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sigs" ContentType="application/vnd.openxmlformats-package.digital-signature-origin"/>
  <Override PartName="/xl/workbook.xml" ContentType="application/vnd.openxmlformats-officedocument.spreadsheetml.sheet.main+xml"/>
  <Override PartName="/xl/worksheets/sheet4.xml" ContentType="application/vnd.openxmlformats-officedocument.spreadsheetml.worksheet+xml"/>
  <Override PartName="/xl/drawings/drawing42.xml" ContentType="application/vnd.openxmlformats-officedocument.drawing+xml"/>
  <Override PartName="/xl/drawings/drawing43.xml" ContentType="application/vnd.openxmlformats-officedocument.drawing+xml"/>
  <Override PartName="/xl/drawings/drawing44.xml" ContentType="application/vnd.openxmlformats-officedocument.drawing+xml"/>
  <Override PartName="/xl/drawings/drawing45.xml" ContentType="application/vnd.openxmlformats-officedocument.drawing+xml"/>
  <Override PartName="/xl/drawings/drawing41.xml" ContentType="application/vnd.openxmlformats-officedocument.drawing+xml"/>
  <Override PartName="/xl/drawings/drawing40.xml" ContentType="application/vnd.openxmlformats-officedocument.drawing+xml"/>
  <Override PartName="/xl/worksheets/sheet1.xml" ContentType="application/vnd.openxmlformats-officedocument.spreadsheetml.worksheet+xml"/>
  <Override PartName="/xl/drawings/drawing35.xml" ContentType="application/vnd.openxmlformats-officedocument.drawing+xml"/>
  <Override PartName="/xl/drawings/drawing36.xml" ContentType="application/vnd.openxmlformats-officedocument.drawing+xml"/>
  <Override PartName="/xl/drawings/drawing37.xml" ContentType="application/vnd.openxmlformats-officedocument.drawing+xml"/>
  <Override PartName="/xl/drawings/drawing38.xml" ContentType="application/vnd.openxmlformats-officedocument.drawing+xml"/>
  <Override PartName="/xl/drawings/drawing46.xml" ContentType="application/vnd.openxmlformats-officedocument.drawing+xml"/>
  <Override PartName="/xl/drawings/drawing47.xml" ContentType="application/vnd.openxmlformats-officedocument.drawing+xml"/>
  <Override PartName="/xl/worksheets/sheet3.xml" ContentType="application/vnd.openxmlformats-officedocument.spreadsheetml.worksheet+xml"/>
  <Override PartName="/xl/worksheets/sheet2.xml" ContentType="application/vnd.openxmlformats-officedocument.spreadsheetml.worksheet+xml"/>
  <Override PartName="/xl/drawings/drawing34.xml" ContentType="application/vnd.openxmlformats-officedocument.drawing+xml"/>
  <Override PartName="/xl/drawings/drawing39.xml" ContentType="application/vnd.openxmlformats-officedocument.drawing+xml"/>
  <Override PartName="/xl/worksheets/sheet48.xml" ContentType="application/vnd.openxmlformats-officedocument.spreadsheetml.worksheet+xml"/>
  <Override PartName="/xl/drawings/drawing9.xml" ContentType="application/vnd.openxmlformats-officedocument.drawing+xml"/>
  <Override PartName="/xl/worksheets/sheet33.xml" ContentType="application/vnd.openxmlformats-officedocument.spreadsheetml.worksheet+xml"/>
  <Override PartName="/xl/drawings/drawing8.xml" ContentType="application/vnd.openxmlformats-officedocument.drawing+xml"/>
  <Override PartName="/xl/worksheets/sheet34.xml" ContentType="application/vnd.openxmlformats-officedocument.spreadsheetml.worksheet+xml"/>
  <Override PartName="/xl/drawings/drawing7.xml" ContentType="application/vnd.openxmlformats-officedocument.drawing+xml"/>
  <Override PartName="/xl/worksheets/sheet35.xml" ContentType="application/vnd.openxmlformats-officedocument.spreadsheetml.worksheet+xml"/>
  <Override PartName="/xl/drawings/drawing6.xml" ContentType="application/vnd.openxmlformats-officedocument.drawing+xml"/>
  <Override PartName="/xl/worksheets/sheet32.xml" ContentType="application/vnd.openxmlformats-officedocument.spreadsheetml.worksheet+xml"/>
  <Override PartName="/xl/drawings/drawing10.xml" ContentType="application/vnd.openxmlformats-officedocument.drawing+xml"/>
  <Override PartName="/xl/worksheets/sheet31.xml" ContentType="application/vnd.openxmlformats-officedocument.spreadsheetml.worksheet+xml"/>
  <Override PartName="/xl/drawings/drawing14.xml" ContentType="application/vnd.openxmlformats-officedocument.drawing+xml"/>
  <Override PartName="/xl/worksheets/sheet28.xml" ContentType="application/vnd.openxmlformats-officedocument.spreadsheetml.worksheet+xml"/>
  <Override PartName="/xl/drawings/drawing13.xml" ContentType="application/vnd.openxmlformats-officedocument.drawing+xml"/>
  <Override PartName="/xl/worksheets/sheet29.xml" ContentType="application/vnd.openxmlformats-officedocument.spreadsheetml.worksheet+xml"/>
  <Override PartName="/xl/drawings/drawing12.xml" ContentType="application/vnd.openxmlformats-officedocument.drawing+xml"/>
  <Override PartName="/xl/worksheets/sheet30.xml" ContentType="application/vnd.openxmlformats-officedocument.spreadsheetml.worksheet+xml"/>
  <Override PartName="/xl/drawings/drawing11.xml" ContentType="application/vnd.openxmlformats-officedocument.drawing+xml"/>
  <Override PartName="/xl/worksheets/sheet36.xml" ContentType="application/vnd.openxmlformats-officedocument.spreadsheetml.worksheet+xml"/>
  <Override PartName="/xl/drawings/drawing5.xml" ContentType="application/vnd.openxmlformats-officedocument.drawing+xml"/>
  <Override PartName="/xl/drawings/drawing33.xml" ContentType="application/vnd.openxmlformats-officedocument.drawing+xml"/>
  <Override PartName="/xl/styles.xml" ContentType="application/vnd.openxmlformats-officedocument.spreadsheetml.styles+xml"/>
  <Override PartName="/xl/theme/theme1.xml" ContentType="application/vnd.openxmlformats-officedocument.theme+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sharedStrings.xml" ContentType="application/vnd.openxmlformats-officedocument.spreadsheetml.sharedStrings+xml"/>
  <Override PartName="/xl/worksheets/sheet40.xml" ContentType="application/vnd.openxmlformats-officedocument.spreadsheetml.worksheet+xml"/>
  <Override PartName="/xl/drawings/drawing1.xml" ContentType="application/vnd.openxmlformats-officedocument.drawing+xml"/>
  <Override PartName="/xl/drawings/drawing4.xml" ContentType="application/vnd.openxmlformats-officedocument.drawing+xml"/>
  <Override PartName="/xl/worksheets/sheet37.xml" ContentType="application/vnd.openxmlformats-officedocument.spreadsheetml.worksheet+xml"/>
  <Override PartName="/xl/drawings/drawing3.xml" ContentType="application/vnd.openxmlformats-officedocument.drawing+xml"/>
  <Override PartName="/xl/worksheets/sheet38.xml" ContentType="application/vnd.openxmlformats-officedocument.spreadsheetml.worksheet+xml"/>
  <Override PartName="/xl/drawings/drawing2.xml" ContentType="application/vnd.openxmlformats-officedocument.drawing+xml"/>
  <Override PartName="/xl/worksheets/sheet39.xml" ContentType="application/vnd.openxmlformats-officedocument.spreadsheetml.worksheet+xml"/>
  <Override PartName="/xl/worksheets/sheet27.xml" ContentType="application/vnd.openxmlformats-officedocument.spreadsheetml.worksheet+xml"/>
  <Override PartName="/xl/drawings/drawing15.xml" ContentType="application/vnd.openxmlformats-officedocument.drawing+xml"/>
  <Override PartName="/xl/worksheets/sheet26.xml" ContentType="application/vnd.openxmlformats-officedocument.spreadsheetml.worksheet+xml"/>
  <Override PartName="/xl/drawings/drawing27.xml" ContentType="application/vnd.openxmlformats-officedocument.drawing+xml"/>
  <Override PartName="/xl/drawings/drawing26.xml" ContentType="application/vnd.openxmlformats-officedocument.drawing+xml"/>
  <Override PartName="/xl/worksheets/sheet10.xml" ContentType="application/vnd.openxmlformats-officedocument.spreadsheetml.worksheet+xml"/>
  <Override PartName="/xl/drawings/drawing25.xml" ContentType="application/vnd.openxmlformats-officedocument.drawing+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drawings/drawing24.xml" ContentType="application/vnd.openxmlformats-officedocument.drawing+xml"/>
  <Override PartName="/xl/worksheets/sheet9.xml" ContentType="application/vnd.openxmlformats-officedocument.spreadsheetml.worksheet+xml"/>
  <Override PartName="/xl/drawings/drawing28.xml" ContentType="application/vnd.openxmlformats-officedocument.drawing+xml"/>
  <Override PartName="/xl/worksheets/sheet8.xml" ContentType="application/vnd.openxmlformats-officedocument.spreadsheetml.worksheet+xml"/>
  <Override PartName="/xl/drawings/drawing32.xml" ContentType="application/vnd.openxmlformats-officedocument.drawing+xml"/>
  <Override PartName="/xl/worksheets/sheet5.xml" ContentType="application/vnd.openxmlformats-officedocument.spreadsheetml.worksheet+xml"/>
  <Override PartName="/xl/drawings/drawing31.xml" ContentType="application/vnd.openxmlformats-officedocument.drawing+xml"/>
  <Override PartName="/xl/drawings/drawing30.xml" ContentType="application/vnd.openxmlformats-officedocument.drawing+xml"/>
  <Override PartName="/xl/worksheets/sheet6.xml" ContentType="application/vnd.openxmlformats-officedocument.spreadsheetml.worksheet+xml"/>
  <Override PartName="/xl/worksheets/sheet7.xml" ContentType="application/vnd.openxmlformats-officedocument.spreadsheetml.worksheet+xml"/>
  <Override PartName="/xl/drawings/drawing29.xml" ContentType="application/vnd.openxmlformats-officedocument.drawing+xml"/>
  <Override PartName="/xl/worksheets/sheet47.xml" ContentType="application/vnd.openxmlformats-officedocument.spreadsheetml.worksheet+xml"/>
  <Override PartName="/xl/worksheets/sheet14.xml" ContentType="application/vnd.openxmlformats-officedocument.spreadsheetml.worksheet+xml"/>
  <Override PartName="/xl/worksheets/sheet16.xml" ContentType="application/vnd.openxmlformats-officedocument.spreadsheetml.worksheet+xml"/>
  <Override PartName="/xl/drawings/drawing20.xml" ContentType="application/vnd.openxmlformats-officedocument.drawing+xml"/>
  <Override PartName="/xl/drawings/drawing19.xml" ContentType="application/vnd.openxmlformats-officedocument.drawing+xml"/>
  <Override PartName="/xl/worksheets/sheet24.xml" ContentType="application/vnd.openxmlformats-officedocument.spreadsheetml.worksheet+xml"/>
  <Override PartName="/xl/drawings/drawing18.xml" ContentType="application/vnd.openxmlformats-officedocument.drawing+xml"/>
  <Override PartName="/xl/worksheets/sheet25.xml" ContentType="application/vnd.openxmlformats-officedocument.spreadsheetml.worksheet+xml"/>
  <Override PartName="/xl/drawings/drawing17.xml" ContentType="application/vnd.openxmlformats-officedocument.drawing+xml"/>
  <Override PartName="/xl/drawings/drawing16.xml" ContentType="application/vnd.openxmlformats-officedocument.drawing+xml"/>
  <Override PartName="/xl/worksheets/sheet15.xml" ContentType="application/vnd.openxmlformats-officedocument.spreadsheetml.worksheet+xml"/>
  <Override PartName="/xl/worksheets/sheet23.xml" ContentType="application/vnd.openxmlformats-officedocument.spreadsheetml.worksheet+xml"/>
  <Override PartName="/xl/worksheets/sheet22.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drawings/drawing21.xml" ContentType="application/vnd.openxmlformats-officedocument.drawing+xml"/>
  <Override PartName="/xl/worksheets/sheet19.xml" ContentType="application/vnd.openxmlformats-officedocument.spreadsheetml.worksheet+xml"/>
  <Override PartName="/xl/drawings/drawing23.xml" ContentType="application/vnd.openxmlformats-officedocument.drawing+xml"/>
  <Override PartName="/xl/worksheets/sheet20.xml" ContentType="application/vnd.openxmlformats-officedocument.spreadsheetml.worksheet+xml"/>
  <Override PartName="/xl/drawings/drawing22.xml" ContentType="application/vnd.openxmlformats-officedocument.drawing+xml"/>
  <Override PartName="/xl/worksheets/sheet21.xml" ContentType="application/vnd.openxmlformats-officedocument.spreadsheetml.worksheet+xml"/>
  <Override PartName="/xl/externalLinks/externalLink2.xml" ContentType="application/vnd.openxmlformats-officedocument.spreadsheetml.externalLink+xml"/>
  <Override PartName="/xl/calcChain.xml" ContentType="application/vnd.openxmlformats-officedocument.spreadsheetml.calcChain+xml"/>
  <Override PartName="/_xmlsignatures/sig1.xml" ContentType="application/vnd.openxmlformats-package.digital-signature-xmlsignature+xml"/>
  <Override PartName="/_xmlsignatures/sig2.xml" ContentType="application/vnd.openxmlformats-package.digital-signature-xmlsignature+xml"/>
  <Override PartName="/docProps/core.xml" ContentType="application/vnd.openxmlformats-package.core-properties+xml"/>
  <Override PartName="/docProps/app.xml" ContentType="application/vnd.openxmlformats-officedocument.extended-properties+xml"/>
  <Override PartName="/xl/externalLinks/externalLink3.xml" ContentType="application/vnd.openxmlformats-officedocument.spreadsheetml.externalLink+xml"/>
  <Override PartName="/xl/externalLinks/externalLink1.xml" ContentType="application/vnd.openxmlformats-officedocument.spreadsheetml.externalLink+xml"/>
  <Override PartName="/_xmlsignatures/sig3.xml" ContentType="application/vnd.openxmlformats-package.digital-signature-xmlsignature+xml"/>
  <Override PartName="/_xmlsignatures/sig4.xml" ContentType="application/vnd.openxmlformats-package.digital-signature-xmlsignature+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digital-signature/origin" Target="_xmlsignatures/origin.sigs"/><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ThisWorkbook"/>
  <mc:AlternateContent xmlns:mc="http://schemas.openxmlformats.org/markup-compatibility/2006">
    <mc:Choice Requires="x15">
      <x15ac:absPath xmlns:x15ac="http://schemas.microsoft.com/office/spreadsheetml/2010/11/ac" url="C:\Users\Fernando\Downloads\"/>
    </mc:Choice>
  </mc:AlternateContent>
  <bookViews>
    <workbookView xWindow="0" yWindow="0" windowWidth="28800" windowHeight="12180" tabRatio="991" activeTab="1"/>
  </bookViews>
  <sheets>
    <sheet name="Indice" sheetId="16" r:id="rId1"/>
    <sheet name="BG" sheetId="25" r:id="rId2"/>
    <sheet name="EVPN" sheetId="24" r:id="rId3"/>
    <sheet name="ER" sheetId="19" r:id="rId4"/>
    <sheet name="EFE" sheetId="23" r:id="rId5"/>
    <sheet name="Nota1" sheetId="1" r:id="rId6"/>
    <sheet name="Nota 2" sheetId="2" r:id="rId7"/>
    <sheet name="Nota 3" sheetId="3" r:id="rId8"/>
    <sheet name="Nota 4" sheetId="38" r:id="rId9"/>
    <sheet name="Nota 5" sheetId="4" r:id="rId10"/>
    <sheet name="Nota 6" sheetId="5" r:id="rId11"/>
    <sheet name="Nota 7" sheetId="7" r:id="rId12"/>
    <sheet name="Nota 8" sheetId="67" r:id="rId13"/>
    <sheet name="Nota 9" sheetId="66" r:id="rId14"/>
    <sheet name="Nota 10" sheetId="9" r:id="rId15"/>
    <sheet name="Nota 11" sheetId="41" r:id="rId16"/>
    <sheet name="Nota 12" sheetId="42" r:id="rId17"/>
    <sheet name="Nota 13" sheetId="10" r:id="rId18"/>
    <sheet name="Nota 14" sheetId="8" r:id="rId19"/>
    <sheet name="Nota 15" sheetId="43" r:id="rId20"/>
    <sheet name="Nota 16" sheetId="44" r:id="rId21"/>
    <sheet name="Nota 17" sheetId="45" r:id="rId22"/>
    <sheet name="Nota 18" sheetId="46" r:id="rId23"/>
    <sheet name="Nota 19" sheetId="12" r:id="rId24"/>
    <sheet name="Nota 20" sheetId="14" r:id="rId25"/>
    <sheet name=" Nota 21" sheetId="47" r:id="rId26"/>
    <sheet name="Nota 22" sheetId="48" r:id="rId27"/>
    <sheet name="Nota 23" sheetId="49" r:id="rId28"/>
    <sheet name="Nota 24" sheetId="68" r:id="rId29"/>
    <sheet name="Nota 25" sheetId="50" r:id="rId30"/>
    <sheet name="Nota 26" sheetId="51" r:id="rId31"/>
    <sheet name="Nota 27" sheetId="65" r:id="rId32"/>
    <sheet name="Nota 28" sheetId="53" r:id="rId33"/>
    <sheet name="Nota 29" sheetId="52" r:id="rId34"/>
    <sheet name="Nota 30" sheetId="54" r:id="rId35"/>
    <sheet name="Nota 31" sheetId="55" r:id="rId36"/>
    <sheet name="Nota 32" sheetId="69" r:id="rId37"/>
    <sheet name="Nota 33" sheetId="56" r:id="rId38"/>
    <sheet name="Nota 35" sheetId="64" r:id="rId39"/>
    <sheet name="Nota 34" sheetId="57" r:id="rId40"/>
    <sheet name="Nota 36" sheetId="60" r:id="rId41"/>
    <sheet name="Nota 37" sheetId="62" r:id="rId42"/>
    <sheet name="Nota 38" sheetId="70" r:id="rId43"/>
    <sheet name="Nota 39" sheetId="63" r:id="rId44"/>
    <sheet name="Nota 40" sheetId="72" r:id="rId45"/>
    <sheet name="Base de Monedas" sheetId="71" r:id="rId46"/>
    <sheet name="ANEXO A" sheetId="87" r:id="rId47"/>
    <sheet name="ANEXO C" sheetId="91" r:id="rId48"/>
  </sheets>
  <externalReferences>
    <externalReference r:id="rId49"/>
    <externalReference r:id="rId50"/>
    <externalReference r:id="rId51"/>
  </externalReferences>
  <definedNames>
    <definedName name="_bookmark390" localSheetId="2">EVPN!$H$1</definedName>
    <definedName name="_xlnm._FilterDatabase" localSheetId="18" hidden="1">'Nota 14'!$A$11:$Q$106</definedName>
    <definedName name="_xlnm._FilterDatabase" localSheetId="5" hidden="1">Nota1!$A$71:$AF$159</definedName>
    <definedName name="_Hlk15378568" localSheetId="6">'Nota 2'!$A$12</definedName>
    <definedName name="_xlnm.Print_Area" localSheetId="1">BG!$A$1:$G$58</definedName>
    <definedName name="_xlnm.Print_Area" localSheetId="3">ER!$A$1:$D$47</definedName>
    <definedName name="_xlnm.Print_Area" localSheetId="10">'Nota 6'!$A$10:$B$64</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5" i="24" l="1"/>
  <c r="C17" i="9"/>
  <c r="B17" i="9"/>
  <c r="C13" i="9"/>
  <c r="B13" i="9"/>
  <c r="E106" i="8"/>
  <c r="F33" i="25" s="1"/>
  <c r="D9" i="91"/>
  <c r="D8" i="91"/>
  <c r="D7" i="91"/>
  <c r="D5" i="91" s="1"/>
  <c r="B5" i="91"/>
  <c r="B11" i="91"/>
  <c r="B15" i="91"/>
  <c r="B26" i="72"/>
  <c r="B14" i="72"/>
  <c r="B15" i="72"/>
  <c r="B20" i="72" s="1"/>
  <c r="B9" i="64"/>
  <c r="B10" i="64"/>
  <c r="C32" i="19"/>
  <c r="B21" i="53"/>
  <c r="C18" i="19" s="1"/>
  <c r="B19" i="12"/>
  <c r="B87" i="46"/>
  <c r="F37" i="25" s="1"/>
  <c r="I17" i="67"/>
  <c r="I16" i="67"/>
  <c r="J16" i="67" s="1"/>
  <c r="I13" i="67"/>
  <c r="C33" i="4"/>
  <c r="B13" i="14"/>
  <c r="F47" i="25"/>
  <c r="B21" i="23"/>
  <c r="B32" i="23"/>
  <c r="B38" i="23"/>
  <c r="J14" i="67"/>
  <c r="J13" i="67"/>
  <c r="K13" i="67" s="1"/>
  <c r="G170" i="1"/>
  <c r="G169" i="1"/>
  <c r="G168" i="1"/>
  <c r="G167" i="1"/>
  <c r="G166" i="1"/>
  <c r="H159" i="1"/>
  <c r="E159" i="1"/>
  <c r="C21" i="53"/>
  <c r="D75" i="8"/>
  <c r="D51" i="8"/>
  <c r="D58" i="8"/>
  <c r="D59" i="8"/>
  <c r="D79" i="8"/>
  <c r="D78" i="8"/>
  <c r="D70" i="8"/>
  <c r="D68" i="8"/>
  <c r="D43" i="8"/>
  <c r="D44" i="8"/>
  <c r="D45" i="8"/>
  <c r="B21" i="64"/>
  <c r="B22" i="64" s="1"/>
  <c r="B11" i="14"/>
  <c r="B16" i="45"/>
  <c r="K17" i="66"/>
  <c r="L17" i="66"/>
  <c r="C64" i="5"/>
  <c r="G17" i="25"/>
  <c r="B64" i="5"/>
  <c r="F17" i="25" s="1"/>
  <c r="F35" i="65"/>
  <c r="D17" i="19" s="1"/>
  <c r="E35" i="65"/>
  <c r="C35" i="65"/>
  <c r="C17" i="19"/>
  <c r="B27" i="66"/>
  <c r="M171" i="1"/>
  <c r="M169" i="1"/>
  <c r="M166" i="1"/>
  <c r="C27" i="66"/>
  <c r="F159" i="1"/>
  <c r="G74" i="1"/>
  <c r="G72" i="1"/>
  <c r="W14" i="24"/>
  <c r="G13" i="65"/>
  <c r="G35" i="65" s="1"/>
  <c r="G14" i="65"/>
  <c r="G15" i="65"/>
  <c r="G16" i="65"/>
  <c r="G17" i="65"/>
  <c r="G18" i="65"/>
  <c r="G19" i="65"/>
  <c r="G20" i="65"/>
  <c r="G21" i="65"/>
  <c r="G22" i="65"/>
  <c r="G23" i="65"/>
  <c r="G24" i="65"/>
  <c r="G25" i="65"/>
  <c r="G26" i="65"/>
  <c r="G27" i="65"/>
  <c r="G28" i="65"/>
  <c r="G29" i="65"/>
  <c r="G30" i="65"/>
  <c r="G31" i="65"/>
  <c r="G32" i="65"/>
  <c r="G33" i="65"/>
  <c r="D85" i="8"/>
  <c r="D74" i="8"/>
  <c r="D67" i="8"/>
  <c r="D56" i="8"/>
  <c r="D57" i="8"/>
  <c r="E133" i="8"/>
  <c r="F41" i="25"/>
  <c r="J17" i="67"/>
  <c r="K17" i="67" s="1"/>
  <c r="J15" i="67"/>
  <c r="F19" i="66"/>
  <c r="D113" i="8"/>
  <c r="G76" i="1"/>
  <c r="G73" i="1"/>
  <c r="G75" i="1"/>
  <c r="K110" i="8"/>
  <c r="K10" i="8"/>
  <c r="L133" i="8"/>
  <c r="G41" i="25" s="1"/>
  <c r="G43" i="25" s="1"/>
  <c r="L106" i="8"/>
  <c r="G33" i="25"/>
  <c r="D23" i="65"/>
  <c r="D24" i="65"/>
  <c r="D25" i="65"/>
  <c r="C54" i="4"/>
  <c r="F22" i="25" s="1"/>
  <c r="D27" i="66"/>
  <c r="E27" i="66"/>
  <c r="K22" i="66"/>
  <c r="F26" i="66"/>
  <c r="F22" i="66"/>
  <c r="R25" i="24"/>
  <c r="R31" i="24" s="1"/>
  <c r="C20" i="72"/>
  <c r="C27" i="72"/>
  <c r="B27" i="72"/>
  <c r="B19" i="52"/>
  <c r="C20" i="19"/>
  <c r="F19" i="52"/>
  <c r="C21" i="19" s="1"/>
  <c r="A1" i="72"/>
  <c r="B10" i="72"/>
  <c r="C10" i="72"/>
  <c r="B31" i="72"/>
  <c r="C31" i="72"/>
  <c r="A1" i="63"/>
  <c r="A1" i="70"/>
  <c r="B11" i="70"/>
  <c r="C11" i="70"/>
  <c r="A1" i="62"/>
  <c r="A6" i="62"/>
  <c r="A11" i="62"/>
  <c r="A1" i="60"/>
  <c r="A8" i="60"/>
  <c r="A15" i="60"/>
  <c r="A1" i="57"/>
  <c r="B7" i="57"/>
  <c r="C7" i="57"/>
  <c r="B12" i="57"/>
  <c r="C12" i="57"/>
  <c r="D30" i="19" s="1"/>
  <c r="A1" i="64"/>
  <c r="B7" i="64"/>
  <c r="C7" i="64"/>
  <c r="C10" i="64"/>
  <c r="D32" i="19"/>
  <c r="A1" i="56"/>
  <c r="B7" i="56"/>
  <c r="C7" i="56"/>
  <c r="B15" i="56"/>
  <c r="C15" i="56"/>
  <c r="A1" i="69"/>
  <c r="B7" i="69"/>
  <c r="C7" i="69"/>
  <c r="B9" i="69"/>
  <c r="C29" i="19" s="1"/>
  <c r="C9" i="69"/>
  <c r="D27" i="19"/>
  <c r="D28" i="19"/>
  <c r="A1" i="55"/>
  <c r="B8" i="55"/>
  <c r="C8" i="55"/>
  <c r="B16" i="55"/>
  <c r="C16" i="55"/>
  <c r="D25" i="19" s="1"/>
  <c r="A1" i="54"/>
  <c r="B8" i="54"/>
  <c r="C8" i="54"/>
  <c r="B16" i="54"/>
  <c r="C16" i="54"/>
  <c r="A1" i="52"/>
  <c r="B8" i="52"/>
  <c r="C8" i="52"/>
  <c r="F8" i="52"/>
  <c r="G8" i="52"/>
  <c r="C19" i="52"/>
  <c r="D20" i="19" s="1"/>
  <c r="G19" i="52"/>
  <c r="D21" i="19"/>
  <c r="A1" i="53"/>
  <c r="B8" i="53"/>
  <c r="C8" i="53"/>
  <c r="F8" i="53"/>
  <c r="G8" i="53"/>
  <c r="F21" i="53"/>
  <c r="G21" i="53"/>
  <c r="A1" i="65"/>
  <c r="F11" i="65"/>
  <c r="D13" i="65"/>
  <c r="D14" i="65"/>
  <c r="D15" i="65"/>
  <c r="D35" i="65" s="1"/>
  <c r="D16" i="65"/>
  <c r="D17" i="65"/>
  <c r="D18" i="65"/>
  <c r="D19" i="65"/>
  <c r="D20" i="65"/>
  <c r="D21" i="65"/>
  <c r="D22" i="65"/>
  <c r="D26" i="65"/>
  <c r="D27" i="65"/>
  <c r="D28" i="65"/>
  <c r="D29" i="65"/>
  <c r="D30" i="65"/>
  <c r="D31" i="65"/>
  <c r="D32" i="65"/>
  <c r="D33" i="65"/>
  <c r="B35" i="65"/>
  <c r="C16" i="19" s="1"/>
  <c r="D16" i="19"/>
  <c r="A1" i="51"/>
  <c r="B9" i="51"/>
  <c r="C9" i="51"/>
  <c r="B21" i="51"/>
  <c r="C14" i="19"/>
  <c r="C21" i="51"/>
  <c r="D14" i="19"/>
  <c r="A1" i="50"/>
  <c r="B9" i="50"/>
  <c r="C9" i="50"/>
  <c r="B26" i="50"/>
  <c r="C13" i="19" s="1"/>
  <c r="C15" i="19" s="1"/>
  <c r="C19" i="19" s="1"/>
  <c r="C22" i="19" s="1"/>
  <c r="C24" i="19" s="1"/>
  <c r="C26" i="50"/>
  <c r="D13" i="19"/>
  <c r="A1" i="68"/>
  <c r="B7" i="68"/>
  <c r="C7" i="68"/>
  <c r="A1" i="49"/>
  <c r="B7" i="49"/>
  <c r="C7" i="49"/>
  <c r="B10" i="49"/>
  <c r="F53" i="25" s="1"/>
  <c r="C10" i="49"/>
  <c r="G53" i="25" s="1"/>
  <c r="A1" i="48"/>
  <c r="B7" i="48"/>
  <c r="C7" i="48"/>
  <c r="A1" i="47"/>
  <c r="B7" i="47"/>
  <c r="C7" i="47"/>
  <c r="A1" i="14"/>
  <c r="B6" i="14"/>
  <c r="C6" i="14"/>
  <c r="C13" i="14"/>
  <c r="G47" i="25" s="1"/>
  <c r="A1" i="12"/>
  <c r="B6" i="12"/>
  <c r="C6" i="12"/>
  <c r="F6" i="12"/>
  <c r="G6" i="12"/>
  <c r="F14" i="12"/>
  <c r="F42" i="25"/>
  <c r="F43" i="25" s="1"/>
  <c r="G14" i="12"/>
  <c r="G42" i="25"/>
  <c r="F38" i="25"/>
  <c r="C19" i="12"/>
  <c r="G38" i="25" s="1"/>
  <c r="A1" i="46"/>
  <c r="C87" i="46"/>
  <c r="G37" i="25" s="1"/>
  <c r="A1" i="45"/>
  <c r="B8" i="45"/>
  <c r="C8" i="45"/>
  <c r="F36" i="25"/>
  <c r="C16" i="45"/>
  <c r="A1" i="44"/>
  <c r="B7" i="44"/>
  <c r="C7" i="44"/>
  <c r="B12" i="44"/>
  <c r="F35" i="25"/>
  <c r="C12" i="44"/>
  <c r="G35" i="25" s="1"/>
  <c r="A1" i="43"/>
  <c r="B8" i="43"/>
  <c r="C8" i="43"/>
  <c r="B15" i="43"/>
  <c r="F34" i="25" s="1"/>
  <c r="C15" i="43"/>
  <c r="G34" i="25" s="1"/>
  <c r="A1" i="8"/>
  <c r="D10" i="8"/>
  <c r="D42" i="8"/>
  <c r="D46" i="8"/>
  <c r="D52" i="8"/>
  <c r="D53" i="8"/>
  <c r="D54" i="8"/>
  <c r="D55" i="8"/>
  <c r="D63" i="8"/>
  <c r="D64" i="8"/>
  <c r="D65" i="8"/>
  <c r="D66" i="8"/>
  <c r="D69" i="8"/>
  <c r="D77" i="8"/>
  <c r="D81" i="8"/>
  <c r="D82" i="8"/>
  <c r="D87" i="8"/>
  <c r="D89" i="8"/>
  <c r="D90" i="8"/>
  <c r="D91" i="8"/>
  <c r="D92" i="8"/>
  <c r="D93" i="8"/>
  <c r="D94" i="8"/>
  <c r="D95" i="8"/>
  <c r="D97" i="8"/>
  <c r="D98" i="8"/>
  <c r="D100" i="8"/>
  <c r="D101" i="8"/>
  <c r="D102" i="8"/>
  <c r="D103" i="8"/>
  <c r="D105" i="8"/>
  <c r="D106" i="8"/>
  <c r="D110" i="8"/>
  <c r="D112" i="8"/>
  <c r="D115" i="8"/>
  <c r="D116" i="8"/>
  <c r="D117" i="8"/>
  <c r="D118" i="8"/>
  <c r="D119" i="8"/>
  <c r="D120" i="8"/>
  <c r="D121" i="8"/>
  <c r="D122" i="8"/>
  <c r="D123" i="8"/>
  <c r="D124" i="8"/>
  <c r="D125" i="8"/>
  <c r="D126" i="8"/>
  <c r="D128" i="8"/>
  <c r="D129" i="8"/>
  <c r="D130" i="8"/>
  <c r="D132" i="8"/>
  <c r="D133" i="8"/>
  <c r="A1" i="10"/>
  <c r="D8" i="10"/>
  <c r="E8" i="10"/>
  <c r="C9" i="10"/>
  <c r="C10" i="10"/>
  <c r="C11" i="10"/>
  <c r="C12" i="10"/>
  <c r="D13" i="10"/>
  <c r="F32" i="25" s="1"/>
  <c r="E13" i="10"/>
  <c r="G32" i="25"/>
  <c r="G39" i="25" s="1"/>
  <c r="G45" i="25" s="1"/>
  <c r="D17" i="10"/>
  <c r="E17" i="10"/>
  <c r="C18" i="10"/>
  <c r="C19" i="10"/>
  <c r="C20" i="10"/>
  <c r="C21" i="10"/>
  <c r="D22" i="10"/>
  <c r="E22" i="10"/>
  <c r="A1" i="42"/>
  <c r="B7" i="42"/>
  <c r="C7" i="42"/>
  <c r="B11" i="42"/>
  <c r="F27" i="25" s="1"/>
  <c r="C11" i="42"/>
  <c r="G27" i="25"/>
  <c r="A1" i="41"/>
  <c r="B6" i="41"/>
  <c r="C6" i="41"/>
  <c r="B12" i="41"/>
  <c r="F26" i="25" s="1"/>
  <c r="C12" i="41"/>
  <c r="A1" i="9"/>
  <c r="B6" i="9"/>
  <c r="C6" i="9"/>
  <c r="B9" i="9"/>
  <c r="B19" i="9" s="1"/>
  <c r="F25" i="25" s="1"/>
  <c r="C9" i="9"/>
  <c r="C19" i="9" s="1"/>
  <c r="G25" i="25" s="1"/>
  <c r="A1" i="66"/>
  <c r="L16" i="66"/>
  <c r="M16" i="66"/>
  <c r="F17" i="66"/>
  <c r="F18" i="66"/>
  <c r="F27" i="66" s="1"/>
  <c r="K18" i="66"/>
  <c r="K19" i="66"/>
  <c r="F20" i="66"/>
  <c r="K20" i="66"/>
  <c r="L20" i="66" s="1"/>
  <c r="F21" i="66"/>
  <c r="L21" i="66"/>
  <c r="K21" i="66"/>
  <c r="F23" i="66"/>
  <c r="L23" i="66" s="1"/>
  <c r="K23" i="66"/>
  <c r="F24" i="66"/>
  <c r="L24" i="66"/>
  <c r="K24" i="66"/>
  <c r="F25" i="66"/>
  <c r="K25" i="66"/>
  <c r="L26" i="66"/>
  <c r="K26" i="66"/>
  <c r="G27" i="66"/>
  <c r="H27" i="66"/>
  <c r="I27" i="66"/>
  <c r="J27" i="66"/>
  <c r="M27" i="66"/>
  <c r="G24" i="25" s="1"/>
  <c r="A1" i="67"/>
  <c r="B7" i="67"/>
  <c r="C7" i="67"/>
  <c r="D11" i="67"/>
  <c r="K14" i="67"/>
  <c r="L14" i="67"/>
  <c r="L15" i="67"/>
  <c r="A1" i="7"/>
  <c r="B8" i="7"/>
  <c r="C8" i="7"/>
  <c r="B15" i="7"/>
  <c r="C15" i="7"/>
  <c r="A1" i="5"/>
  <c r="B10" i="5"/>
  <c r="C10" i="5"/>
  <c r="F10" i="5"/>
  <c r="G10" i="5"/>
  <c r="F16" i="5"/>
  <c r="F21" i="25"/>
  <c r="G16" i="5"/>
  <c r="G21" i="25"/>
  <c r="A1" i="4"/>
  <c r="C8" i="4"/>
  <c r="D8" i="4"/>
  <c r="C27" i="4"/>
  <c r="F16" i="25" s="1"/>
  <c r="D27" i="4"/>
  <c r="G16" i="25"/>
  <c r="C32" i="4"/>
  <c r="D32" i="4"/>
  <c r="D54" i="4"/>
  <c r="G22" i="25" s="1"/>
  <c r="A1" i="38"/>
  <c r="B8" i="38"/>
  <c r="C8" i="38"/>
  <c r="B18" i="38"/>
  <c r="C18" i="38"/>
  <c r="G15" i="25" s="1"/>
  <c r="G19" i="25" s="1"/>
  <c r="A1" i="3"/>
  <c r="C11" i="3"/>
  <c r="D11" i="3"/>
  <c r="C20" i="3"/>
  <c r="F14" i="25"/>
  <c r="D20" i="3"/>
  <c r="G14" i="25"/>
  <c r="C23" i="2"/>
  <c r="G23" i="2"/>
  <c r="D29" i="2"/>
  <c r="H29" i="2"/>
  <c r="A1" i="1"/>
  <c r="E7" i="1"/>
  <c r="C46" i="1"/>
  <c r="B47" i="1"/>
  <c r="A1" i="23"/>
  <c r="A6" i="23"/>
  <c r="C21" i="23"/>
  <c r="C32" i="23"/>
  <c r="C38" i="23"/>
  <c r="A1" i="19"/>
  <c r="D1" i="19"/>
  <c r="A8" i="19"/>
  <c r="C12" i="19"/>
  <c r="D12" i="19"/>
  <c r="D18" i="19"/>
  <c r="C23" i="19"/>
  <c r="D23" i="19"/>
  <c r="C25" i="19"/>
  <c r="D29" i="19"/>
  <c r="C30" i="19"/>
  <c r="A1" i="24"/>
  <c r="W15" i="24"/>
  <c r="W16" i="24"/>
  <c r="W17" i="24"/>
  <c r="W18" i="24"/>
  <c r="W19" i="24"/>
  <c r="W20" i="24"/>
  <c r="W21" i="24"/>
  <c r="W22" i="24"/>
  <c r="W23" i="24"/>
  <c r="W24" i="24"/>
  <c r="C25" i="24"/>
  <c r="C31" i="24"/>
  <c r="D25" i="24"/>
  <c r="D31" i="24" s="1"/>
  <c r="E25" i="24"/>
  <c r="E31" i="24" s="1"/>
  <c r="F25" i="24"/>
  <c r="F31" i="24"/>
  <c r="G25" i="24"/>
  <c r="G31" i="24" s="1"/>
  <c r="H25" i="24"/>
  <c r="H31" i="24" s="1"/>
  <c r="I25" i="24"/>
  <c r="J25" i="24"/>
  <c r="J31" i="24" s="1"/>
  <c r="K25" i="24"/>
  <c r="L25" i="24"/>
  <c r="L31" i="24" s="1"/>
  <c r="M25" i="24"/>
  <c r="N25" i="24"/>
  <c r="N31" i="24"/>
  <c r="O25" i="24"/>
  <c r="P25" i="24"/>
  <c r="P31" i="24" s="1"/>
  <c r="Q25" i="24"/>
  <c r="S25" i="24"/>
  <c r="T25" i="24"/>
  <c r="T31" i="24" s="1"/>
  <c r="U25" i="24"/>
  <c r="U31" i="24" s="1"/>
  <c r="W26" i="24"/>
  <c r="W27" i="24"/>
  <c r="W28" i="24"/>
  <c r="W29" i="24"/>
  <c r="W30" i="24"/>
  <c r="A31" i="24"/>
  <c r="A25" i="24" s="1"/>
  <c r="D1" i="25"/>
  <c r="A8" i="25"/>
  <c r="F11" i="25"/>
  <c r="G11" i="25"/>
  <c r="F15" i="25"/>
  <c r="F18" i="25"/>
  <c r="G18" i="25"/>
  <c r="F23" i="25"/>
  <c r="G23" i="25"/>
  <c r="G26" i="25"/>
  <c r="G36" i="25"/>
  <c r="F48" i="25"/>
  <c r="G48" i="25"/>
  <c r="F49" i="25"/>
  <c r="F54" i="25" s="1"/>
  <c r="F56" i="25" s="1"/>
  <c r="G49" i="25"/>
  <c r="F50" i="25"/>
  <c r="G50" i="25"/>
  <c r="F51" i="25"/>
  <c r="G51" i="25"/>
  <c r="F52" i="25"/>
  <c r="G52" i="25"/>
  <c r="F55" i="25"/>
  <c r="G55" i="25"/>
  <c r="K15" i="67"/>
  <c r="L13" i="67"/>
  <c r="L22" i="66"/>
  <c r="L19" i="66"/>
  <c r="L25" i="66"/>
  <c r="D15" i="19"/>
  <c r="D19" i="19" s="1"/>
  <c r="D22" i="19" s="1"/>
  <c r="D24" i="19" s="1"/>
  <c r="D31" i="19" s="1"/>
  <c r="D36" i="19" s="1"/>
  <c r="W25" i="24"/>
  <c r="G159" i="1"/>
  <c r="C42" i="23"/>
  <c r="C46" i="23" s="1"/>
  <c r="B42" i="23"/>
  <c r="B46" i="23" s="1"/>
  <c r="D4" i="91" l="1"/>
  <c r="C4" i="91" s="1"/>
  <c r="C5" i="91"/>
  <c r="W31" i="24"/>
  <c r="G28" i="25"/>
  <c r="G29" i="25" s="1"/>
  <c r="F19" i="25"/>
  <c r="G54" i="25"/>
  <c r="G56" i="25" s="1"/>
  <c r="K16" i="67"/>
  <c r="L16" i="67"/>
  <c r="G57" i="25"/>
  <c r="C31" i="19"/>
  <c r="C36" i="19" s="1"/>
  <c r="F28" i="25"/>
  <c r="F39" i="25"/>
  <c r="F45" i="25" s="1"/>
  <c r="F57" i="25" s="1"/>
  <c r="C27" i="19"/>
  <c r="C28" i="19" s="1"/>
  <c r="L18" i="66"/>
  <c r="L27" i="66" s="1"/>
  <c r="F24" i="25" s="1"/>
  <c r="L17" i="67"/>
  <c r="K27" i="66"/>
  <c r="F29" i="25" l="1"/>
  <c r="J29" i="25" s="1"/>
</calcChain>
</file>

<file path=xl/sharedStrings.xml><?xml version="1.0" encoding="utf-8"?>
<sst xmlns="http://schemas.openxmlformats.org/spreadsheetml/2006/main" count="3075" uniqueCount="1498">
  <si>
    <t>NOTA 1 – DESCRIPCIÓN DE LA NATURALEZA Y DEL NEGOCIO DE LA COMPAÑÍA</t>
  </si>
  <si>
    <t>NOTA 2 - RESUMEN DE LAS PRINCIPALES POLÍTICAS CONTABLES</t>
  </si>
  <si>
    <t>Caja</t>
  </si>
  <si>
    <t>Total</t>
  </si>
  <si>
    <t>La composición de la cuenta es la siguiente:</t>
  </si>
  <si>
    <t>Concepto</t>
  </si>
  <si>
    <t>Recaudaciones a depositar</t>
  </si>
  <si>
    <t>Previsiones</t>
  </si>
  <si>
    <t>A  Total Cartera no Vencida</t>
  </si>
  <si>
    <t>Normal</t>
  </si>
  <si>
    <t>En Gestión de Cobro</t>
  </si>
  <si>
    <t>En Gestión de Cobro Judicial</t>
  </si>
  <si>
    <t>B. Total Cartera Vencida</t>
  </si>
  <si>
    <t>Observaciones</t>
  </si>
  <si>
    <t>Criterios de Clasificación utilizados</t>
  </si>
  <si>
    <t>El rubro de otros créditos se compone como sigue:</t>
  </si>
  <si>
    <t>Garantía de Alquiler</t>
  </si>
  <si>
    <t>Anticipo Impuesto a la Renta</t>
  </si>
  <si>
    <t xml:space="preserve">Total </t>
  </si>
  <si>
    <t>Los bienes de cambio están compuestos de la siguiente manera:</t>
  </si>
  <si>
    <t>Retencion Impuesto a la renta a Pagar</t>
  </si>
  <si>
    <t>Impuestos diferidos</t>
  </si>
  <si>
    <t>INDICE</t>
  </si>
  <si>
    <t>Nota 1</t>
  </si>
  <si>
    <t>Nota 2</t>
  </si>
  <si>
    <t>Nota 3</t>
  </si>
  <si>
    <t>Nota 4</t>
  </si>
  <si>
    <t>Nota 5</t>
  </si>
  <si>
    <t>Nota 6</t>
  </si>
  <si>
    <t>Nota 7</t>
  </si>
  <si>
    <t>Nota 8</t>
  </si>
  <si>
    <t>Nota 9</t>
  </si>
  <si>
    <t>Nota 10</t>
  </si>
  <si>
    <t>Nota 11</t>
  </si>
  <si>
    <t>Nota 12</t>
  </si>
  <si>
    <t>Nota 13</t>
  </si>
  <si>
    <t>Nota 14</t>
  </si>
  <si>
    <t>Nota 15</t>
  </si>
  <si>
    <t>Nota 16</t>
  </si>
  <si>
    <t>Resumen de las principales políticas contables</t>
  </si>
  <si>
    <t>Otros créditos</t>
  </si>
  <si>
    <t>Patrimonio Neto</t>
  </si>
  <si>
    <t>d.   Efectivo y equivalentes de efectivo</t>
  </si>
  <si>
    <t>Reserva de revalúo</t>
  </si>
  <si>
    <t>Resultados acumulados</t>
  </si>
  <si>
    <t xml:space="preserve"> </t>
  </si>
  <si>
    <t>Impuesto a la renta</t>
  </si>
  <si>
    <t>Aporte para</t>
  </si>
  <si>
    <t>aumento de capital</t>
  </si>
  <si>
    <t>Pagos efectuados a proveedores y empleados</t>
  </si>
  <si>
    <t>Efectivo generado por las operaciones</t>
  </si>
  <si>
    <t>Flujo neto de efectivo de actividades operativas</t>
  </si>
  <si>
    <t>Ventas de activos fijos</t>
  </si>
  <si>
    <t>Flujo neto de efectivo de actividades de inversión</t>
  </si>
  <si>
    <t>Efectivo al final del periodo</t>
  </si>
  <si>
    <t>EVPN</t>
  </si>
  <si>
    <t xml:space="preserve">Estado de Resultados </t>
  </si>
  <si>
    <t>Estado de Evolución del Patrimonio Neto</t>
  </si>
  <si>
    <t>Retención Impuesto al Valor agregado</t>
  </si>
  <si>
    <t>Bajas</t>
  </si>
  <si>
    <t>Subtotal</t>
  </si>
  <si>
    <t>Ventas</t>
  </si>
  <si>
    <t>No corrientes</t>
  </si>
  <si>
    <t>Corrientes</t>
  </si>
  <si>
    <t>(nuevas cuentas a incluir)</t>
  </si>
  <si>
    <t>Remuneraciones y cargas sociales a pagar</t>
  </si>
  <si>
    <t>Impuestos a pagar</t>
  </si>
  <si>
    <t>Provisiones</t>
  </si>
  <si>
    <t>Diferencia transitoria por conversión</t>
  </si>
  <si>
    <t>Interés minoritario</t>
  </si>
  <si>
    <t>Utilidad bruta</t>
  </si>
  <si>
    <t>Resultado extraordinario neto de impuesto a la renta</t>
  </si>
  <si>
    <t>Resultado sobre actividades discontinuadas neto de impuesto a la renta</t>
  </si>
  <si>
    <t>Utilidad neta por acción ordinaria</t>
  </si>
  <si>
    <t>Resultado ordinario antes del impuesto a la renta</t>
  </si>
  <si>
    <t>Saldo reestructurado</t>
  </si>
  <si>
    <t>Capital suscripto e integrado</t>
  </si>
  <si>
    <t>Primas de emisión</t>
  </si>
  <si>
    <t>Reserva de revalúo técnico</t>
  </si>
  <si>
    <t>Reserva legal</t>
  </si>
  <si>
    <t>Reserva facultativa</t>
  </si>
  <si>
    <t>Interes Minoritario</t>
  </si>
  <si>
    <t>Integración del capital social</t>
  </si>
  <si>
    <t>Revalúo de activos fijos</t>
  </si>
  <si>
    <t>Revalúo técnico</t>
  </si>
  <si>
    <t>Resultado del año</t>
  </si>
  <si>
    <t>Desafectación de la reserva de revalúo técnico</t>
  </si>
  <si>
    <t>Intereses pagados</t>
  </si>
  <si>
    <t>Ventas de bienes de uso</t>
  </si>
  <si>
    <t>Intereses cobrados sobre inversiones</t>
  </si>
  <si>
    <t>Dividendos pagados</t>
  </si>
  <si>
    <t>Aportes de capital recibidos</t>
  </si>
  <si>
    <t>(Disminución) Incremento neto de efectivo</t>
  </si>
  <si>
    <t>Efecto estimado de la diferencia de cambio sobre el saldo de efectivo</t>
  </si>
  <si>
    <t>Efectivo al principio del año</t>
  </si>
  <si>
    <t>Mercaderías</t>
  </si>
  <si>
    <t>Productos terminados</t>
  </si>
  <si>
    <t>Productos en proceso</t>
  </si>
  <si>
    <t>Materia prima</t>
  </si>
  <si>
    <t>Gastos pagados por adelantado</t>
  </si>
  <si>
    <t>Composición Cartera Vencida</t>
  </si>
  <si>
    <t>Detallar cartera vencida y no vencida por clientes locales, extranjeros y partes relacionadas</t>
  </si>
  <si>
    <t>b.   Uso de estimaciones contables</t>
  </si>
  <si>
    <t>c.   Moneda extranjera</t>
  </si>
  <si>
    <t>Activos</t>
  </si>
  <si>
    <t>Indicar moneda</t>
  </si>
  <si>
    <t>Pasivos</t>
  </si>
  <si>
    <t>Posición neta</t>
  </si>
  <si>
    <t>Inversiones temporales</t>
  </si>
  <si>
    <t>Cuentas por pagar comerciales</t>
  </si>
  <si>
    <t>Préstamos a corto plazo</t>
  </si>
  <si>
    <t>Otros proveedores del exterior</t>
  </si>
  <si>
    <t>Proveedores locales</t>
  </si>
  <si>
    <t>Total cuentas a pagar por comerciales</t>
  </si>
  <si>
    <t>Bonos bursátiles</t>
  </si>
  <si>
    <t>Vencimiento</t>
  </si>
  <si>
    <t>Tipo de garantía</t>
  </si>
  <si>
    <t>Tipo de Garantía</t>
  </si>
  <si>
    <t>Intereses deudas bursátiles a pagar</t>
  </si>
  <si>
    <t>Obs.: Revelar situación en el caso de contar con disponibilidad restringida</t>
  </si>
  <si>
    <t>(incluir otras entidades)</t>
  </si>
  <si>
    <t>(Incluir programas de forma individual)</t>
  </si>
  <si>
    <t>Propiedad, planta y equipo</t>
  </si>
  <si>
    <t>Activos intangibles</t>
  </si>
  <si>
    <t>Inversiones</t>
  </si>
  <si>
    <t>(Detallar bienes de uso)</t>
  </si>
  <si>
    <t>(Detallar activos intangibles)</t>
  </si>
  <si>
    <t>(Detallar Inversiones</t>
  </si>
  <si>
    <t>Total general</t>
  </si>
  <si>
    <t>Goodwill</t>
  </si>
  <si>
    <t>BG</t>
  </si>
  <si>
    <t>Porción corriente de la deuda a largo plazo</t>
  </si>
  <si>
    <t>Préstamos bancarios</t>
  </si>
  <si>
    <t>Intereses bancarios a pagar</t>
  </si>
  <si>
    <t>Intereses bursatiles a pagar</t>
  </si>
  <si>
    <t>Sueldo y otras remuneraciones a pagar</t>
  </si>
  <si>
    <t>Aportes y retenciones a pagar</t>
  </si>
  <si>
    <t>Remuneraciones al personal superior a pagar</t>
  </si>
  <si>
    <t>(Indicar otras cuentas)</t>
  </si>
  <si>
    <t>Impuesto a la renta a pagar</t>
  </si>
  <si>
    <t>(Indicar otros impuestos)</t>
  </si>
  <si>
    <t>Retencion de IVA a pagar</t>
  </si>
  <si>
    <t>Previsiones para contingencias/Indemnizaciones y despidos</t>
  </si>
  <si>
    <t>Otros ingresos diferidos (detallar cuenta)</t>
  </si>
  <si>
    <t>Otros ingresos diferidos</t>
  </si>
  <si>
    <t>ER</t>
  </si>
  <si>
    <t>a  Reserva de revalúo</t>
  </si>
  <si>
    <t>b Reserva legal</t>
  </si>
  <si>
    <t>c Reservas estatutarias</t>
  </si>
  <si>
    <t>d Reservas facultativas</t>
  </si>
  <si>
    <t>Resultado de ejercicios anteriores</t>
  </si>
  <si>
    <t>(Detallar cuenta)</t>
  </si>
  <si>
    <t>Resultado del ejercicio actual</t>
  </si>
  <si>
    <t>Costo de ventas</t>
  </si>
  <si>
    <t>Otros ingresos</t>
  </si>
  <si>
    <t>Resultado operativo</t>
  </si>
  <si>
    <t>Ingresos Financieros netos</t>
  </si>
  <si>
    <t>Total ingresos financieros</t>
  </si>
  <si>
    <t>Gastos Financieros netos</t>
  </si>
  <si>
    <t>Resultado de inversiones en asociadas</t>
  </si>
  <si>
    <t>Resultado participación minoritaria</t>
  </si>
  <si>
    <t>Menos amortización acumulada</t>
  </si>
  <si>
    <t>Antecedentes de la sociedad: naturaleza jurídica, antecedentes sobre la constitución de la sociedad y reformas estatutarias, actividad principal y secundarias.</t>
  </si>
  <si>
    <t>Resumen de las principales políticas contables: a modo referencial, se incluyen las siguientes revelaciones de políticas contables en estados financieros de uso general que podrá ser tenida en consideración por las sociedades emisoras para la preparación de este capítulo de los estados financieros:</t>
  </si>
  <si>
    <t>La preparación de los presentes estados financieros requiere que la Gerencia de la sociedad realice estimaciones y evaluaciones que afectan el monto de los activos y pasivos registrados y contingentes, como así también los ingresos y egresos registrados en el ejercicio.  Los resultados reales futuros pueden diferir de las estimaciones y evaluaciones realizadas a la fecha de preparación de los presentes estados financieros.</t>
  </si>
  <si>
    <t>Las diferencias de cambio originadas por fluctuaciones en los tipos de cambio producidos entre las fechas de concertación de las operaciones y su liquidación o valuación al cierre del ejercicio, son reconocidas en resultados.</t>
  </si>
  <si>
    <t>f. Previsión para cuentas de dudoso cobro/incobrables</t>
  </si>
  <si>
    <t>e.   Inversiones</t>
  </si>
  <si>
    <t>Los activos disponibles para la venta representan bienes que fueron desafectados de la actividad productiva y se mantienen con el único objetivo de ser vendidos.  Los mismos se valúan, sin amortizar, al menor entre el valor de mercado de los mismos y su costo (valor libro) al momento de su designación como disponibles para la venta.</t>
  </si>
  <si>
    <t>Las previsiones para desvalorización y deterioro de inventarios han sido estimadas tomando como base la valorización del stock deteriorado existente al cierre del ejercicio.</t>
  </si>
  <si>
    <t>El costo de las mejoras que extienden la vida útil de los bienes o aumentan su capacidad productiva es imputado a las cuentas respectivas del activo. Los gastos de mantenimiento son cargados a resultados.</t>
  </si>
  <si>
    <t>Los intangibles se exponen a su costo incurrido menos las correspondientes amortizaciones acumuladas al cierre del año.</t>
  </si>
  <si>
    <t>Este rubro incluye costos incurridos por la sociedad relacionados con ingresos futuros.</t>
  </si>
  <si>
    <t>Los ingresos y egresos son reconocidos en función de su devengamiento.</t>
  </si>
  <si>
    <t xml:space="preserve">El impuesto a la renta que se carga a los resultados del año se basa en la utilidad contable antes de este concepto, ajustada por las partidas que la ley incluye o excluye para la determinación de la utilidad gravable a la que se aplica la tasa legal vigente del impuesto y por el reconocimiento del cargo o el ingreso originado por la aplicación del impuesto diferido, si los hubiere. </t>
  </si>
  <si>
    <t>En caso de que la sociedad cuente con Fideicomisos vigentes, deberá exponer claramente en notas a los Estados Financieros, dentro del rubro correspondiente al cual pertenece el bien que ha sido objeto del fideicomiso, ya sea “Créditos/Inventarios u otros activos”, restando al valor del rubro perteneciente, al igual que en la constitución de Fideicomisos de Garantía.</t>
  </si>
  <si>
    <t>Deberá indicarse además los datos del contrato de fideicomiso, del fiduciario, monto, vencimiento. En caso de emisiones a través de un Patrimonio Autónomo, registradas en la CNV, deberán agregar los datos de registro, destino de los fondos, calificación de riesgo si lo tuviere.</t>
  </si>
  <si>
    <t>Seguidos en general para cuantificar, valuar y exponer los hechos y bienes económicos en los estados financieros y que fueran relevantes para el lector de los mismos.</t>
  </si>
  <si>
    <t>Simbología según ISO 4217</t>
  </si>
  <si>
    <t>Miles de G.</t>
  </si>
  <si>
    <t>Deberá mencionarse cualquier  tipo de restricción sobre la distribución de utilidades como ser restricciones estatutarias o de entes reguladores y asambleas.</t>
  </si>
  <si>
    <t>Gastos administrativos</t>
  </si>
  <si>
    <t>Los siguientes bienes de propiedad de la Sociedad han sido hipotecados y prendados en garantía de obligaciones financieras.</t>
  </si>
  <si>
    <t>Tipo de Activo</t>
  </si>
  <si>
    <t>Datos  del activo gravado</t>
  </si>
  <si>
    <t>Importe (indicar   moneda)</t>
  </si>
  <si>
    <t>A favor de</t>
  </si>
  <si>
    <t xml:space="preserve">(Esta nota debería incluir un breve detalle de contratos con terceros, vigente a la fecha de cierre del ejercicio, cuyo incumplimiento o cláusula específica podrían generar obligaciones contingentes para el cliente). </t>
  </si>
  <si>
    <t>a)</t>
  </si>
  <si>
    <t>b)</t>
  </si>
  <si>
    <t>(En caso en que entre la fecha del cierre del ejercicio y la fecha de emisión de los estados financieros existan hechos posteriores significativos deberá evaluarse el tipo de hecho posterior del que se trate y modificar esta nota según corresponda).</t>
  </si>
  <si>
    <t>La Sociedad calcula la utilidad (pérdida) neta por acción sobre la base de la utilidad (pérdida) del año y … acciones ordinarias (aclarar las características de las acciones) de valor nominal G/ …cada una con derecho a … voto por acción (aclarar el derecho de voto que tiene cada tipo de acción).</t>
  </si>
  <si>
    <t xml:space="preserve">(Esta nota deberá ser incluida cuando en el estado de resultados se haga mención a una cuenta de carácter general o cuyo nombre no permita una adecuada identificación de la naturaleza del gasto y su importe sea significativo) </t>
  </si>
  <si>
    <t xml:space="preserve">El rubro está compuesto de la siguiente forma: </t>
  </si>
  <si>
    <t>Gastos de Ventas</t>
  </si>
  <si>
    <t>Gastos Administrativos</t>
  </si>
  <si>
    <t>Movilidad y viáticos</t>
  </si>
  <si>
    <t>Gastos de alquiler</t>
  </si>
  <si>
    <t>Computación y redes</t>
  </si>
  <si>
    <t>Gastos por servicios</t>
  </si>
  <si>
    <t>Honorarios profesionales y asesoramiento</t>
  </si>
  <si>
    <t>Investigación de mercado</t>
  </si>
  <si>
    <t>Impuestos y tasas</t>
  </si>
  <si>
    <t>Gastos de reparación y mantenimiento</t>
  </si>
  <si>
    <t>Gastos del personal y capacitación</t>
  </si>
  <si>
    <t>Seguros pagados</t>
  </si>
  <si>
    <t>Otros gastos de operación</t>
  </si>
  <si>
    <t>Remuneraciones de administradores, directores, síndicos y consejo de vigilancia</t>
  </si>
  <si>
    <t>Sueldos y Jornales</t>
  </si>
  <si>
    <t>Contribuciones Sociales</t>
  </si>
  <si>
    <t>Regalías y Honorarios por servicios técnicos</t>
  </si>
  <si>
    <t>Gastos de Publicidad y Propaganda</t>
  </si>
  <si>
    <t>Intereses, multas y recargos impositivos</t>
  </si>
  <si>
    <t>Intereses a bancos e instituciones financieras</t>
  </si>
  <si>
    <t>Amortización activos intangibles</t>
  </si>
  <si>
    <t>Nota 34 - Resultado de inversiones en asociadas</t>
  </si>
  <si>
    <t>a.   Bases de contabilización (Según NIF Bases de preparación de los Estados Financieros)</t>
  </si>
  <si>
    <t>Nota</t>
  </si>
  <si>
    <t>ACTIVOS</t>
  </si>
  <si>
    <t>Activos Corrientes</t>
  </si>
  <si>
    <t>Efectivo y equivalente de efectivo</t>
  </si>
  <si>
    <t>Cuentas por cobrar comerciales</t>
  </si>
  <si>
    <t>Inventarios</t>
  </si>
  <si>
    <t>Activos no Corrientes</t>
  </si>
  <si>
    <t xml:space="preserve">Otros créditos </t>
  </si>
  <si>
    <t>Costo histórico revaluado al inicio del año</t>
  </si>
  <si>
    <t>Adquisiciones</t>
  </si>
  <si>
    <t>Revalúo del año</t>
  </si>
  <si>
    <t>Valor de origen revaluado al final del año</t>
  </si>
  <si>
    <t>Depreciación acumulada revaluada al inicio del año</t>
  </si>
  <si>
    <t>Depreciación del año</t>
  </si>
  <si>
    <t>Bajas de depreciaciones acumuladas</t>
  </si>
  <si>
    <t>Revalúo depreciación acumulada del año</t>
  </si>
  <si>
    <t>Depreciación acumulada revaluada al final del año</t>
  </si>
  <si>
    <t>Instalaciones</t>
  </si>
  <si>
    <t>Rodados</t>
  </si>
  <si>
    <t>Equipos de computación</t>
  </si>
  <si>
    <t>Muebles y útiles</t>
  </si>
  <si>
    <t>Equipos de comunicación</t>
  </si>
  <si>
    <t>Obras en curso</t>
  </si>
  <si>
    <t>En miles de guaraníes</t>
  </si>
  <si>
    <t>Activos disponibles para la venta</t>
  </si>
  <si>
    <t>Total Activos</t>
  </si>
  <si>
    <t>PASIVOS Y PATRIMONIO NETO</t>
  </si>
  <si>
    <t>Pasivos corrientes</t>
  </si>
  <si>
    <t>Total Pasivos Corrientes</t>
  </si>
  <si>
    <t xml:space="preserve">Préstamos a corto plazo </t>
  </si>
  <si>
    <t>Otros pasivos corrientes</t>
  </si>
  <si>
    <t>Pasivos no corrientes</t>
  </si>
  <si>
    <t xml:space="preserve">Préstamos a largo plazo </t>
  </si>
  <si>
    <t>Deudas bursátiles</t>
  </si>
  <si>
    <t>Capital integrado</t>
  </si>
  <si>
    <t>Reservas estatutarias</t>
  </si>
  <si>
    <t>Reservas facultatitvas</t>
  </si>
  <si>
    <t>Total Patrimonio Neto</t>
  </si>
  <si>
    <t>Total Pasivos y Patrimonio Neto</t>
  </si>
  <si>
    <t xml:space="preserve"> (En miles de guaraníes)</t>
  </si>
  <si>
    <t>Gastos de ventas</t>
  </si>
  <si>
    <t>Miles de guaraníes</t>
  </si>
  <si>
    <t xml:space="preserve">Gastos administrativos </t>
  </si>
  <si>
    <t>Otros gastos</t>
  </si>
  <si>
    <t>Otros ingresos  y gastos operativos</t>
  </si>
  <si>
    <t>Contado</t>
  </si>
  <si>
    <t>Crédito</t>
  </si>
  <si>
    <t>Existencia inicial del inventario</t>
  </si>
  <si>
    <t>+ Compra de bienes y servicios</t>
  </si>
  <si>
    <t>+ Costo de producción</t>
  </si>
  <si>
    <t>- Existencia final de inventario</t>
  </si>
  <si>
    <t>Total costo de ventas</t>
  </si>
  <si>
    <t>Total gastos financieros</t>
  </si>
  <si>
    <t xml:space="preserve">Utilidad/(Pérdida) neta del año </t>
  </si>
  <si>
    <t>(En miles de guaraníes)</t>
  </si>
  <si>
    <t>Pagos de impuesto a la renta</t>
  </si>
  <si>
    <t>FLUJO DE EFECTIVO DE ACTIVIDADES OPERATIVAS</t>
  </si>
  <si>
    <t xml:space="preserve">FLUJO DE EFECTIVO DE ACTIVIDADES DE INVERSIÓN </t>
  </si>
  <si>
    <t>Aquisición de inversiones</t>
  </si>
  <si>
    <t>FLUJO DE EFECTIVO DE ACTIVIDADES DE FINANCIACIÓN</t>
  </si>
  <si>
    <t>Distribución de dividendos s/Acta de Asamblea General Ordinaria N°… de fecha………</t>
  </si>
  <si>
    <t>Aporte de los propietarios</t>
  </si>
  <si>
    <t>Balance General</t>
  </si>
  <si>
    <t>Estado de Flujos de Efectivo</t>
  </si>
  <si>
    <t>EFE</t>
  </si>
  <si>
    <t>Se considerarán dentro del concepto de efectivo los saldos en efectivo, disponibilidades en cuentas bancarias y toda inversión de muy alta liquidez, con vencimiento originalmente pactado no superior a tres meses.</t>
  </si>
  <si>
    <t xml:space="preserve">Las inversiones temporales se valúan de acuerdo a los siguientes criterios de valuación:
 Valores mobiliarios: a su valor de cotización al cierre del año/período menos los gastos estimados de venta. Ver Nota ....
 Colocaciones financieras en moneda local: a su valor nominal más los intereses devengados al cierre del año/período. Ver Nota ....
 Colocaciones financieras en moneda extranjera: a su valor de cotización al cierre del año/período más intereses devengados a ese momento. Ver Nota ....
 Las inversiones no corrientes en sociedades donde no se ejerce el control, se valúan a su valor patrimonial proporcional. Ver Nota ....
</t>
  </si>
  <si>
    <t>Las previsiones para cuentas de dudoso cobro se determinan al cierre de cada ejercicio y/o mensualmente sobre la base del estudio de la cartera de créditos realizado con el objeto de determinar la porción no recuperable de las cuentas a cobrar. Las previsiones para cuentas de dudoso cobro se determinan mensualmente de acuerdo con el siguiente esquema de cálculo: (Indicar política de constitución de previsiones)</t>
  </si>
  <si>
    <t>NOTA 4 - INVERSIONES TEMPORALES</t>
  </si>
  <si>
    <t>NOTA  5 – CUENTAS POR COBRAR COMERCIALES</t>
  </si>
  <si>
    <t>Situación</t>
  </si>
  <si>
    <t>NOTA 6 - OTROS CRÉDITOS</t>
  </si>
  <si>
    <t>Cheques adelantados recibidos de clientes</t>
  </si>
  <si>
    <t>Deudores en gestión judicial</t>
  </si>
  <si>
    <t>Cheques rechazados</t>
  </si>
  <si>
    <t>Deudores por ventas locales</t>
  </si>
  <si>
    <t>Deudores por ventas en el exterior</t>
  </si>
  <si>
    <t>BALANCE GENERAL</t>
  </si>
  <si>
    <t>ESTADO DE RESULTADOS</t>
  </si>
  <si>
    <t>Comparativo con igual período del año anterior</t>
  </si>
  <si>
    <t>Comparativo con igual periodo del año anterior</t>
  </si>
  <si>
    <t>I.V.A. Crédito fiscal</t>
  </si>
  <si>
    <t>Anticipos a proveedores</t>
  </si>
  <si>
    <t>NOTA 7 – INVENTARIOS</t>
  </si>
  <si>
    <t>(-) Previsión para desvalorización y deterioro de inventario</t>
  </si>
  <si>
    <t>Total activos corrientes</t>
  </si>
  <si>
    <t>Nota 8 - INVERSIONES EN ASOCIADAS</t>
  </si>
  <si>
    <t>Las inversiones en sociedades donde no se ejerce control se describen a continuación</t>
  </si>
  <si>
    <t>Total del resultado</t>
  </si>
  <si>
    <t>En miles de guaranies</t>
  </si>
  <si>
    <t>a) Datos sobre la sociedad:</t>
  </si>
  <si>
    <t>Total valuación patrimonial proporcional</t>
  </si>
  <si>
    <t>NOTA 9 - PROPIEDADES, PLANTA Y EQUIPO - NETO</t>
  </si>
  <si>
    <t>Totales</t>
  </si>
  <si>
    <t>Obs.:</t>
  </si>
  <si>
    <t>Incluir aclaraciones en los siguientes casos:</t>
  </si>
  <si>
    <t>Ver adicionalmente Norma de Información Financiera N° 11 Propiedades, planta y equipo</t>
  </si>
  <si>
    <t>1.      Cuando los bienes de uso tienen alguna restricción sobre su utilización, como por ejemplo cuando están garantizando obligaciones. En su caso también hacer referencia a la nota correspondiente.</t>
  </si>
  <si>
    <t>2.      Cuando exista alguna previsión por desvalorización (“deterioro”), detallando la evolución de la misma en el transcurso del año.</t>
  </si>
  <si>
    <t>3.      Si se están capitalizando intereses al costo de bienes de uso. En su caso deberá aclararse la tasa utilizada para la capitalización.</t>
  </si>
  <si>
    <t>NOTA 10 – ACTIVOS DISPONIBLES PARA LA VENTA</t>
  </si>
  <si>
    <t>NOTA 11 – ACTIVOS INTANGIBLES</t>
  </si>
  <si>
    <t>NOTA 12 – GOODWILL</t>
  </si>
  <si>
    <t>Total activos no corrientes</t>
  </si>
  <si>
    <t>NOTA 13 – CUENTAS POR PAGAR COMERCIALES</t>
  </si>
  <si>
    <t>NOTA 14 –  PRESTAMOS A CORTO Y LARGO PLAZO</t>
  </si>
  <si>
    <t>Moneda</t>
  </si>
  <si>
    <t>NOTA 15 – PORCION CORRIENTE DE LA DEUDA A LARGO PLAZO</t>
  </si>
  <si>
    <t>NOTA 16 – REMUNERACIONES Y CARGAS SOCIALES A PAGAR</t>
  </si>
  <si>
    <t>(b) Obligaciones garantizadas por valor de guaraníes………..</t>
  </si>
  <si>
    <t>NOTA 18 -  PROVISIONES</t>
  </si>
  <si>
    <t>(Indicar cuentas)</t>
  </si>
  <si>
    <t>NOTA 19 – OTROS PASIVOS CORRIENTES y NO CORRIENTES</t>
  </si>
  <si>
    <t>Total pasivos no corrientes</t>
  </si>
  <si>
    <t>NOTA 20 – CAPITAL INTEGRADO</t>
  </si>
  <si>
    <t>NOTA 21 –  DIFERENCIA TRANSITORIA POR CONVERSION</t>
  </si>
  <si>
    <t>NOTA 21 – RESERVAS</t>
  </si>
  <si>
    <t>NOTA 23 –  RESULTADOS ACUMULADOS</t>
  </si>
  <si>
    <t>NOTA 24 –  INTERES MINORITARIO</t>
  </si>
  <si>
    <t>NOTA 25 –  VENTAS</t>
  </si>
  <si>
    <t>NOTA 26 - COSTO DE VENTAS</t>
  </si>
  <si>
    <t>NOTA 27 - GASTOS</t>
  </si>
  <si>
    <t>Nota 28 - Otros Ingresos y gastos operativos</t>
  </si>
  <si>
    <t>NOTA 29 - INGRESOS Y GASTOS FINANCIEROS NETOS</t>
  </si>
  <si>
    <t>NOTA 17 –  IMPUESTOS A PAGAR</t>
  </si>
  <si>
    <t>Nota 31 - Resultado participación minoritaria</t>
  </si>
  <si>
    <t>Nota 33 - Resultado extraordinario neto de impuesto a la renta</t>
  </si>
  <si>
    <t>Nota 32 - IMPUESTO A LA RENTA</t>
  </si>
  <si>
    <t>Nota 34 - Resultado sobre actividades discontinuadas neto de impuesto a la renta</t>
  </si>
  <si>
    <t>- Impuesto a la renta</t>
  </si>
  <si>
    <t>NOTA 35- UTILIDAD (PÉRDIDA) NETA DEL AÑO Y POR ACCION ORDINARIA</t>
  </si>
  <si>
    <t>Descripción de la naturaleza y del negocio de la Sociedad</t>
  </si>
  <si>
    <t>Propiedades, planta y equipo</t>
  </si>
  <si>
    <t>Nota 17</t>
  </si>
  <si>
    <t>Nota 18</t>
  </si>
  <si>
    <t>Nota 19</t>
  </si>
  <si>
    <t>Nota 20</t>
  </si>
  <si>
    <t>Prestamos a largo plazo</t>
  </si>
  <si>
    <t>Otros pasivos  no corrientes</t>
  </si>
  <si>
    <t>Otros pasivos no corrientes</t>
  </si>
  <si>
    <t>Nota 21</t>
  </si>
  <si>
    <t>Nota 22</t>
  </si>
  <si>
    <t>Nota 23</t>
  </si>
  <si>
    <t>Nota 24</t>
  </si>
  <si>
    <t>Nota 25</t>
  </si>
  <si>
    <t>Nota 26</t>
  </si>
  <si>
    <t>Nota 27</t>
  </si>
  <si>
    <t>Nota 28</t>
  </si>
  <si>
    <t>Otros ingresos y gastos operativos</t>
  </si>
  <si>
    <t>Nota 29</t>
  </si>
  <si>
    <t>Nota 30</t>
  </si>
  <si>
    <t>Nota 31</t>
  </si>
  <si>
    <t>Nota 32</t>
  </si>
  <si>
    <t>Nota 33</t>
  </si>
  <si>
    <t>Nota 34</t>
  </si>
  <si>
    <t>Nota 35</t>
  </si>
  <si>
    <t>Utilidad/(Pérdida) neta del año</t>
  </si>
  <si>
    <t>REF.</t>
  </si>
  <si>
    <t>Los activos y pasivos en moneda extranjera se valúan a los tipos de cambio vigentes a la fecha de cierre del ejercicio.</t>
  </si>
  <si>
    <t>A la fecha de emisión de estos estados financieros, el tipo de cambio de la moneda extranjera………………………..(mencionar la moneda) no/si varió sustancialmente (varió en un 0,00%) con respecto al vigente al …..de…………….20X1</t>
  </si>
  <si>
    <t>Obs.: En caso de la existencia de saldos y transacciones con partes relacionadas, la información que corresponda a ser expuesta por la sociedad, se ajustará  a lo requerido por la Norma de Información Financiera N° 7 Revelaciones de partes relacionadas.</t>
  </si>
  <si>
    <t>Activos gravados</t>
  </si>
  <si>
    <t>Nota 36</t>
  </si>
  <si>
    <t>NOTA 36 - ACTIVOS GRAVADOS</t>
  </si>
  <si>
    <t>Indice</t>
  </si>
  <si>
    <t xml:space="preserve">NOTA 37 - CONTINGENCIAS Y COMPROMISOS </t>
  </si>
  <si>
    <t>Contingencias y compromisos</t>
  </si>
  <si>
    <t>Nota 37</t>
  </si>
  <si>
    <t>Hechos posteriores</t>
  </si>
  <si>
    <t>Nota 38</t>
  </si>
  <si>
    <t>Nota 39</t>
  </si>
  <si>
    <t>NOTA 38 - IMPUESTO DIFERIDO</t>
  </si>
  <si>
    <t>La Sociedad contabiliza el impuesto a la renta por el método de lo diferido, método del pasivo. El mencionado método establece la determinación de activos o pasivos impositivos diferidos netos basados en las diferencias temporales y temporarias, con cargo a la línea Impuesto a la renta del Estado de resultados.</t>
  </si>
  <si>
    <t>El siguiente cuadro detalla las diferencias temporales a la tasa del impuesto a los efectos de determinación del impuesto diferido:</t>
  </si>
  <si>
    <t xml:space="preserve">Activos y pasivos impositivos diferidos: </t>
  </si>
  <si>
    <t>Caja y Bancos</t>
  </si>
  <si>
    <t>Previsión para deudores incobrables</t>
  </si>
  <si>
    <t>Bienes de uso</t>
  </si>
  <si>
    <t>Previsión del pasivo</t>
  </si>
  <si>
    <t>Deudas comerciales y bancarias</t>
  </si>
  <si>
    <t>Bienes de cambio</t>
  </si>
  <si>
    <t xml:space="preserve">Sub - total  </t>
  </si>
  <si>
    <t xml:space="preserve">Previsión para impuestos diferidos netos </t>
  </si>
  <si>
    <t>Total activo/pasivo impositivo diferido neto antes de quebrantos</t>
  </si>
  <si>
    <t>Quebranto impositivo</t>
  </si>
  <si>
    <t xml:space="preserve">Al … de …........... 20X2 la Sociedad constituyó una provisión para impuesto a la renta de Guaraníes  …... (Al … de …...............20X1:  Guaraníes  …....) / (La Sociedad no ha constituido provisión para impuesto a la renta, debido a que a esa fecha la misma generó renta imponible que fue compensada con quebrantos impositivos acumulados a esa fecha). </t>
  </si>
  <si>
    <t>NOTA 39 - HECHOS POSTERIORES</t>
  </si>
  <si>
    <t>Obs.: Cambios en políticas contables y su efecto sobre los estados financieros, como así también las modificaciones o ajustes de la información de ejercicios anteriores deben exponerse conforme a lo requerido por la Norma de Información Financiera N° 6 Utilidad o pérdida neta por el período, errores fundamentales y cambios en políticas contables</t>
  </si>
  <si>
    <t xml:space="preserve">Obs.: Esta información debe estar ajustada  a lo requerido por la Norma de Información Financiera N° 5 Contingencias y sucesos que ocurren después de la fecha del balance. </t>
  </si>
  <si>
    <t>Las notas que se acompañan forman parte integrante de estos estados.</t>
  </si>
  <si>
    <t>Inversión en asociadas</t>
  </si>
  <si>
    <t>Propiedades, planta y equipo/Bienes de uso, neto</t>
  </si>
  <si>
    <t>Total Pasivos</t>
  </si>
  <si>
    <t>Reservas facultativas</t>
  </si>
  <si>
    <t>Gastos financieros -  neto</t>
  </si>
  <si>
    <t>Ingresos financieros - neto</t>
  </si>
  <si>
    <t>Resultados ordinarios antes de impuesto a la renta y participación minoritaria</t>
  </si>
  <si>
    <t>Resultado neto de actividades ordinarias</t>
  </si>
  <si>
    <t>Gastos financieros - neto</t>
  </si>
  <si>
    <t>Impuesto diferido</t>
  </si>
  <si>
    <t>Ganancias reservadas</t>
  </si>
  <si>
    <t>Cambio en política contable (Nota….)</t>
  </si>
  <si>
    <t>Cobranzas efectuadas a clientes</t>
  </si>
  <si>
    <t>Otros ingresos y (egresos) - neto</t>
  </si>
  <si>
    <t>Adquisición de bienes de uso</t>
  </si>
  <si>
    <t>(Disminución) Incremento de préstamos</t>
  </si>
  <si>
    <t>Flujo neto de efectivo de actividades de financiamiento</t>
  </si>
  <si>
    <t>Informacion General</t>
  </si>
  <si>
    <t>Otras Notas de los Estados Financieros</t>
  </si>
  <si>
    <t>USD</t>
  </si>
  <si>
    <t>PYG</t>
  </si>
  <si>
    <t>Bancos Locales - Moneda extranjera Dólares</t>
  </si>
  <si>
    <t>Bancos Locales - Moneda local Guaraníes</t>
  </si>
  <si>
    <t>Bancos en el Extranjero - Moneda extranjera Dólares</t>
  </si>
  <si>
    <t>Bancos Locales - Moneda extranjera otros</t>
  </si>
  <si>
    <t>NOTA 3 - EFECTIVO Y EQUIVALENTE DE EFECTIVO</t>
  </si>
  <si>
    <t>Inversiones en Titulos del Sistema Financiero Local - Moneda Extranjera otros</t>
  </si>
  <si>
    <t>Inversiones en Titulos del Sistema Financiero Local - Moneda Extranjera Dólares</t>
  </si>
  <si>
    <t>Inversiones en Mercado Bursatil Local - Moneda Extranjera Dólares</t>
  </si>
  <si>
    <t>Inversiones en Mercado Bursatil Extranjera - Moneda Extranjera Dólares</t>
  </si>
  <si>
    <t>Inversiones en Mercado Bursatil Extranjera - Moneda Extranjera otros</t>
  </si>
  <si>
    <t>Otras inversiones - Moneda Local Guaraníes</t>
  </si>
  <si>
    <t>Inversiones en Titulos del Sistema Financiero Local - Moneda Local Guaraníes</t>
  </si>
  <si>
    <t>Inversiones en Mercado Bursatil Local - Moneda Local Guaraníes</t>
  </si>
  <si>
    <t>Otras inversiones - Moneda Extranjera Dólares</t>
  </si>
  <si>
    <t>Moneda Local Guaraníes</t>
  </si>
  <si>
    <t>Moneda Extranjera Dólares</t>
  </si>
  <si>
    <t>Moneda Extranjera otros</t>
  </si>
  <si>
    <t>Deudores - Entidad relacionada</t>
  </si>
  <si>
    <t>Otros</t>
  </si>
  <si>
    <t>Menos Previsiones</t>
  </si>
  <si>
    <t>Nombre de Sociedad</t>
  </si>
  <si>
    <t>RUC</t>
  </si>
  <si>
    <t>Enero</t>
  </si>
  <si>
    <t>Febrero</t>
  </si>
  <si>
    <t>Marzo</t>
  </si>
  <si>
    <t>Abril</t>
  </si>
  <si>
    <t>Mayo</t>
  </si>
  <si>
    <t>Junio</t>
  </si>
  <si>
    <t>Julio</t>
  </si>
  <si>
    <t>Agosto</t>
  </si>
  <si>
    <t>Septiembre</t>
  </si>
  <si>
    <t>Octubre</t>
  </si>
  <si>
    <t>Noviembre</t>
  </si>
  <si>
    <t>Diciembre</t>
  </si>
  <si>
    <t>Total Patrimonio neto</t>
  </si>
  <si>
    <t>Periodo</t>
  </si>
  <si>
    <t>a) Datos sobre la inversión:</t>
  </si>
  <si>
    <t>Cantidad de acciones</t>
  </si>
  <si>
    <t>Total Inversión</t>
  </si>
  <si>
    <t>Participación sobre los votos (%)</t>
  </si>
  <si>
    <t>Resultado sobre inversiones</t>
  </si>
  <si>
    <t>Total Inversión (miles de Gs)</t>
  </si>
  <si>
    <t>&lt;-- Indicar Monto</t>
  </si>
  <si>
    <t>Valor neto contable</t>
  </si>
  <si>
    <t>Proveedores - Entidades Relacionadas</t>
  </si>
  <si>
    <t>Indicación de Moneda</t>
  </si>
  <si>
    <t>AED</t>
  </si>
  <si>
    <t>Dírham de los Emiratos Árabes Unidos</t>
  </si>
  <si>
    <t>AFN</t>
  </si>
  <si>
    <t>ALL</t>
  </si>
  <si>
    <t>AMD</t>
  </si>
  <si>
    <t>ANG</t>
  </si>
  <si>
    <t>AOA</t>
  </si>
  <si>
    <t>ARS</t>
  </si>
  <si>
    <t>AUD</t>
  </si>
  <si>
    <t>AWG</t>
  </si>
  <si>
    <t>AZN</t>
  </si>
  <si>
    <t>BAM</t>
  </si>
  <si>
    <t>BBD</t>
  </si>
  <si>
    <t>BDT</t>
  </si>
  <si>
    <t>BGN</t>
  </si>
  <si>
    <t>BHD</t>
  </si>
  <si>
    <t>BIF</t>
  </si>
  <si>
    <t>BMD</t>
  </si>
  <si>
    <t>BND</t>
  </si>
  <si>
    <t>BOB</t>
  </si>
  <si>
    <t>BRL</t>
  </si>
  <si>
    <t>BSD</t>
  </si>
  <si>
    <t>BTN</t>
  </si>
  <si>
    <t>BWP</t>
  </si>
  <si>
    <t>BYN</t>
  </si>
  <si>
    <t>BZD</t>
  </si>
  <si>
    <t>CAD</t>
  </si>
  <si>
    <t>CDF</t>
  </si>
  <si>
    <t>CHF</t>
  </si>
  <si>
    <t>CLP</t>
  </si>
  <si>
    <t>CNY</t>
  </si>
  <si>
    <t>COP</t>
  </si>
  <si>
    <t>CRC</t>
  </si>
  <si>
    <t>CUC</t>
  </si>
  <si>
    <t>CUP</t>
  </si>
  <si>
    <t>CVE</t>
  </si>
  <si>
    <t>CZK</t>
  </si>
  <si>
    <t>DJF</t>
  </si>
  <si>
    <t>DKK</t>
  </si>
  <si>
    <t>DOP</t>
  </si>
  <si>
    <t>DZD</t>
  </si>
  <si>
    <t>EGP</t>
  </si>
  <si>
    <t>ERN</t>
  </si>
  <si>
    <t>ETB</t>
  </si>
  <si>
    <t>EUR</t>
  </si>
  <si>
    <t>FJD</t>
  </si>
  <si>
    <t>FKP</t>
  </si>
  <si>
    <t>GBP</t>
  </si>
  <si>
    <t>GEL</t>
  </si>
  <si>
    <t>GHS</t>
  </si>
  <si>
    <t>GIP</t>
  </si>
  <si>
    <t>GMD</t>
  </si>
  <si>
    <t>GNF</t>
  </si>
  <si>
    <t>GTQ</t>
  </si>
  <si>
    <t>GYD</t>
  </si>
  <si>
    <t>HKD</t>
  </si>
  <si>
    <t>HNL</t>
  </si>
  <si>
    <t>HRK</t>
  </si>
  <si>
    <t>HTG</t>
  </si>
  <si>
    <t>HUF</t>
  </si>
  <si>
    <t>IDR</t>
  </si>
  <si>
    <t>ILS</t>
  </si>
  <si>
    <t>INR</t>
  </si>
  <si>
    <t>IQD</t>
  </si>
  <si>
    <t>IRR</t>
  </si>
  <si>
    <t>ISK</t>
  </si>
  <si>
    <t>JMD</t>
  </si>
  <si>
    <t>JOD</t>
  </si>
  <si>
    <t>JPY</t>
  </si>
  <si>
    <t>KES</t>
  </si>
  <si>
    <t>KGS</t>
  </si>
  <si>
    <t>KHR</t>
  </si>
  <si>
    <t>KMF</t>
  </si>
  <si>
    <t>KPW</t>
  </si>
  <si>
    <t>KRW</t>
  </si>
  <si>
    <t>KWD</t>
  </si>
  <si>
    <t>KYD</t>
  </si>
  <si>
    <t>KZT</t>
  </si>
  <si>
    <t>LAK</t>
  </si>
  <si>
    <t>LBP</t>
  </si>
  <si>
    <t>LKR</t>
  </si>
  <si>
    <t>LRD</t>
  </si>
  <si>
    <t>LSL</t>
  </si>
  <si>
    <t>LYD</t>
  </si>
  <si>
    <t>MAD</t>
  </si>
  <si>
    <t>MDL</t>
  </si>
  <si>
    <t>MGA</t>
  </si>
  <si>
    <t>MKD</t>
  </si>
  <si>
    <t>MMK</t>
  </si>
  <si>
    <t>MNT</t>
  </si>
  <si>
    <t>MOP</t>
  </si>
  <si>
    <t>MRU</t>
  </si>
  <si>
    <t>MUR</t>
  </si>
  <si>
    <t>MVR</t>
  </si>
  <si>
    <t>MWK</t>
  </si>
  <si>
    <t>MXN</t>
  </si>
  <si>
    <t>MYR</t>
  </si>
  <si>
    <t>MZN</t>
  </si>
  <si>
    <t>NAD</t>
  </si>
  <si>
    <t>NGN</t>
  </si>
  <si>
    <t>NIO</t>
  </si>
  <si>
    <t>NOK</t>
  </si>
  <si>
    <t>NPR</t>
  </si>
  <si>
    <t>NZD</t>
  </si>
  <si>
    <t>Dólar neozelandés</t>
  </si>
  <si>
    <t>OMR</t>
  </si>
  <si>
    <t>PAB</t>
  </si>
  <si>
    <t>PEN</t>
  </si>
  <si>
    <t>PGK</t>
  </si>
  <si>
    <t>PHP</t>
  </si>
  <si>
    <t>PKR</t>
  </si>
  <si>
    <t>PLN</t>
  </si>
  <si>
    <t>QAR</t>
  </si>
  <si>
    <t>RON</t>
  </si>
  <si>
    <t>RSD</t>
  </si>
  <si>
    <t>RUB</t>
  </si>
  <si>
    <t>RWF</t>
  </si>
  <si>
    <t>SAR</t>
  </si>
  <si>
    <t>SBD</t>
  </si>
  <si>
    <t>SCR</t>
  </si>
  <si>
    <t>SDG</t>
  </si>
  <si>
    <t>SEK</t>
  </si>
  <si>
    <t>SGD</t>
  </si>
  <si>
    <t>SHP</t>
  </si>
  <si>
    <t>SLL</t>
  </si>
  <si>
    <t>SOS</t>
  </si>
  <si>
    <t>SRD</t>
  </si>
  <si>
    <t>STN</t>
  </si>
  <si>
    <t>SVC</t>
  </si>
  <si>
    <t>SYP</t>
  </si>
  <si>
    <t>SZL</t>
  </si>
  <si>
    <t>THB</t>
  </si>
  <si>
    <t>TJS</t>
  </si>
  <si>
    <t>TMT</t>
  </si>
  <si>
    <t>TND</t>
  </si>
  <si>
    <t>TOP</t>
  </si>
  <si>
    <t>TRY</t>
  </si>
  <si>
    <t>TTD</t>
  </si>
  <si>
    <t>TWD</t>
  </si>
  <si>
    <t>TZS</t>
  </si>
  <si>
    <t>UAH</t>
  </si>
  <si>
    <t>UGX</t>
  </si>
  <si>
    <t>Dólar estadounidense</t>
  </si>
  <si>
    <t>UYU</t>
  </si>
  <si>
    <t>UZS</t>
  </si>
  <si>
    <t>VND</t>
  </si>
  <si>
    <t>VUV</t>
  </si>
  <si>
    <t>WST</t>
  </si>
  <si>
    <t>XAF</t>
  </si>
  <si>
    <t>XCD</t>
  </si>
  <si>
    <t>XDR</t>
  </si>
  <si>
    <t>XOF</t>
  </si>
  <si>
    <t>XPF</t>
  </si>
  <si>
    <t>YER</t>
  </si>
  <si>
    <t>ZAR</t>
  </si>
  <si>
    <t>ZMW</t>
  </si>
  <si>
    <t>Afgani</t>
  </si>
  <si>
    <t>Lek</t>
  </si>
  <si>
    <t>Dram armenio</t>
  </si>
  <si>
    <t>Florín antillano neerlandés</t>
  </si>
  <si>
    <t>Kwanza</t>
  </si>
  <si>
    <t>Peso argentino</t>
  </si>
  <si>
    <t>Dólar australiano</t>
  </si>
  <si>
    <t>Florín arubeño</t>
  </si>
  <si>
    <t>Manat azerbaiyano</t>
  </si>
  <si>
    <t>Marco convertible</t>
  </si>
  <si>
    <t>Dólar de Barbados</t>
  </si>
  <si>
    <t>Taka</t>
  </si>
  <si>
    <t>Lev búlgaro</t>
  </si>
  <si>
    <t>Dinar bareiní</t>
  </si>
  <si>
    <t>Franco de Burundi</t>
  </si>
  <si>
    <t>Dólar bermudeño</t>
  </si>
  <si>
    <t>Dólar de Brunéi</t>
  </si>
  <si>
    <t>Boliviano</t>
  </si>
  <si>
    <t>BOV</t>
  </si>
  <si>
    <t>MVDOL</t>
  </si>
  <si>
    <t>Real brasileño</t>
  </si>
  <si>
    <t>Dólar bahameño</t>
  </si>
  <si>
    <t>Ngultrum</t>
  </si>
  <si>
    <t>Pula</t>
  </si>
  <si>
    <t>Rublo bielorruso</t>
  </si>
  <si>
    <t>Dólar beliceño</t>
  </si>
  <si>
    <t>Dólar canadiense</t>
  </si>
  <si>
    <t>Franco congoleño</t>
  </si>
  <si>
    <t>CHE</t>
  </si>
  <si>
    <t>Euro WIR</t>
  </si>
  <si>
    <t>Franco suizo</t>
  </si>
  <si>
    <t>CHW</t>
  </si>
  <si>
    <t>Franco WIR</t>
  </si>
  <si>
    <t>CLF</t>
  </si>
  <si>
    <t>Unidad de fomento</t>
  </si>
  <si>
    <t>Peso chileno</t>
  </si>
  <si>
    <t>Yuan chino</t>
  </si>
  <si>
    <t>Peso colombiano</t>
  </si>
  <si>
    <t>COU</t>
  </si>
  <si>
    <t>Unidad de valor real</t>
  </si>
  <si>
    <t>Colón costarricense</t>
  </si>
  <si>
    <t>Peso convertible</t>
  </si>
  <si>
    <t>Peso cubano</t>
  </si>
  <si>
    <t>Escudo caboverdiano</t>
  </si>
  <si>
    <t>Corona checa</t>
  </si>
  <si>
    <t>Franco yibutiano</t>
  </si>
  <si>
    <t>Corona danesa</t>
  </si>
  <si>
    <t>Peso dominicano</t>
  </si>
  <si>
    <t>Dinar argelino</t>
  </si>
  <si>
    <t>Libra egipcia</t>
  </si>
  <si>
    <t>Nakfa</t>
  </si>
  <si>
    <t>Birr etíope</t>
  </si>
  <si>
    <t>Euro</t>
  </si>
  <si>
    <t>Dólar fiyiano</t>
  </si>
  <si>
    <t>Libra malvinense</t>
  </si>
  <si>
    <t>Libra esterlina</t>
  </si>
  <si>
    <t>Lari</t>
  </si>
  <si>
    <t>Cedi ghanés</t>
  </si>
  <si>
    <t>Libra de Gibraltar</t>
  </si>
  <si>
    <t>Dalasi</t>
  </si>
  <si>
    <t>Franco guineano</t>
  </si>
  <si>
    <t>Quetzal</t>
  </si>
  <si>
    <t>Dólar guyanés</t>
  </si>
  <si>
    <t>Dólar de Hong Kong</t>
  </si>
  <si>
    <t>Lempira</t>
  </si>
  <si>
    <t>Kuna</t>
  </si>
  <si>
    <t>Gourde</t>
  </si>
  <si>
    <t>Forinto</t>
  </si>
  <si>
    <t>Rupia indonesia</t>
  </si>
  <si>
    <t>Nuevo shéquel israelí</t>
  </si>
  <si>
    <t>Rupia india</t>
  </si>
  <si>
    <t>Dinar iraquí</t>
  </si>
  <si>
    <t>Rial iraní</t>
  </si>
  <si>
    <t>Corona islandesa</t>
  </si>
  <si>
    <t>Dólar jamaiquino</t>
  </si>
  <si>
    <t>Dinar jordano</t>
  </si>
  <si>
    <t>Yen</t>
  </si>
  <si>
    <t>Chelín keniano</t>
  </si>
  <si>
    <t>Som</t>
  </si>
  <si>
    <t>Riel</t>
  </si>
  <si>
    <t>Franco comorense</t>
  </si>
  <si>
    <t>Won norcoreano</t>
  </si>
  <si>
    <t>Won</t>
  </si>
  <si>
    <t>Dinar kuwaití</t>
  </si>
  <si>
    <t>Dólar de las Islas Caimán</t>
  </si>
  <si>
    <t>Tenge</t>
  </si>
  <si>
    <t>Kip</t>
  </si>
  <si>
    <t>Libra libanesa</t>
  </si>
  <si>
    <t>Rupia de Sri Lanka</t>
  </si>
  <si>
    <t>Dólar liberiano</t>
  </si>
  <si>
    <t>Loti</t>
  </si>
  <si>
    <t>Dinar libio</t>
  </si>
  <si>
    <t>Dírham marroquí</t>
  </si>
  <si>
    <t>Leu moldavo</t>
  </si>
  <si>
    <t>Ariary malgache</t>
  </si>
  <si>
    <t>Denar</t>
  </si>
  <si>
    <t>Kyat</t>
  </si>
  <si>
    <t>Tugrik</t>
  </si>
  <si>
    <t>Pataca</t>
  </si>
  <si>
    <t>Uguiya</t>
  </si>
  <si>
    <t>Rupia de Mauricio</t>
  </si>
  <si>
    <t>Rufiyaa</t>
  </si>
  <si>
    <t>Kwacha</t>
  </si>
  <si>
    <t>Peso mexicano</t>
  </si>
  <si>
    <t>MXV</t>
  </si>
  <si>
    <t>Unidad de Inversión (UDI) mexicana</t>
  </si>
  <si>
    <t>Ringgit malayo</t>
  </si>
  <si>
    <t>Metical mozambiqueño</t>
  </si>
  <si>
    <t>Dólar namibio</t>
  </si>
  <si>
    <t>Naira</t>
  </si>
  <si>
    <t>Córdoba</t>
  </si>
  <si>
    <t>Corona noruega</t>
  </si>
  <si>
    <t>Rupia nepalí</t>
  </si>
  <si>
    <t>Rial omaní</t>
  </si>
  <si>
    <t>Balboa</t>
  </si>
  <si>
    <t>Sol</t>
  </si>
  <si>
    <t>Kina</t>
  </si>
  <si>
    <t>Peso filipino</t>
  </si>
  <si>
    <t>Rupia pakistaní</t>
  </si>
  <si>
    <t>Złoty</t>
  </si>
  <si>
    <t>Guaraní</t>
  </si>
  <si>
    <t>Riyal qatarí</t>
  </si>
  <si>
    <t>Leu rumano</t>
  </si>
  <si>
    <t>Dinar serbio</t>
  </si>
  <si>
    <t>Rublo ruso</t>
  </si>
  <si>
    <t>Franco ruandés</t>
  </si>
  <si>
    <t>Riyal saudí</t>
  </si>
  <si>
    <t>Dólar de las Islas Salomón</t>
  </si>
  <si>
    <t>Rupia seychelense</t>
  </si>
  <si>
    <t>Dinar sudanés</t>
  </si>
  <si>
    <t>Corona sueca</t>
  </si>
  <si>
    <t>Dólar de Singapur</t>
  </si>
  <si>
    <t>Libra de Santa Elena</t>
  </si>
  <si>
    <t>Leone</t>
  </si>
  <si>
    <t>Chelín somalí</t>
  </si>
  <si>
    <t>Dólar surinamés</t>
  </si>
  <si>
    <t>SSP</t>
  </si>
  <si>
    <t>Libra sursudanesa</t>
  </si>
  <si>
    <t>Dobra</t>
  </si>
  <si>
    <t>Colon Salvadoreño</t>
  </si>
  <si>
    <t>Libra siria</t>
  </si>
  <si>
    <t>Lilangeni</t>
  </si>
  <si>
    <t>Baht</t>
  </si>
  <si>
    <t>Somoni tayiko</t>
  </si>
  <si>
    <t>Manat turcomano</t>
  </si>
  <si>
    <t>Dinar tunecino</t>
  </si>
  <si>
    <t>Paʻanga</t>
  </si>
  <si>
    <t>Lira turca</t>
  </si>
  <si>
    <t>Dólar de Trinidad y Tobago</t>
  </si>
  <si>
    <t>Nuevo dólar taiwanés</t>
  </si>
  <si>
    <t>Chelín tanzano</t>
  </si>
  <si>
    <t>Grivna</t>
  </si>
  <si>
    <t>Chelín ugandés</t>
  </si>
  <si>
    <t>USN</t>
  </si>
  <si>
    <t>Dólar estadounidense (Siguiente día)</t>
  </si>
  <si>
    <t>UYI</t>
  </si>
  <si>
    <t>Peso en Unidades Indexadas (Uruguay)</t>
  </si>
  <si>
    <t>Peso uruguayo</t>
  </si>
  <si>
    <t>UYW</t>
  </si>
  <si>
    <t>Unidad Previsional</t>
  </si>
  <si>
    <t>Som uzbeko</t>
  </si>
  <si>
    <t>VES7​</t>
  </si>
  <si>
    <t>Bolívar soberano</t>
  </si>
  <si>
    <t>Dong vietnamita</t>
  </si>
  <si>
    <t>Vatu</t>
  </si>
  <si>
    <t>Tala</t>
  </si>
  <si>
    <t>Franco CFA de África Central</t>
  </si>
  <si>
    <t>XAG</t>
  </si>
  <si>
    <t>Plata (una onza troy)</t>
  </si>
  <si>
    <t>XAU</t>
  </si>
  <si>
    <t>Oro (una onza troy)</t>
  </si>
  <si>
    <t>XBA</t>
  </si>
  <si>
    <t>Unidad compuesta europea (EURCO) (Unidad del mercados de bonos)</t>
  </si>
  <si>
    <t>XBB</t>
  </si>
  <si>
    <t>Unidad Monetaria europea (E.M.U.-6) (Unidad del mercado de bonos)</t>
  </si>
  <si>
    <t>XBC</t>
  </si>
  <si>
    <t>Unidad europea de cuenta 9 (E.U.A.-9) (Unidad del mercado de bonos)</t>
  </si>
  <si>
    <t>XBD</t>
  </si>
  <si>
    <t>Unidad europea de cuenta 17 (E.U.A.-17) (Unidad del mercado de bonos)</t>
  </si>
  <si>
    <t>Dólar del Caribe Oriental</t>
  </si>
  <si>
    <t>Derechos especiales de giro</t>
  </si>
  <si>
    <t>Franco CFA de África Occidental</t>
  </si>
  <si>
    <t>XPD</t>
  </si>
  <si>
    <t>Paladio (una onza troy)</t>
  </si>
  <si>
    <t>Franco CFP</t>
  </si>
  <si>
    <t>XPT</t>
  </si>
  <si>
    <t>Platino (una onza troy)</t>
  </si>
  <si>
    <t>XSU</t>
  </si>
  <si>
    <t>SUCRE</t>
  </si>
  <si>
    <t>XTS</t>
  </si>
  <si>
    <t>Reservado para pruebas</t>
  </si>
  <si>
    <t>XUA</t>
  </si>
  <si>
    <t>Unidad de cuenta BAD</t>
  </si>
  <si>
    <t>XXX</t>
  </si>
  <si>
    <t>Sin divisa</t>
  </si>
  <si>
    <t>Rial yemení</t>
  </si>
  <si>
    <t>Rand</t>
  </si>
  <si>
    <t>Kwacha zambiano</t>
  </si>
  <si>
    <t>ZWL</t>
  </si>
  <si>
    <t>Dólar zimbabuense</t>
  </si>
  <si>
    <t>Fecha Presentación:</t>
  </si>
  <si>
    <t>No Corrientes</t>
  </si>
  <si>
    <t>Las cuentas por pagar comerciales se componen como sigue:</t>
  </si>
  <si>
    <t>Sociedad:</t>
  </si>
  <si>
    <t>Nombre de la entidad financiera</t>
  </si>
  <si>
    <t>Símbolo de Moneda</t>
  </si>
  <si>
    <t>Préstamos de Entidades en el Exterior</t>
  </si>
  <si>
    <t>Intereses a pagar</t>
  </si>
  <si>
    <t>Préstamos de Entidades Locales</t>
  </si>
  <si>
    <t>Intereses préstamos entidades financieras a pagar</t>
  </si>
  <si>
    <t>(-) Intereses a Devengar</t>
  </si>
  <si>
    <t xml:space="preserve">Otros Pasivos con Entidades relacionadas </t>
  </si>
  <si>
    <t>Importe (miles de Gs)</t>
  </si>
  <si>
    <t>Fecha</t>
  </si>
  <si>
    <t>Monto Capital Social</t>
  </si>
  <si>
    <t>Valor Nominal de Acciones</t>
  </si>
  <si>
    <t>Cantidad de Acciones</t>
  </si>
  <si>
    <t>Monto Capital Integrado</t>
  </si>
  <si>
    <t>d.1. (nuevas cuentas a incluir)</t>
  </si>
  <si>
    <t>d.2. (nuevas cuentas a incluir)</t>
  </si>
  <si>
    <t>(a) Equivalentes al tipo de cambio referencial de la fecha de presentacion</t>
  </si>
  <si>
    <t>NOTAS A LOS ESTADOS FINANCIEROS CORRESPONDIENTES AL PERIODO TERMINADO</t>
  </si>
  <si>
    <t xml:space="preserve">Presentadas en forma comparativa con el periodo terminado </t>
  </si>
  <si>
    <t>Ventas linea de negocio 1</t>
  </si>
  <si>
    <t>Ventas linea de negocio 2</t>
  </si>
  <si>
    <t>Local</t>
  </si>
  <si>
    <t>Exterior</t>
  </si>
  <si>
    <t>(nuevas lineas de negocio a incluir)</t>
  </si>
  <si>
    <t>Linea de negocio 1</t>
  </si>
  <si>
    <t>Linea de negocio 2</t>
  </si>
  <si>
    <t>(Detallar cuentas)</t>
  </si>
  <si>
    <t>Conceptos</t>
  </si>
  <si>
    <t>(Detallar)</t>
  </si>
  <si>
    <t>Utilidad Neta</t>
  </si>
  <si>
    <t>Cantidad de Acciones Ordinarias en Circulación</t>
  </si>
  <si>
    <t>Utilidad Neta por Acción Ordinaria</t>
  </si>
  <si>
    <t>Depreciación bienes de uso</t>
  </si>
  <si>
    <t>(nueva cuenta a incluir)</t>
  </si>
  <si>
    <t>ESTADO DE EVOLUCIÓN DEL PATRIMONIO NETO</t>
  </si>
  <si>
    <t>ESTADO DE FLUJOS DE EFECTIVO (Método directo)</t>
  </si>
  <si>
    <t>Composición de la cartera de créditos por ventas</t>
  </si>
  <si>
    <t>Total de la cartera de créditos (A+B)</t>
  </si>
  <si>
    <t>(-) Total Previsiones</t>
  </si>
  <si>
    <t>Monto</t>
  </si>
  <si>
    <t>TOTAL  NETO DE LA CARTERA DE CRÉDITOS</t>
  </si>
  <si>
    <t>De</t>
  </si>
  <si>
    <t>A</t>
  </si>
  <si>
    <t xml:space="preserve">% Previsiones  sobre Cartera </t>
  </si>
  <si>
    <t>Las cuentas a cobrar comerciales a corto plazo se integran como sigue:</t>
  </si>
  <si>
    <t>Las cuentas a cobrar comerciales a largo plazo se integran como sigue:</t>
  </si>
  <si>
    <t>Se indicarán en este rubro todos los créditos a favor de la empresa provenientes de las  ventas de Mercaderías y/o servicios (atendiendo a la actividades ordinarias de  la empresa), separando las ventas locales en moneda nacional y/o extranjera de las ventas fuera del país en moneda nacional  y/o extranjera</t>
  </si>
  <si>
    <t>ACTIVO</t>
  </si>
  <si>
    <t>Cuentas a cobrar comerciales</t>
  </si>
  <si>
    <t>Total activo</t>
  </si>
  <si>
    <t>PASIVO</t>
  </si>
  <si>
    <t>Préstamos a largo plazo</t>
  </si>
  <si>
    <t>Otros pasivos</t>
  </si>
  <si>
    <t>Total pasivo</t>
  </si>
  <si>
    <t xml:space="preserve">Gastos financieros </t>
  </si>
  <si>
    <t>NOTA 40 - SALDOS Y TRANSACCIONES CON PARTES RELACIONADAS</t>
  </si>
  <si>
    <t>Saldos y transacciones con partes relacionadas</t>
  </si>
  <si>
    <t>Nota 40</t>
  </si>
  <si>
    <t>Índice</t>
  </si>
  <si>
    <t xml:space="preserve">Los estados financieros se han preparado siguiendo los criterios de las Normas de Información Financiera (NIF) emitidas por el Consejo de Contadores Públicos del Paraguay sobre la base de costos históricos, excepto para el caso de activos y pasivos en moneda extranjera  y las propiedades, planta y equipo según se explica en los puntos c ) y k), y no reconocen en forma integral los efectos de la inflación sobre la situación patrimonial y financiera de la sociedad, sobre los resultados de sus operaciones y los flujos de efectivo, en atención a que la corrección monetaria no constituye una práctica contable obligatoria en el Paraguay. 
</t>
  </si>
  <si>
    <t>g. Inventarios</t>
  </si>
  <si>
    <t>h. Activos disponibles para la venta</t>
  </si>
  <si>
    <t>i. Previsiones para desvalorización y deterioro de inventarios</t>
  </si>
  <si>
    <t>j. Propiedades, planta y equipo</t>
  </si>
  <si>
    <t>k. Intangibles</t>
  </si>
  <si>
    <t>l. Goodwill</t>
  </si>
  <si>
    <t>m. Reconocimiento de ingresos y egresos</t>
  </si>
  <si>
    <t>n. Impuesto a la renta</t>
  </si>
  <si>
    <t>o. Restricciones a la distribución de utilidades</t>
  </si>
  <si>
    <t>p. Derechos en Fideicomiso</t>
  </si>
  <si>
    <t>q. Otros principios, prácticas y métodos</t>
  </si>
  <si>
    <t>NEGOFIN S.A.E.C.A.</t>
  </si>
  <si>
    <t>Bosamaz a cobrar por Servicios Varios</t>
  </si>
  <si>
    <t>Parametro Regularizadora</t>
  </si>
  <si>
    <t>Aupar Regularizadora</t>
  </si>
  <si>
    <t>Cuentas a Cobrar NEXO SAECA</t>
  </si>
  <si>
    <t>Covica Regularizadora</t>
  </si>
  <si>
    <t>Avanti Group Regularizadora</t>
  </si>
  <si>
    <t>Cuentas a Cobrar ZAE II</t>
  </si>
  <si>
    <t>Cuentas a Cobrar Avanti-Varios</t>
  </si>
  <si>
    <t>Cuentas a Cobrar Covica</t>
  </si>
  <si>
    <t>Cuentas a Cobrar Parametro - Varios</t>
  </si>
  <si>
    <t>Cuentas a Cobrar Aupar S.A</t>
  </si>
  <si>
    <t>Cuentas a Cobrar Luar SA</t>
  </si>
  <si>
    <t>Cuentas a Cobrar Credimarket</t>
  </si>
  <si>
    <t>Cuentas a Cobrar Crediflash</t>
  </si>
  <si>
    <t>Cuentas a Cobrar ZAE III</t>
  </si>
  <si>
    <t>Cuentas a Cobrar Pronet</t>
  </si>
  <si>
    <t>Luar Regularizadora</t>
  </si>
  <si>
    <t>ZAE 3 Regularizadora</t>
  </si>
  <si>
    <t>Comisiones a Cobrar-Documenta</t>
  </si>
  <si>
    <t>Descuentos a aplicar a empleados</t>
  </si>
  <si>
    <t>Adelanto de Vacaciones</t>
  </si>
  <si>
    <t>Uniformes a Descontar empleados</t>
  </si>
  <si>
    <t>Anticipo a Funcionarios para compras</t>
  </si>
  <si>
    <t>Adelanto a Rendir Funcionarios</t>
  </si>
  <si>
    <t>Anticipo de Comisiones Walton Capital SA</t>
  </si>
  <si>
    <t>Adelanto a N. Cobranzas</t>
  </si>
  <si>
    <t>Seguros a Devengar</t>
  </si>
  <si>
    <t>Garantia ANDE</t>
  </si>
  <si>
    <t>Garantia Tigo</t>
  </si>
  <si>
    <t>Cuentas a Cobrar NFD</t>
  </si>
  <si>
    <t>VCD Cuentas Varias a Cobrar</t>
  </si>
  <si>
    <t>VCD Uniformes</t>
  </si>
  <si>
    <t>Procesadora  de  Cuentas  Electronicas S.A.</t>
  </si>
  <si>
    <t>Licencias de Sistemas</t>
  </si>
  <si>
    <t>Gastos de Desarrollo</t>
  </si>
  <si>
    <t>Marcas</t>
  </si>
  <si>
    <t>Provision para Pagos Adicionales</t>
  </si>
  <si>
    <t>Retenciones Judiciales a Pagar</t>
  </si>
  <si>
    <t xml:space="preserve">BANCO SUDAMERIS                                             </t>
  </si>
  <si>
    <t xml:space="preserve">BANCO ITAÚ                                                  </t>
  </si>
  <si>
    <t xml:space="preserve">BANCO REGIONAL S.A.E.C.A.                                   </t>
  </si>
  <si>
    <t>N/A</t>
  </si>
  <si>
    <t xml:space="preserve">BANCO CONTINENTAL SA EMISORA DE CAPITAL ABIERTO             </t>
  </si>
  <si>
    <t xml:space="preserve">BANCO FAMILIAR                                              </t>
  </si>
  <si>
    <t xml:space="preserve">BANCO ATLAS                                                 </t>
  </si>
  <si>
    <t>QUIROGRAFARIA</t>
  </si>
  <si>
    <t>-</t>
  </si>
  <si>
    <t xml:space="preserve">BANCOP                                                      </t>
  </si>
  <si>
    <t>BANCO BASA</t>
  </si>
  <si>
    <t>Retenciones Bosamaz</t>
  </si>
  <si>
    <t>Retenciones Parametro</t>
  </si>
  <si>
    <t>Retenciones Parametro Interior</t>
  </si>
  <si>
    <t>VCA Cuentas Varias a Pagar</t>
  </si>
  <si>
    <t>VCA Depositos No Confirmados</t>
  </si>
  <si>
    <t>VCA Cuotas a Devolver Walton</t>
  </si>
  <si>
    <t>VCA Descuentos RRHH</t>
  </si>
  <si>
    <t>Mejoras en Propiedad de Terceros</t>
  </si>
  <si>
    <t>Maquinas y Equipos</t>
  </si>
  <si>
    <t>Prestamos de Terceros</t>
  </si>
  <si>
    <t>SOLIDARIA</t>
  </si>
  <si>
    <t>Cuentas a Pagar NC</t>
  </si>
  <si>
    <t>Aportes para Futuras Integraciones</t>
  </si>
  <si>
    <t>Documentos a Pagar s/Ptmos Accionistas</t>
  </si>
  <si>
    <t>Intereses a Pagar s/Ptmos Accionistas</t>
  </si>
  <si>
    <t>Renta de Valores de Renta Fija</t>
  </si>
  <si>
    <t>Intereses en Caja de Ahorro</t>
  </si>
  <si>
    <t>Intereses Depositos Overnight</t>
  </si>
  <si>
    <t>Rend.Dev.s/prestamos bancarios</t>
  </si>
  <si>
    <t>Intereses Dev,s/Ptmos.Terceros</t>
  </si>
  <si>
    <t>Intereses y Comisiones Bancarias</t>
  </si>
  <si>
    <t>Intereses Cobrados</t>
  </si>
  <si>
    <t>Ingresos Varios</t>
  </si>
  <si>
    <t>Creditos Varios Cobranzas</t>
  </si>
  <si>
    <t>Recuperos</t>
  </si>
  <si>
    <t>Diferencia de Cambio Utilidad</t>
  </si>
  <si>
    <t>Recupero Costo Bocas de Cobranza</t>
  </si>
  <si>
    <t>Ingresos por Servicios de Cobranzas</t>
  </si>
  <si>
    <t>Utilidad por Venta de Cartera</t>
  </si>
  <si>
    <t xml:space="preserve">Aportes No </t>
  </si>
  <si>
    <t>Capitalizados</t>
  </si>
  <si>
    <t>Resultado del ejercicio</t>
  </si>
  <si>
    <t>Reserva Legal</t>
  </si>
  <si>
    <t>Criterio utilizado por la empresa</t>
  </si>
  <si>
    <t xml:space="preserve">La Empresa constituye previsiones para deudores de dudoso cobro conforme a los siguientes </t>
  </si>
  <si>
    <t>criterios:</t>
  </si>
  <si>
    <t xml:space="preserve">Así mismo se constituyen previsiones Genericas por el importe correspondientes a los </t>
  </si>
  <si>
    <t>ANEXO C</t>
  </si>
  <si>
    <t>1-IDENTIFICACION</t>
  </si>
  <si>
    <t>1.1-RAZON SOCIAL: NEGOFIN S.A.E.C.A</t>
  </si>
  <si>
    <t>1.2-ANTECEDENTES DE CONSTITUCION SOCIAL Y REFORMAS ESTATUTARIAS</t>
  </si>
  <si>
    <t>1.3-RUC: 80030805-0</t>
  </si>
  <si>
    <t>1.4-ACTIVIDAD PRINCIPAL SEGÚN INCRIPCION EN EL RUC: Otras actividades de servicios de apoyo a empresas n.c.p.</t>
  </si>
  <si>
    <t>1.5-ACTIVIDAD SECUNDARIA SEUN INCRIPCION EN EL RUC: N/A</t>
  </si>
  <si>
    <t>1.6-DOMICILIO LEGAL:Avenida Mcal. López e/ Waldino Lovera y José Viñuales</t>
  </si>
  <si>
    <t xml:space="preserve">1.7-TELEFONO:(595 21) 247 1000 </t>
  </si>
  <si>
    <t>2-ADMINISTRACION</t>
  </si>
  <si>
    <t>1.9-E-MAIL: impuestos@negofin.com.py</t>
  </si>
  <si>
    <t>1.10-SITIO PAGINA WEB: www.negofin.com.py</t>
  </si>
  <si>
    <t xml:space="preserve">1.8-FAX: (595 21) 247 1000 </t>
  </si>
  <si>
    <t>NEGOFIN  S.A.E.C.A.</t>
  </si>
  <si>
    <t>A) PARTES VINCULADAS O RELACIONADAS</t>
  </si>
  <si>
    <t>A.1 Según Art. 34 de la Ley de Mercado de Valores (indicar nombres de las partes)</t>
  </si>
  <si>
    <t xml:space="preserve">Otros: Los cónyuges y parientes hasta el segundo grado de consanguinidad o afinidad de las personas referidas </t>
  </si>
  <si>
    <r>
      <t>en los incisos anteriores, siempre que tengan participación en el capital de la sociedad.</t>
    </r>
    <r>
      <rPr>
        <b/>
        <sz val="10"/>
        <rFont val="Arial"/>
        <family val="2"/>
      </rPr>
      <t xml:space="preserve"> N/A</t>
    </r>
  </si>
  <si>
    <t xml:space="preserve">A.2 INVERSIONES DE LA SOCIEDAD EN VALORES DE OTRAS EMPRESAS QUE REPRESENTEN MAS DEL 10% DEL ACTIVO DE LA SOCIEDAD </t>
  </si>
  <si>
    <t>Nombre de la Empresa</t>
  </si>
  <si>
    <t>Monto de la inversión</t>
  </si>
  <si>
    <t>Tipo de Valor</t>
  </si>
  <si>
    <t>Indicar el porcentaje de participación en el capital integrado de la sociedad emisora (solo en el caso de inversión en acciones)</t>
  </si>
  <si>
    <t>Negofin Cobranzas S.A.</t>
  </si>
  <si>
    <t>Acciones en S.A.</t>
  </si>
  <si>
    <t>Observación: En el caso de no registrar inversiones indicar en forma expresa esta situación.</t>
  </si>
  <si>
    <t>A.3 ACTIVOS DE LA SOCIEDAD COMPROMETIDOS EN MAS DEL 20% EN GARANTIA DE OBLIGACIONES DE OTRA U OTRAS EMPRESAS</t>
  </si>
  <si>
    <t>Valor de los bienes gravados</t>
  </si>
  <si>
    <t>Tipo de bien o valor</t>
  </si>
  <si>
    <t>Monto de la deuda garantizada</t>
  </si>
  <si>
    <t>No se registran activos de la Sociedad comprometidos en más del 20% en garantía de obligaciones de otra u otras empresas.</t>
  </si>
  <si>
    <t>Observación: En el caso de no registrar garantías indicar en forma expresa esta situación.</t>
  </si>
  <si>
    <t>A.4  Vinculacion por Nivel de Endeudamiento.</t>
  </si>
  <si>
    <t>NOMBRE DE LA SOCIEDAD VINCULADA</t>
  </si>
  <si>
    <t>FACTORES DE VINCULACION</t>
  </si>
  <si>
    <t>B) SALDOS CON PARTES RELACIONADAS</t>
  </si>
  <si>
    <t>En forma comparativa con el mismo período del año anterior.</t>
  </si>
  <si>
    <t>(en miles de Guaranies)</t>
  </si>
  <si>
    <t>Activo</t>
  </si>
  <si>
    <t>Cuentas por cobrar</t>
  </si>
  <si>
    <t>Obs: (distinguir nombres de partes relacionadas indicadas en A)</t>
  </si>
  <si>
    <t>NA</t>
  </si>
  <si>
    <t>Pasivo</t>
  </si>
  <si>
    <t xml:space="preserve">    Gustavo Luis Borgognon</t>
  </si>
  <si>
    <t xml:space="preserve">    Eduardo Jose Borgognon</t>
  </si>
  <si>
    <r>
      <rPr>
        <b/>
        <sz val="10"/>
        <rFont val="Arial"/>
        <family val="2"/>
      </rPr>
      <t>Ingresos</t>
    </r>
    <r>
      <rPr>
        <sz val="10"/>
        <rFont val="Arial"/>
        <family val="2"/>
      </rPr>
      <t xml:space="preserve"> (con sus conceptos y distinguir nombre de partes relacionadas indicadas en A)</t>
    </r>
  </si>
  <si>
    <r>
      <rPr>
        <b/>
        <sz val="10"/>
        <rFont val="Arial"/>
        <family val="2"/>
      </rPr>
      <t>Egresos</t>
    </r>
    <r>
      <rPr>
        <sz val="10"/>
        <rFont val="Arial"/>
        <family val="2"/>
      </rPr>
      <t xml:space="preserve"> (con sus conceptos y distinguir nombre de partes relacionadas indicadas en A)</t>
    </r>
  </si>
  <si>
    <t>Gustavo Borgognon</t>
  </si>
  <si>
    <t>Eduardo Borgognon</t>
  </si>
  <si>
    <t xml:space="preserve">Venancio Rios </t>
  </si>
  <si>
    <t>Omar Gimenez</t>
  </si>
  <si>
    <t>Widilfo Escobar</t>
  </si>
  <si>
    <t>Fernando Jose Velazquez</t>
  </si>
  <si>
    <t>Las transacciones en el período fueron las siguientes:</t>
  </si>
  <si>
    <r>
      <rPr>
        <b/>
        <sz val="10"/>
        <rFont val="Arial"/>
        <family val="2"/>
      </rPr>
      <t xml:space="preserve">Obs.: </t>
    </r>
    <r>
      <rPr>
        <sz val="10"/>
        <rFont val="Arial"/>
        <family val="2"/>
      </rPr>
      <t>(distinguir nombres de partes relacionadas indicadas en A)</t>
    </r>
  </si>
  <si>
    <t>N/A = no aplicable</t>
  </si>
  <si>
    <t>Firma del representante legal de la entidad fiscalizada y aclaración:</t>
  </si>
  <si>
    <t>CARGO</t>
  </si>
  <si>
    <t xml:space="preserve">NOMBRE Y APELLIDO </t>
  </si>
  <si>
    <t>Representante Legal</t>
  </si>
  <si>
    <t>Gustavo Luis Borgognon Montero</t>
  </si>
  <si>
    <t>Presidente</t>
  </si>
  <si>
    <t>Director</t>
  </si>
  <si>
    <t>Eduardo José Borgonon Montero</t>
  </si>
  <si>
    <t>Plana Ejecutiva</t>
  </si>
  <si>
    <t>Gerente General</t>
  </si>
  <si>
    <t>Omar Gustavo Giménez Pereira</t>
  </si>
  <si>
    <t>Gerente Administrativo</t>
  </si>
  <si>
    <t>Graciela Mabel Nuñez Lopez</t>
  </si>
  <si>
    <t>Gerente de Cobranzas</t>
  </si>
  <si>
    <t>Luis Emigdio Ruiz Coronel</t>
  </si>
  <si>
    <t>Gerente de Riesgos</t>
  </si>
  <si>
    <t>Cever Socrates Peralta Espinola</t>
  </si>
  <si>
    <t>Gladys Fiorella Vergara Pacheco</t>
  </si>
  <si>
    <t>Gerente de Calidad y Procesos</t>
  </si>
  <si>
    <t>Milagritos Yopla Carbajal</t>
  </si>
  <si>
    <t>Gerente de Produccion Informatica</t>
  </si>
  <si>
    <t>Estela Bruening</t>
  </si>
  <si>
    <t>Sub Gerente de Cobranzas</t>
  </si>
  <si>
    <t>Marcelo David Aguilera Perez</t>
  </si>
  <si>
    <t>Oficial de Cumplimiento</t>
  </si>
  <si>
    <t>Clara Ovelar Gimenez</t>
  </si>
  <si>
    <t>3-CAPITAL Y PROPIEDAD:</t>
  </si>
  <si>
    <t>En Guaranies</t>
  </si>
  <si>
    <t>Capital Social</t>
  </si>
  <si>
    <t>Capital Emitido</t>
  </si>
  <si>
    <t>Capital Suscripto</t>
  </si>
  <si>
    <t>Capital Integrado</t>
  </si>
  <si>
    <t>Valor nominal de las acciones</t>
  </si>
  <si>
    <t>COMPOSICION ACCIONARIA: Accionistas que detentan el diez(10) porciento o más de participacion en el capital</t>
  </si>
  <si>
    <t>No se registra</t>
  </si>
  <si>
    <t>No se registran</t>
  </si>
  <si>
    <t xml:space="preserve">CUADRO DEL CAPITAL INTEGRADO </t>
  </si>
  <si>
    <t xml:space="preserve"> La Empresa constituye  previsiones  para  deudores de  dudoso cobro  conforme a los siguientes criterios:</t>
  </si>
  <si>
    <t>La depreciación es calculada por el método de línea recta, saldo decreciente o suma de unidades (la emisora elige uno de los tres métodos con base en el patrón esperado de beneficios económicos y lo aplica consistentemente de ejercicio a ejercicio a menos que haya cambios significativos en dicho patrón considerado -NIF 11 párrafo 43 y 48). Ver Nota 9</t>
  </si>
  <si>
    <t>Los efectos de los ajustes sobre Propiedades, Planta y Equipo de operaciones discontinuadas se exponen formando parte de la línea “Resultados sobre actividades discontinuadas neto de impuesto a la renta” en el Estado de Resultados N/A</t>
  </si>
  <si>
    <t>Las amortizaciones son calculadas por el método que refleja el patrón de consumo de los beneficios económicos derivados de los intangibles o por el método de línea recta (se explica el método elegido) si el patrón no pudiera ser determinado de forma fiable (NIF 15, párrafo 64). Ver Nota  11</t>
  </si>
  <si>
    <t>Negofin Cobranzas SA</t>
  </si>
  <si>
    <t>80068824-4</t>
  </si>
  <si>
    <t>Breau de Informaciones Comerciales S.A.</t>
  </si>
  <si>
    <t>80084733-4</t>
  </si>
  <si>
    <t>Procesadora de Cuentas Electronicas S.A.</t>
  </si>
  <si>
    <t>Provision Actividades RRHH</t>
  </si>
  <si>
    <t>Otros Acreedores</t>
  </si>
  <si>
    <t>Retencion Impuesto IDU</t>
  </si>
  <si>
    <t>Participación sobre el Capital Integrado (%)</t>
  </si>
  <si>
    <t>Alquileres Cobrados</t>
  </si>
  <si>
    <t>Intereses s/Prestamos Accionistas</t>
  </si>
  <si>
    <t>mes</t>
  </si>
  <si>
    <t>CONTABLE</t>
  </si>
  <si>
    <t>RIESGO</t>
  </si>
  <si>
    <t>OPERATIVO</t>
  </si>
  <si>
    <t>MORA</t>
  </si>
  <si>
    <t>TOTAL DE PREV</t>
  </si>
  <si>
    <t>CARTERA TOTAL</t>
  </si>
  <si>
    <t>MORA MAYOR A 60</t>
  </si>
  <si>
    <t>%</t>
  </si>
  <si>
    <t xml:space="preserve">prev por mora </t>
  </si>
  <si>
    <t>Prev Generica</t>
  </si>
  <si>
    <t>= o &gt; 60 días</t>
  </si>
  <si>
    <t>0%</t>
  </si>
  <si>
    <t>&gt;60 hasta 90 días</t>
  </si>
  <si>
    <t>&gt;90 hasta 150 días</t>
  </si>
  <si>
    <t>&gt;90 hasta 120 días</t>
  </si>
  <si>
    <t>&gt;150 hasta 180 días</t>
  </si>
  <si>
    <t>&gt;120 hasta 150 días</t>
  </si>
  <si>
    <t>&gt;180 hasta 270 días</t>
  </si>
  <si>
    <t>Utilidad accion Preferida</t>
  </si>
  <si>
    <t>Modificación de Estatutos Sociales</t>
  </si>
  <si>
    <t>Por Esc.Pub. N°13 del 24/06/2020 pasada ante la Escrib. Pub. Lilia Ballasch Guerra, se realizó la modificació de los estatutos sociales de la firma NEGOFIN SOCIEDAD ANONIMA DE CAPITAL ABIERTO (NEGOFIN S.A.E.C.A.), por aumento de capital, cambio de acciones y emisión de acciones, según Dictamen N° 71744 del 15/03/2021 de la DRFS, e inscripta en la Dir. Gral. de los Registros Publicos, Sección Pers. Jurídica y Asoc. Con Matricula Jurídica N° 33.856, Serie Comercial, bajo el Nº 1, folio 1-26, EL 16/03/2021 y en la Sección Reg. Publico de Comercio, Matrícula Comercial Nº 19.122, Serie Comercial, bajo el Nº 2, folio 12, el 16-03-2021</t>
  </si>
  <si>
    <t>Bosamaz Regularizadora p/ Varios</t>
  </si>
  <si>
    <t>Primas de Emision</t>
  </si>
  <si>
    <t>Venta Activo Fijo</t>
  </si>
  <si>
    <t>Intangibles</t>
  </si>
  <si>
    <t>Reserva Facultativa</t>
  </si>
  <si>
    <t>PYNEGP0V1862</t>
  </si>
  <si>
    <t>PYNEGP0V1847</t>
  </si>
  <si>
    <t>PYNEGP0V1854</t>
  </si>
  <si>
    <t>PYNEGP0V1870</t>
  </si>
  <si>
    <t>PYNEGP0V1888</t>
  </si>
  <si>
    <t xml:space="preserve">descuentos obtenidos en la compra de Créditos vía cesión de créditos, como el 100% del </t>
  </si>
  <si>
    <t>Fernando José Velázquez Abente</t>
  </si>
  <si>
    <t>Cuentas a Cobrar Negofin Cobranzas Cartera</t>
  </si>
  <si>
    <t>Giros Internos</t>
  </si>
  <si>
    <t>Serie</t>
  </si>
  <si>
    <t>PYNEGO5V2090</t>
  </si>
  <si>
    <t>PYNEGP0V2132</t>
  </si>
  <si>
    <t>D</t>
  </si>
  <si>
    <t>M</t>
  </si>
  <si>
    <t>PYNEGP0V2199</t>
  </si>
  <si>
    <t>J</t>
  </si>
  <si>
    <t>K</t>
  </si>
  <si>
    <t>PYNEGP0V2108</t>
  </si>
  <si>
    <t>B</t>
  </si>
  <si>
    <t>PYNEGP0V2157</t>
  </si>
  <si>
    <t>F</t>
  </si>
  <si>
    <t>PYNEGP0V2165</t>
  </si>
  <si>
    <t>G</t>
  </si>
  <si>
    <t>PYNEGP0V2173</t>
  </si>
  <si>
    <t>H</t>
  </si>
  <si>
    <t>PYNEGP0V2181</t>
  </si>
  <si>
    <t>I</t>
  </si>
  <si>
    <t>PYNEGP0V2124</t>
  </si>
  <si>
    <t>C</t>
  </si>
  <si>
    <t>PYNEGP0V2140</t>
  </si>
  <si>
    <t>E</t>
  </si>
  <si>
    <t>L</t>
  </si>
  <si>
    <t>N</t>
  </si>
  <si>
    <t>O</t>
  </si>
  <si>
    <t/>
  </si>
  <si>
    <t>Retencion de Intereses a Pagar</t>
  </si>
  <si>
    <t>Ordinaria</t>
  </si>
  <si>
    <t>Preferida</t>
  </si>
  <si>
    <t>devengado no cobrado de los mencionados creditos.</t>
  </si>
  <si>
    <t>Comisiones por Giros Internos</t>
  </si>
  <si>
    <t>Cuentas a Cobrar AAN</t>
  </si>
  <si>
    <t>GNB EN FUSION</t>
  </si>
  <si>
    <t>TU FINANCIERA</t>
  </si>
  <si>
    <t>Cuentas a Pagar Pagares-Bosamaz</t>
  </si>
  <si>
    <t>Cuentas a Pagar Operaciones 207-Bosamaz</t>
  </si>
  <si>
    <t>Cuentas a Pagar Desembolsos-Bosamaz</t>
  </si>
  <si>
    <t xml:space="preserve">Cuentas a Pagar Desembolsos-ZAE </t>
  </si>
  <si>
    <t>Cuentas a Pagar Pagares-ZAE</t>
  </si>
  <si>
    <t>Retenciones Zae</t>
  </si>
  <si>
    <t>Cuentas a Pagar Operaciones 207-Zae</t>
  </si>
  <si>
    <t>Cuentas a Pagar Desembolsos-Parametro</t>
  </si>
  <si>
    <t>Cuentas a Pagar Pagares-Parametro</t>
  </si>
  <si>
    <t>Cuentas a Pagar Operaciones 207-Parametro</t>
  </si>
  <si>
    <t>Cuentas a Pagar Desembolsos-Aupar</t>
  </si>
  <si>
    <t>Cuentas a Pagar Pagares-Aupar</t>
  </si>
  <si>
    <t>Retenciones-Aupar</t>
  </si>
  <si>
    <t>Cuentas a Pagar Operaciones 207-Aupar</t>
  </si>
  <si>
    <t>Cuentas a Pagar Desembolsos-ZAE II</t>
  </si>
  <si>
    <t>Cuentas a Pagar Pagares-ZAE II</t>
  </si>
  <si>
    <t>Retenciones Zae II</t>
  </si>
  <si>
    <t>Cuentas a Pagar Operaciones 207-Zae II</t>
  </si>
  <si>
    <t>Cuentas a Pagar Operaciones 207-Covica</t>
  </si>
  <si>
    <t>Cuentas a Pagar Desembolsos-Covica</t>
  </si>
  <si>
    <t>Cuentas a Pagar Pagares-Covica</t>
  </si>
  <si>
    <t>Retenciones-Covica</t>
  </si>
  <si>
    <t>Cuentas a Pagar Desembolsos-Avanti</t>
  </si>
  <si>
    <t>Cuentas a Pagar Pagares-Avanti</t>
  </si>
  <si>
    <t>Retenciones-Avanti</t>
  </si>
  <si>
    <t>Cuentas a Pagar Desembolsos-Luar</t>
  </si>
  <si>
    <t>Cuentas a Pagar Pagares-Luar</t>
  </si>
  <si>
    <t>Retenciones-Luar</t>
  </si>
  <si>
    <t>Cuentas a Pagar Operaciones 207-Luar</t>
  </si>
  <si>
    <t>Cuentas a Pagar Desembolsos-Credimarket</t>
  </si>
  <si>
    <t>Cuentas a Pagar Pagares-Credimarket</t>
  </si>
  <si>
    <t>Retenciones-Credimarket</t>
  </si>
  <si>
    <t>Cuentas a Pagar Operaciones 207-Credimarket</t>
  </si>
  <si>
    <t>Provisiones Multas Credimarket</t>
  </si>
  <si>
    <t>Cuentas a Pagar Desembolsos-Crediflash</t>
  </si>
  <si>
    <t>Cuentas a Pagar Pagares-Crediflash</t>
  </si>
  <si>
    <t>Retenciones-Crediflash</t>
  </si>
  <si>
    <t>Provisiones Multas Crediflash</t>
  </si>
  <si>
    <t>Cuentas a Pagar Operaciones 207-Crediflash</t>
  </si>
  <si>
    <t>Cuentas a Pagar Desembolsos-Zae III</t>
  </si>
  <si>
    <t>Cuentas a Pagar Pagares-Zae III</t>
  </si>
  <si>
    <t>Retenciones-Zae III</t>
  </si>
  <si>
    <t>Provisiones Multas-Zae III</t>
  </si>
  <si>
    <t>Cuentas a Pagar Operaciones 207-Zae III</t>
  </si>
  <si>
    <t>Cuentas a Pagar Desembolsos-Parametro Interior</t>
  </si>
  <si>
    <t>Cuentas a Pagar Pagares-Parametro Interior</t>
  </si>
  <si>
    <t>Cuentas a Pagar Operaciones 207-Parametro Interior</t>
  </si>
  <si>
    <t>Cuentas a Pagar Desembolsos-AAN</t>
  </si>
  <si>
    <t>Cuentas a Pagar Pagares-AAN</t>
  </si>
  <si>
    <t>Retenciones-AAN</t>
  </si>
  <si>
    <t>Provisiones Multas-AAN</t>
  </si>
  <si>
    <t>Cuentas a Pagar Operaciones 207-AAN</t>
  </si>
  <si>
    <t>Cuentas a Pagar Desembolsos-NFD Crediagil</t>
  </si>
  <si>
    <t>Cuentas a Pagar Pagares-NFD Crediagil</t>
  </si>
  <si>
    <t>Retenciones-NFD Crediagil</t>
  </si>
  <si>
    <t>Provisiones Multas-NFD Crediagil</t>
  </si>
  <si>
    <t>Cuentas a Pagar Operaciones 207-NFD Crediagil</t>
  </si>
  <si>
    <t>Retenciones-NFD Fraccionate</t>
  </si>
  <si>
    <t>Provisiones Multas-NFD Fraccionate</t>
  </si>
  <si>
    <t>Cuentas a Pagar Operaciones 207-NFD Fraccionate</t>
  </si>
  <si>
    <t>Cuentas a Pagar Desembolsos-TKING</t>
  </si>
  <si>
    <t>Cuentas a Pagar Pagares-TKING</t>
  </si>
  <si>
    <t>Provisiones Multas-TKING</t>
  </si>
  <si>
    <t>Multas -Parametro</t>
  </si>
  <si>
    <t>Reserva de Revaluo</t>
  </si>
  <si>
    <t xml:space="preserve">PYNEGP0V2116 </t>
  </si>
  <si>
    <t>Sub Gerente de Riesgos</t>
  </si>
  <si>
    <t>Tomas Franco</t>
  </si>
  <si>
    <t>Contadora General</t>
  </si>
  <si>
    <t>Cantidad</t>
  </si>
  <si>
    <t>Clase Acción</t>
  </si>
  <si>
    <t>Subclase Acción</t>
  </si>
  <si>
    <t>Cuentas a Cobrar ZAE</t>
  </si>
  <si>
    <t>Garantias Varias</t>
  </si>
  <si>
    <t>FINLATINA S.A.</t>
  </si>
  <si>
    <t>Ingresos por INH</t>
  </si>
  <si>
    <t>Actualizacion VPP</t>
  </si>
  <si>
    <t xml:space="preserve">Así mismo se constituyen previsiones por el importe correspondientes a los descuentos obtenidos en la compra de Créditos vía cesión de créditos asi como los intereses devengados no cobrados </t>
  </si>
  <si>
    <t>Cantidad de Acciones Preferidas en Circulación</t>
  </si>
  <si>
    <t>Cuentas a Cobrar Tking</t>
  </si>
  <si>
    <t>Cuentas a Cobrar Wepa</t>
  </si>
  <si>
    <t>FIC SA DE FINANZAS</t>
  </si>
  <si>
    <t>FINANCIERA PARAGUAYO-JAPONESA</t>
  </si>
  <si>
    <t>Servicio de Consultoria</t>
  </si>
  <si>
    <t>Recupero Preaviso</t>
  </si>
  <si>
    <t>Nombre</t>
  </si>
  <si>
    <t>CI/RUC</t>
  </si>
  <si>
    <t>Cód. Comitente</t>
  </si>
  <si>
    <t>votos</t>
  </si>
  <si>
    <t>total</t>
  </si>
  <si>
    <t>Valor Nominal</t>
  </si>
  <si>
    <t>80123879-0</t>
  </si>
  <si>
    <t>BEEME S.A.</t>
  </si>
  <si>
    <t>80129555-6</t>
  </si>
  <si>
    <t>80123876-5</t>
  </si>
  <si>
    <t>80004152-6</t>
  </si>
  <si>
    <t>80019123-4</t>
  </si>
  <si>
    <t xml:space="preserve">Porcentaje </t>
  </si>
  <si>
    <t>Sindico Titular</t>
  </si>
  <si>
    <t>NFD S.A.</t>
  </si>
  <si>
    <t>Gerente de Innovacion</t>
  </si>
  <si>
    <t>Pierre Ibarrola</t>
  </si>
  <si>
    <t xml:space="preserve">Gerente de Riesgo Integral </t>
  </si>
  <si>
    <t>Miguel Angel Fernandez</t>
  </si>
  <si>
    <t>80115128-7</t>
  </si>
  <si>
    <t>80090066-9</t>
  </si>
  <si>
    <t>BANCO INTERFISA</t>
  </si>
  <si>
    <t>CAJA MUTUAL DE COOPERATIVISTAS</t>
  </si>
  <si>
    <t>Cuentas a Pagar Operaciones 207-Avanti</t>
  </si>
  <si>
    <t>Retenciones-TKING</t>
  </si>
  <si>
    <t>Retenciones - Cash Online</t>
  </si>
  <si>
    <t>Seguros a Pagar</t>
  </si>
  <si>
    <t>Comisiones Cobradas Cobro de Servicios</t>
  </si>
  <si>
    <t>Ganancias Extraordinarias</t>
  </si>
  <si>
    <t>Gerente de Auditoria Interna</t>
  </si>
  <si>
    <t>Javier Victor Melgarejo Mercado</t>
  </si>
  <si>
    <t>19929</t>
  </si>
  <si>
    <t>18429</t>
  </si>
  <si>
    <t xml:space="preserve">ADRIANA INES LAREINEGABE BENZA	</t>
  </si>
  <si>
    <t>1501324</t>
  </si>
  <si>
    <t>9957</t>
  </si>
  <si>
    <t>ALBERTO ANTONIO RAMIREZ RUIZ DIAZ</t>
  </si>
  <si>
    <t>1158233</t>
  </si>
  <si>
    <t>11470</t>
  </si>
  <si>
    <t>ALEXANDRA ZAMPHIROPOLOS KLOTZSCHE</t>
  </si>
  <si>
    <t>2204687</t>
  </si>
  <si>
    <t>6639</t>
  </si>
  <si>
    <t>BENICIA RIOS PORTILLO</t>
  </si>
  <si>
    <t>457733</t>
  </si>
  <si>
    <t>13984</t>
  </si>
  <si>
    <t>CAJA MUTUAL DE COOPERATIVISTAS DEL PARAGUAY</t>
  </si>
  <si>
    <t>1836</t>
  </si>
  <si>
    <t>CARLOS ALBERTO KNAPPS HUBER</t>
  </si>
  <si>
    <t>381414</t>
  </si>
  <si>
    <t>13985</t>
  </si>
  <si>
    <t>DANIEL HORACIO SAUCA</t>
  </si>
  <si>
    <t>1278340</t>
  </si>
  <si>
    <t>4710</t>
  </si>
  <si>
    <t>ELADIO NUÑEZ ALVAREZ</t>
  </si>
  <si>
    <t>310174</t>
  </si>
  <si>
    <t>15989</t>
  </si>
  <si>
    <t>EMMANUEL FRIEDMANN SOSA</t>
  </si>
  <si>
    <t>1469258</t>
  </si>
  <si>
    <t>13986</t>
  </si>
  <si>
    <t>FABIOLA ESTHER KERGUELEN LORA</t>
  </si>
  <si>
    <t>1602784</t>
  </si>
  <si>
    <t>536</t>
  </si>
  <si>
    <t>FABRIZIO BIBOLINI</t>
  </si>
  <si>
    <t>590484</t>
  </si>
  <si>
    <t>13987</t>
  </si>
  <si>
    <t>FERNANDO ANDRES BERDICHEVSKY SBOROVSKY</t>
  </si>
  <si>
    <t>651398</t>
  </si>
  <si>
    <t>13988</t>
  </si>
  <si>
    <t>GABI PATRICIA GONZALEZ RUIZ</t>
  </si>
  <si>
    <t>4363921</t>
  </si>
  <si>
    <t>16788</t>
  </si>
  <si>
    <t>GUILLERMO NESTOR SOSA ARRUA</t>
  </si>
  <si>
    <t>JORGE ALBERTO CAZAL MINIOTIS</t>
  </si>
  <si>
    <t>644632</t>
  </si>
  <si>
    <t>8683</t>
  </si>
  <si>
    <t>JORGE ANTONIO RAMON AYALA KUNZLE</t>
  </si>
  <si>
    <t>383864</t>
  </si>
  <si>
    <t>15206</t>
  </si>
  <si>
    <t>JOSE RODRIGO ARRELLAGA FERRER</t>
  </si>
  <si>
    <t>863342</t>
  </si>
  <si>
    <t>6217</t>
  </si>
  <si>
    <t>JUAN CARLOS LEON MERLO</t>
  </si>
  <si>
    <t>381222</t>
  </si>
  <si>
    <t>586</t>
  </si>
  <si>
    <t>203723</t>
  </si>
  <si>
    <t>13991</t>
  </si>
  <si>
    <t>LUIS SEBASTIAN AGUILERA BURRO</t>
  </si>
  <si>
    <t>1828334</t>
  </si>
  <si>
    <t>13992</t>
  </si>
  <si>
    <t>MARIA ANGELICA LOPEZ MOREIRA DE CALLIZO</t>
  </si>
  <si>
    <t>87251</t>
  </si>
  <si>
    <t>16291</t>
  </si>
  <si>
    <t>MARIA ARANZAZU OLLERO CABELLO</t>
  </si>
  <si>
    <t>7503961</t>
  </si>
  <si>
    <t>17019</t>
  </si>
  <si>
    <t>MARIA BELEN BOGADO LOPEZ</t>
  </si>
  <si>
    <t>1698913</t>
  </si>
  <si>
    <t>10974</t>
  </si>
  <si>
    <t>MARIA SOFIA LOPEZ DE CALDEROLI</t>
  </si>
  <si>
    <t>844055</t>
  </si>
  <si>
    <t>617</t>
  </si>
  <si>
    <t>MARTHA RUIZ</t>
  </si>
  <si>
    <t>3851809</t>
  </si>
  <si>
    <t>16786</t>
  </si>
  <si>
    <t xml:space="preserve">MARTIN CODAS MACHAIN                              </t>
  </si>
  <si>
    <t>3390956</t>
  </si>
  <si>
    <t>17507</t>
  </si>
  <si>
    <t>MIGUEL DARIO ZALDIVAR MORALES</t>
  </si>
  <si>
    <t>647139</t>
  </si>
  <si>
    <t>6563</t>
  </si>
  <si>
    <t xml:space="preserve">MILCIADES EDUARDO MOLINAS LATERRA                           </t>
  </si>
  <si>
    <t>490251</t>
  </si>
  <si>
    <t>MONICA COSTA BARRIOCANAL</t>
  </si>
  <si>
    <t>656417</t>
  </si>
  <si>
    <t>16137</t>
  </si>
  <si>
    <t>PERSEVERANDO S.A.</t>
  </si>
  <si>
    <t>80087925-2</t>
  </si>
  <si>
    <t>6197</t>
  </si>
  <si>
    <t>RICARDO DANIEL DOS SANTOS IZAGUIRRE</t>
  </si>
  <si>
    <t>1315526</t>
  </si>
  <si>
    <t>4378</t>
  </si>
  <si>
    <t>RODRIGO CALLIZO STRUBING</t>
  </si>
  <si>
    <t>3773882</t>
  </si>
  <si>
    <t>3891</t>
  </si>
  <si>
    <t>RODRIGO GUILLERMO CALLIZO LOPEZ MOREIRA</t>
  </si>
  <si>
    <t>609940</t>
  </si>
  <si>
    <t>576</t>
  </si>
  <si>
    <t>RUBEN CIRILO ETIENNE FERNANDEZ</t>
  </si>
  <si>
    <t>2431985</t>
  </si>
  <si>
    <t>13993</t>
  </si>
  <si>
    <t>VECTOR SA</t>
  </si>
  <si>
    <t>14002</t>
  </si>
  <si>
    <t>VENANCIO RIOS PORTILLO</t>
  </si>
  <si>
    <t>458119</t>
  </si>
  <si>
    <t>13994</t>
  </si>
  <si>
    <t>VICTOR HUGO IBARROLA VANNUCCI</t>
  </si>
  <si>
    <t>1465188</t>
  </si>
  <si>
    <t>15289</t>
  </si>
  <si>
    <t>VICTOR J. R. CENTURIÓN LAMPERT</t>
  </si>
  <si>
    <t>1248000</t>
  </si>
  <si>
    <t>3763</t>
  </si>
  <si>
    <t>Cuentas a Pagar Desembolsos - Cash Online</t>
  </si>
  <si>
    <t>SOALR BANCO</t>
  </si>
  <si>
    <t>ALBERTO RAFAEL BRISCO COUCHONAL</t>
  </si>
  <si>
    <t>DIANA MARIA GONZALEZ BENDLIN</t>
  </si>
  <si>
    <t>22305</t>
  </si>
  <si>
    <t>GUSTAVO ULISES GALEANO MARIN</t>
  </si>
  <si>
    <t>Javier Melgarejo</t>
  </si>
  <si>
    <t>Inciso a) No Aplica</t>
  </si>
  <si>
    <t>Omar G. Giménez Pereira,Widilfo Escobar Cikel, Javier Melgarejo.</t>
  </si>
  <si>
    <t>Baja de  de inversiones</t>
  </si>
  <si>
    <t>Cuentas a Cobrar SIGESA</t>
  </si>
  <si>
    <t>BANCO RIO S.A.E.C.A.</t>
  </si>
  <si>
    <t>Siniestro a Recuperar</t>
  </si>
  <si>
    <t>IVA a pagar</t>
  </si>
  <si>
    <t>AAN Regularizadora</t>
  </si>
  <si>
    <t>Edificio</t>
  </si>
  <si>
    <t>Terreno</t>
  </si>
  <si>
    <t>BANCO GNB PARAGUAY</t>
  </si>
  <si>
    <t>LUIS ALBERTO LIMA MORRA</t>
  </si>
  <si>
    <t>LA EXCEPCIÓN S.A.</t>
  </si>
  <si>
    <t>PALMAR QUEMADO S.A.</t>
  </si>
  <si>
    <t>80113842-6</t>
  </si>
  <si>
    <t>Suma de Suma de BPSALP</t>
  </si>
  <si>
    <t>Las propiedades, planta y equipo se exponen a su costo histórico ajustado por el coeficiente de revalúo emitido por la Autoridad Tributaria, menos la correspondiente depreciación acumulada y el valor residual establecido por la reforma tributaria en cuanto al calculo de la depreciacion de los Bienes de Uso segun la Ley 6380/19 y la RG,3181/19 de la Sub Secretaria de Estado de Tributacion. El incremento neto por la re-expresión se acredita a la respectiva reserva patrimonial, cuyo saldo puede ser utilizado únicamente para  aumentar el capital.</t>
  </si>
  <si>
    <t>Adquisición de acciones</t>
  </si>
  <si>
    <t xml:space="preserve">* Cuentas a pagar prestamos de directores </t>
  </si>
  <si>
    <t>ANEXO A</t>
  </si>
  <si>
    <t>CNV CG 35/23</t>
  </si>
  <si>
    <t>Distribución de dividendos s/Acta de Asamblea Ordinaria N°1/2023 de fecha 15/03/2023</t>
  </si>
  <si>
    <t>Aumento del capital social s/Acta de Asamblea General Ordinaria N°1/2023 de fecha15/03/2023</t>
  </si>
  <si>
    <t>18428</t>
  </si>
  <si>
    <t>EDUARDO MATIAS QUIROGA</t>
  </si>
  <si>
    <t>RONALD WINSTON KENNEDY ROJAS</t>
  </si>
  <si>
    <t>Etiquetas de fila</t>
  </si>
  <si>
    <t>WORKING CAPITAL SA</t>
  </si>
  <si>
    <t>80119548-9</t>
  </si>
  <si>
    <t>ZETA BANCO, S.A.E.C.A.</t>
  </si>
  <si>
    <t>RODRIGO LUIS GONZALEZ</t>
  </si>
  <si>
    <t>MARCELO DAVID GOMEZ SEGOVIA</t>
  </si>
  <si>
    <t>MARCOS DANIEL GOMEZ SEGOVIA</t>
  </si>
  <si>
    <t>ENZO CARLOS DEBERNARDI BORDON</t>
  </si>
  <si>
    <t>Gerente de Talento Humano</t>
  </si>
  <si>
    <t>Maria Graciela Sosa Traverzzi</t>
  </si>
  <si>
    <t>ZAE II Regularizadora</t>
  </si>
  <si>
    <t>Credimarket Regularizadora</t>
  </si>
  <si>
    <t>Crediflash Regularizadora</t>
  </si>
  <si>
    <t>Parametro Interior Regularizadora</t>
  </si>
  <si>
    <t>Nfd Regularizadora</t>
  </si>
  <si>
    <t>Tking Regularizadora</t>
  </si>
  <si>
    <t>cash Online Regularizadora</t>
  </si>
  <si>
    <t>Cuentas a Pagar DeUna Desembolsos</t>
  </si>
  <si>
    <t>Multa - Cash Online</t>
  </si>
  <si>
    <t>PYNEGO1V8166</t>
  </si>
  <si>
    <t>BOROS S.A.</t>
  </si>
  <si>
    <t>LUIS ALBERTO ZANOTTI CAVAZZONI SCAVONE</t>
  </si>
  <si>
    <t>JOEL FRIESEN REMPEL</t>
  </si>
  <si>
    <t>ARTEMIS CORP. S.A.</t>
  </si>
  <si>
    <t>JUAN CARLOS POLETTI DOMINGUEZ</t>
  </si>
  <si>
    <t>FABRICIO SERRATI CAMPOS CERVERA</t>
  </si>
  <si>
    <t>JOSE DOMINGO CHAVEZ ARNOLD</t>
  </si>
  <si>
    <t>251082</t>
  </si>
  <si>
    <t>4458353</t>
  </si>
  <si>
    <t>80124519-2</t>
  </si>
  <si>
    <t>379748</t>
  </si>
  <si>
    <t>2038003</t>
  </si>
  <si>
    <t>3518156</t>
  </si>
  <si>
    <t>6581</t>
  </si>
  <si>
    <t>33613</t>
  </si>
  <si>
    <t>32026</t>
  </si>
  <si>
    <t>16331</t>
  </si>
  <si>
    <t>13458</t>
  </si>
  <si>
    <t>11351</t>
  </si>
  <si>
    <t>BOROS S.A</t>
  </si>
  <si>
    <t>Vicepresidente</t>
  </si>
  <si>
    <t>Siro Benitez</t>
  </si>
  <si>
    <t>Pablo Moscatelli</t>
  </si>
  <si>
    <t>Inciso b) BEEME S.A - BOROS S.A</t>
  </si>
  <si>
    <t>Inciso c) Sarah Cartes Jara, Juan Carlos Lopez Moreira. Gustavo Borgognon</t>
  </si>
  <si>
    <r>
      <t>Inciso d)</t>
    </r>
    <r>
      <rPr>
        <b/>
        <sz val="10"/>
        <rFont val="Arial"/>
        <family val="2"/>
      </rPr>
      <t xml:space="preserve"> </t>
    </r>
    <r>
      <rPr>
        <sz val="10"/>
        <rFont val="Arial"/>
        <family val="2"/>
      </rPr>
      <t xml:space="preserve">Gustavo Borgognon, Eduardo Borgognon, Siro Benitez, Pablo Moscatelli, Fernando José Velazquez, </t>
    </r>
  </si>
  <si>
    <t>Working Capital S.A</t>
  </si>
  <si>
    <t>Juan Carlos Lopez Moreira</t>
  </si>
  <si>
    <t>Politica</t>
  </si>
  <si>
    <t>CATRGORIA</t>
  </si>
  <si>
    <t>CONSUMO</t>
  </si>
  <si>
    <t>MICRO</t>
  </si>
  <si>
    <t>% DE PPREV</t>
  </si>
  <si>
    <t>Cuentas a Cobrar BEEME S.A</t>
  </si>
  <si>
    <t>Alquileres pagados por adelantado</t>
  </si>
  <si>
    <t>Credito en Suspenso</t>
  </si>
  <si>
    <t>Saldo al 30 de Diciembre de 2023</t>
  </si>
  <si>
    <t>Al cierre del 30/12/2024 el valor previsionado asciende a miles de G.386.790.166.-</t>
  </si>
  <si>
    <t>Total Remuneración -      Ej.30/12/2024 Gs.</t>
  </si>
  <si>
    <t xml:space="preserve">Total Remuneración -      Ej.30/12/2024 Gs. </t>
  </si>
  <si>
    <t>Total Intereses s/Ptmos.-Ej.30/12/2024 Gs.</t>
  </si>
  <si>
    <t>Total Sueldo -      Ej.30/12/2024 Gs.</t>
  </si>
  <si>
    <t>Activo Disponible para la venta</t>
  </si>
  <si>
    <t>diciembre</t>
  </si>
  <si>
    <t>&gt; 270 días</t>
  </si>
  <si>
    <t>&gt; 180 días</t>
  </si>
  <si>
    <t xml:space="preserve">De haberse aplicado una corrección monetaria integral de los estados financieros, podrían haber surgido diferencias en la presentación de la situación patrimonial y financiera de la sociedad, en los resultados de sus operaciones y en los flujos de efectivo al ….., y por los ejercicios cerrados el, 31 de diciembre de 2023 y 2024. Según el índice general de precios del consumo (IPC) publicado por el Banco Central del Paraguay, la inflación fue de 3,7% en el año 2023 y  3,8% en el año 2024. .
</t>
  </si>
  <si>
    <t>Cuentas a Cobrar Working Capital S.A</t>
  </si>
  <si>
    <t>Entre la fecha de cierre del ejercicio y la fecha de preparación de estos estados financieros, no han ocurrido hechos significativos de carácter financiero o de otra índole que afecten la situación patrimonial o financiera o los resultados de la Sociedad al 30 de diciembre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</si>
</sst>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9">
    <numFmt numFmtId="42" formatCode="_ &quot;₲&quot;\ * #,##0_ ;_ &quot;₲&quot;\ * \-#,##0_ ;_ &quot;₲&quot;\ * &quot;-&quot;_ ;_ @_ "/>
    <numFmt numFmtId="41" formatCode="_ * #,##0_ ;_ * \-#,##0_ ;_ * &quot;-&quot;_ ;_ @_ "/>
    <numFmt numFmtId="43" formatCode="_ * #,##0.00_ ;_ * \-#,##0.00_ ;_ * &quot;-&quot;??_ ;_ @_ "/>
    <numFmt numFmtId="164" formatCode="_-* #,##0.00\ _€_-;\-* #,##0.00\ _€_-;_-* &quot;-&quot;??\ _€_-;_-@_-"/>
    <numFmt numFmtId="165" formatCode="_-* #,##0_-;\-* #,##0_-;_-* &quot;-&quot;_-;_-@_-"/>
    <numFmt numFmtId="166" formatCode="_-* #,##0.00_-;\-* #,##0.00_-;_-* &quot;-&quot;??_-;_-@_-"/>
    <numFmt numFmtId="167" formatCode="_(* #,##0.00_);_(* \(#,##0.00\);_(* &quot;-&quot;??_);_(@_)"/>
    <numFmt numFmtId="168" formatCode="_ * #,##0_ ;_ * \-#,##0_ ;_ * &quot;-&quot;??_ ;_ @_ "/>
    <numFmt numFmtId="169" formatCode="_-* #,##0_-;\-* #,##0_-;_-* &quot;-&quot;??_-;_-@_-"/>
    <numFmt numFmtId="170" formatCode="_(* #,##0_);_(* \(#,##0\);_(* &quot;-&quot;??_);_(@_)"/>
    <numFmt numFmtId="171" formatCode="dd/mm/yyyy;@"/>
    <numFmt numFmtId="172" formatCode="#,###,##0"/>
    <numFmt numFmtId="173" formatCode="#,##0_ ;\-#,##0\ "/>
    <numFmt numFmtId="174" formatCode="0.000%"/>
    <numFmt numFmtId="175" formatCode="dddd\,\ mmmm\ dd\,\ yyyy"/>
    <numFmt numFmtId="176" formatCode="_ * #,##0.000000_ ;_ * \-#,##0.000000_ ;_ * &quot;-&quot;_ ;_ @_ "/>
    <numFmt numFmtId="177" formatCode="_(&quot;$&quot;* #,##0_);_(&quot;$&quot;* \(#,##0\);_(&quot;$&quot;* &quot;-&quot;_);_(@_)"/>
    <numFmt numFmtId="178" formatCode="_ [$€-2]\ * #,##0.00_ ;_ [$€-2]\ * \-#,##0.00_ ;_ [$€-2]\ * &quot;-&quot;??_ "/>
    <numFmt numFmtId="179" formatCode="_ &quot;₲&quot;\ * #,##0.00_ ;_ &quot;₲&quot;\ * \-#,##0.00_ ;_ &quot;₲&quot;\ * &quot;-&quot;_ ;_ @_ "/>
  </numFmts>
  <fonts count="102">
    <font>
      <sz val="11"/>
      <color theme="1"/>
      <name val="Calibri"/>
      <family val="2"/>
      <scheme val="minor"/>
    </font>
    <font>
      <sz val="11"/>
      <color indexed="8"/>
      <name val="Calibri"/>
      <family val="2"/>
    </font>
    <font>
      <sz val="10"/>
      <name val="Arial"/>
      <family val="2"/>
    </font>
    <font>
      <sz val="11"/>
      <color indexed="8"/>
      <name val="Calibri"/>
      <family val="2"/>
    </font>
    <font>
      <b/>
      <sz val="9"/>
      <name val="Arial"/>
      <family val="2"/>
    </font>
    <font>
      <b/>
      <sz val="10"/>
      <name val="Arial"/>
      <family val="2"/>
    </font>
    <font>
      <b/>
      <u/>
      <sz val="10"/>
      <name val="Arial"/>
      <family val="2"/>
    </font>
    <font>
      <b/>
      <sz val="8"/>
      <name val="Arial"/>
      <family val="2"/>
    </font>
    <font>
      <sz val="11"/>
      <name val="Arial"/>
      <family val="2"/>
    </font>
    <font>
      <b/>
      <sz val="12"/>
      <name val="Arial"/>
      <family val="2"/>
    </font>
    <font>
      <b/>
      <sz val="11"/>
      <name val="Arial"/>
      <family val="2"/>
    </font>
    <font>
      <sz val="10"/>
      <name val="Arial Black"/>
      <family val="2"/>
    </font>
    <font>
      <sz val="9"/>
      <name val="Arial"/>
      <family val="2"/>
    </font>
    <font>
      <sz val="8"/>
      <name val="Arial"/>
      <family val="2"/>
    </font>
    <font>
      <i/>
      <sz val="9"/>
      <name val="Arial"/>
      <family val="2"/>
    </font>
    <font>
      <sz val="11"/>
      <name val="Calibri"/>
      <family val="2"/>
    </font>
    <font>
      <b/>
      <sz val="11"/>
      <name val="Calibri"/>
      <family val="2"/>
    </font>
    <font>
      <i/>
      <sz val="9"/>
      <name val="Calibri"/>
      <family val="2"/>
    </font>
    <font>
      <sz val="10"/>
      <name val="Geneva"/>
      <family val="2"/>
    </font>
    <font>
      <sz val="12"/>
      <name val="Times New Roman"/>
      <family val="1"/>
    </font>
    <font>
      <b/>
      <sz val="12"/>
      <name val="Times New Roman"/>
      <family val="1"/>
    </font>
    <font>
      <b/>
      <sz val="14"/>
      <name val="Arial"/>
      <family val="2"/>
    </font>
    <font>
      <u/>
      <sz val="10"/>
      <name val="Arial"/>
      <family val="2"/>
    </font>
    <font>
      <b/>
      <u/>
      <sz val="9"/>
      <name val="Arial"/>
      <family val="2"/>
    </font>
    <font>
      <sz val="9"/>
      <name val="Book Antiqua"/>
      <family val="1"/>
    </font>
    <font>
      <b/>
      <u val="singleAccounting"/>
      <sz val="10"/>
      <name val="Arial Black"/>
      <family val="2"/>
    </font>
    <font>
      <sz val="12"/>
      <name val="Arial"/>
      <family val="2"/>
    </font>
    <font>
      <sz val="10"/>
      <name val="Arial"/>
      <family val="2"/>
    </font>
    <font>
      <sz val="11"/>
      <color theme="1"/>
      <name val="Calibri"/>
      <family val="2"/>
      <scheme val="minor"/>
    </font>
    <font>
      <sz val="11"/>
      <color theme="0"/>
      <name val="Calibri"/>
      <family val="2"/>
      <scheme val="minor"/>
    </font>
    <font>
      <sz val="11"/>
      <color rgb="FF006100"/>
      <name val="Calibri"/>
      <family val="2"/>
      <scheme val="minor"/>
    </font>
    <font>
      <b/>
      <sz val="11"/>
      <color rgb="FFFA7D00"/>
      <name val="Calibri"/>
      <family val="2"/>
      <scheme val="minor"/>
    </font>
    <font>
      <b/>
      <sz val="11"/>
      <color theme="0"/>
      <name val="Calibri"/>
      <family val="2"/>
      <scheme val="minor"/>
    </font>
    <font>
      <sz val="11"/>
      <color rgb="FFFA7D00"/>
      <name val="Calibri"/>
      <family val="2"/>
      <scheme val="minor"/>
    </font>
    <font>
      <b/>
      <sz val="15"/>
      <color theme="3"/>
      <name val="Calibri"/>
      <family val="2"/>
      <scheme val="minor"/>
    </font>
    <font>
      <b/>
      <sz val="11"/>
      <color theme="3"/>
      <name val="Calibri"/>
      <family val="2"/>
      <scheme val="minor"/>
    </font>
    <font>
      <sz val="11"/>
      <color rgb="FF3F3F76"/>
      <name val="Calibri"/>
      <family val="2"/>
      <scheme val="minor"/>
    </font>
    <font>
      <u/>
      <sz val="11"/>
      <color theme="10"/>
      <name val="Calibri"/>
      <family val="2"/>
      <scheme val="minor"/>
    </font>
    <font>
      <sz val="11"/>
      <color rgb="FF9C0006"/>
      <name val="Calibri"/>
      <family val="2"/>
      <scheme val="minor"/>
    </font>
    <font>
      <sz val="11"/>
      <color indexed="8"/>
      <name val="Calibri"/>
      <family val="2"/>
      <scheme val="minor"/>
    </font>
    <font>
      <sz val="11"/>
      <color rgb="FF9C6500"/>
      <name val="Calibri"/>
      <family val="2"/>
      <scheme val="minor"/>
    </font>
    <font>
      <sz val="11"/>
      <color rgb="FF000000"/>
      <name val="Calibri"/>
      <family val="2"/>
      <scheme val="minor"/>
    </font>
    <font>
      <b/>
      <sz val="11"/>
      <color rgb="FF3F3F3F"/>
      <name val="Calibri"/>
      <family val="2"/>
      <scheme val="minor"/>
    </font>
    <font>
      <sz val="11"/>
      <color rgb="FFFF0000"/>
      <name val="Calibri"/>
      <family val="2"/>
      <scheme val="minor"/>
    </font>
    <font>
      <i/>
      <sz val="11"/>
      <color rgb="FF7F7F7F"/>
      <name val="Calibri"/>
      <family val="2"/>
      <scheme val="minor"/>
    </font>
    <font>
      <sz val="18"/>
      <color theme="3"/>
      <name val="Calibri Light"/>
      <family val="2"/>
      <scheme val="major"/>
    </font>
    <font>
      <b/>
      <sz val="13"/>
      <color theme="3"/>
      <name val="Calibri"/>
      <family val="2"/>
      <scheme val="minor"/>
    </font>
    <font>
      <b/>
      <sz val="11"/>
      <color theme="1"/>
      <name val="Calibri"/>
      <family val="2"/>
      <scheme val="minor"/>
    </font>
    <font>
      <sz val="10"/>
      <color theme="1"/>
      <name val="Arial"/>
      <family val="2"/>
    </font>
    <font>
      <b/>
      <sz val="10"/>
      <color theme="1"/>
      <name val="Arial"/>
      <family val="2"/>
    </font>
    <font>
      <sz val="10"/>
      <color rgb="FF000000"/>
      <name val="Arial"/>
      <family val="2"/>
    </font>
    <font>
      <sz val="9"/>
      <color theme="1"/>
      <name val="Arial"/>
      <family val="2"/>
    </font>
    <font>
      <sz val="8"/>
      <color theme="1"/>
      <name val="Arial"/>
      <family val="2"/>
    </font>
    <font>
      <sz val="10"/>
      <color theme="0"/>
      <name val="Arial"/>
      <family val="2"/>
    </font>
    <font>
      <sz val="10"/>
      <color rgb="FFFF0000"/>
      <name val="Arial"/>
      <family val="2"/>
    </font>
    <font>
      <sz val="11"/>
      <color theme="1"/>
      <name val="Arial"/>
      <family val="2"/>
    </font>
    <font>
      <sz val="12"/>
      <color theme="1"/>
      <name val="Arial"/>
      <family val="2"/>
    </font>
    <font>
      <sz val="11"/>
      <color theme="0"/>
      <name val="Arial"/>
      <family val="2"/>
    </font>
    <font>
      <sz val="12"/>
      <color theme="0"/>
      <name val="Arial"/>
      <family val="2"/>
    </font>
    <font>
      <sz val="10"/>
      <color theme="0"/>
      <name val="Arial Black"/>
      <family val="2"/>
    </font>
    <font>
      <b/>
      <sz val="10"/>
      <color theme="0"/>
      <name val="Arial"/>
      <family val="2"/>
    </font>
    <font>
      <b/>
      <sz val="11"/>
      <color theme="0"/>
      <name val="Arial Black"/>
      <family val="2"/>
    </font>
    <font>
      <sz val="8"/>
      <color rgb="FFFF0000"/>
      <name val="Arial"/>
      <family val="2"/>
    </font>
    <font>
      <b/>
      <sz val="10"/>
      <color rgb="FF000000"/>
      <name val="Arial"/>
      <family val="2"/>
    </font>
    <font>
      <sz val="9"/>
      <color rgb="FFFFFFFF"/>
      <name val="Arial"/>
      <family val="2"/>
    </font>
    <font>
      <b/>
      <sz val="10"/>
      <color rgb="FFFF0000"/>
      <name val="Arial"/>
      <family val="2"/>
    </font>
    <font>
      <sz val="11"/>
      <name val="Calibri"/>
      <family val="2"/>
      <scheme val="minor"/>
    </font>
    <font>
      <b/>
      <sz val="11"/>
      <name val="Calibri"/>
      <family val="2"/>
      <scheme val="minor"/>
    </font>
    <font>
      <sz val="9"/>
      <name val="Calibri"/>
      <family val="2"/>
      <scheme val="minor"/>
    </font>
    <font>
      <b/>
      <sz val="10"/>
      <color theme="0"/>
      <name val="Arial Black"/>
      <family val="2"/>
    </font>
    <font>
      <sz val="10"/>
      <color theme="1"/>
      <name val="Arial Black"/>
      <family val="2"/>
    </font>
    <font>
      <sz val="9"/>
      <color rgb="FF000000"/>
      <name val="Arial"/>
      <family val="2"/>
    </font>
    <font>
      <sz val="10"/>
      <color theme="1"/>
      <name val="Calibri"/>
      <family val="2"/>
      <scheme val="minor"/>
    </font>
    <font>
      <u/>
      <sz val="10"/>
      <color theme="10"/>
      <name val="Arial"/>
      <family val="2"/>
    </font>
    <font>
      <sz val="9"/>
      <color theme="1"/>
      <name val="Calibri"/>
      <family val="2"/>
      <scheme val="minor"/>
    </font>
    <font>
      <i/>
      <sz val="9"/>
      <color theme="1"/>
      <name val="Calibri"/>
      <family val="2"/>
      <scheme val="minor"/>
    </font>
    <font>
      <sz val="12"/>
      <color theme="1"/>
      <name val="Book Antiqua"/>
      <family val="1"/>
    </font>
    <font>
      <sz val="12"/>
      <color theme="1"/>
      <name val="Calibri"/>
      <family val="2"/>
      <scheme val="minor"/>
    </font>
    <font>
      <b/>
      <sz val="12"/>
      <color theme="0"/>
      <name val="Calibri"/>
      <family val="2"/>
      <scheme val="minor"/>
    </font>
    <font>
      <sz val="12"/>
      <color theme="0"/>
      <name val="Calibri"/>
      <family val="2"/>
      <scheme val="minor"/>
    </font>
    <font>
      <i/>
      <sz val="10"/>
      <color theme="1"/>
      <name val="Arial"/>
      <family val="2"/>
    </font>
    <font>
      <b/>
      <sz val="11"/>
      <color theme="0"/>
      <name val="Arial"/>
      <family val="2"/>
    </font>
    <font>
      <i/>
      <sz val="11"/>
      <color theme="1"/>
      <name val="Calibri"/>
      <family val="2"/>
      <scheme val="minor"/>
    </font>
    <font>
      <i/>
      <sz val="9"/>
      <color rgb="FF000000"/>
      <name val="Arial"/>
      <family val="2"/>
    </font>
    <font>
      <i/>
      <sz val="11"/>
      <color theme="1"/>
      <name val="Arial"/>
      <family val="2"/>
    </font>
    <font>
      <b/>
      <sz val="9"/>
      <color rgb="FFFFFFFF"/>
      <name val="Arial"/>
      <family val="2"/>
    </font>
    <font>
      <b/>
      <sz val="9"/>
      <color theme="0"/>
      <name val="Arial"/>
      <family val="2"/>
    </font>
    <font>
      <sz val="11"/>
      <color theme="1"/>
      <name val="Calibri"/>
      <family val="2"/>
    </font>
    <font>
      <b/>
      <sz val="11"/>
      <color rgb="FF000000"/>
      <name val="Calibri"/>
      <family val="2"/>
    </font>
    <font>
      <sz val="10"/>
      <color theme="1"/>
      <name val="Calibri"/>
      <family val="2"/>
    </font>
    <font>
      <b/>
      <sz val="10"/>
      <color rgb="FFFFFFFF"/>
      <name val="Arial"/>
      <family val="2"/>
    </font>
    <font>
      <b/>
      <u val="singleAccounting"/>
      <sz val="10"/>
      <color theme="0"/>
      <name val="Arial Black"/>
      <family val="2"/>
    </font>
    <font>
      <sz val="9"/>
      <color rgb="FFFF0000"/>
      <name val="Arial"/>
      <family val="2"/>
    </font>
    <font>
      <u/>
      <sz val="10"/>
      <color theme="1"/>
      <name val="Arial"/>
      <family val="2"/>
    </font>
    <font>
      <sz val="10"/>
      <color rgb="FF000000"/>
      <name val="Calibri"/>
      <family val="2"/>
      <scheme val="minor"/>
    </font>
    <font>
      <b/>
      <sz val="10"/>
      <name val="Calibri"/>
      <family val="2"/>
      <scheme val="minor"/>
    </font>
    <font>
      <i/>
      <sz val="11"/>
      <name val="Calibri"/>
      <family val="2"/>
      <scheme val="minor"/>
    </font>
    <font>
      <sz val="10"/>
      <name val="Calibri"/>
      <family val="2"/>
      <scheme val="minor"/>
    </font>
    <font>
      <sz val="11"/>
      <color rgb="FFFF0000"/>
      <name val="Arial"/>
      <family val="2"/>
    </font>
    <font>
      <b/>
      <sz val="12"/>
      <color theme="1"/>
      <name val="Arial"/>
      <family val="2"/>
    </font>
    <font>
      <i/>
      <sz val="9"/>
      <color theme="1"/>
      <name val="Arial"/>
      <family val="2"/>
    </font>
    <font>
      <i/>
      <sz val="9"/>
      <name val="Calibri"/>
      <family val="2"/>
      <scheme val="minor"/>
    </font>
  </fonts>
  <fills count="49">
    <fill>
      <patternFill patternType="none"/>
    </fill>
    <fill>
      <patternFill patternType="gray125"/>
    </fill>
    <fill>
      <patternFill patternType="solid">
        <fgColor indexed="65"/>
        <bgColor indexed="64"/>
      </patternFill>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rgb="FFC6EFCE"/>
      </patternFill>
    </fill>
    <fill>
      <patternFill patternType="solid">
        <fgColor rgb="FFF2F2F2"/>
      </patternFill>
    </fill>
    <fill>
      <patternFill patternType="solid">
        <fgColor rgb="FFA5A5A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C99"/>
      </patternFill>
    </fill>
    <fill>
      <patternFill patternType="solid">
        <fgColor rgb="FFFFC7CE"/>
      </patternFill>
    </fill>
    <fill>
      <patternFill patternType="solid">
        <fgColor rgb="FFFFEB9C"/>
      </patternFill>
    </fill>
    <fill>
      <patternFill patternType="solid">
        <fgColor rgb="FFFFFFCC"/>
      </patternFill>
    </fill>
    <fill>
      <patternFill patternType="solid">
        <fgColor theme="0"/>
        <bgColor indexed="64"/>
      </patternFill>
    </fill>
    <fill>
      <patternFill patternType="solid">
        <fgColor rgb="FFFFC000"/>
        <bgColor indexed="64"/>
      </patternFill>
    </fill>
    <fill>
      <patternFill patternType="solid">
        <fgColor theme="4" tint="-0.499984740745262"/>
        <bgColor indexed="64"/>
      </patternFill>
    </fill>
    <fill>
      <patternFill patternType="solid">
        <fgColor theme="4" tint="-0.249977111117893"/>
        <bgColor indexed="64"/>
      </patternFill>
    </fill>
    <fill>
      <patternFill patternType="solid">
        <fgColor rgb="FFA6A6A6"/>
        <bgColor rgb="FF000000"/>
      </patternFill>
    </fill>
    <fill>
      <patternFill patternType="solid">
        <fgColor theme="0"/>
        <bgColor rgb="FF000000"/>
      </patternFill>
    </fill>
    <fill>
      <patternFill patternType="solid">
        <fgColor theme="4" tint="-0.499984740745262"/>
        <bgColor rgb="FF000000"/>
      </patternFill>
    </fill>
    <fill>
      <patternFill patternType="solid">
        <fgColor rgb="FFFFFFFF"/>
        <bgColor rgb="FF000000"/>
      </patternFill>
    </fill>
    <fill>
      <patternFill patternType="solid">
        <fgColor rgb="FF203764"/>
        <bgColor rgb="FF000000"/>
      </patternFill>
    </fill>
    <fill>
      <patternFill patternType="solid">
        <fgColor rgb="FFFFFF00"/>
        <bgColor indexed="64"/>
      </patternFill>
    </fill>
    <fill>
      <patternFill patternType="solid">
        <fgColor rgb="FF00B050"/>
        <bgColor indexed="64"/>
      </patternFill>
    </fill>
    <fill>
      <patternFill patternType="solid">
        <fgColor rgb="FFFFFFFF"/>
        <bgColor indexed="64"/>
      </patternFill>
    </fill>
    <fill>
      <patternFill patternType="solid">
        <fgColor theme="4" tint="0.79998168889431442"/>
        <bgColor theme="4" tint="0.79998168889431442"/>
      </patternFill>
    </fill>
    <fill>
      <patternFill patternType="solid">
        <fgColor theme="4" tint="0.39997558519241921"/>
        <bgColor indexed="64"/>
      </patternFill>
    </fill>
    <fill>
      <patternFill patternType="solid">
        <fgColor theme="0" tint="-0.14999847407452621"/>
        <bgColor indexed="64"/>
      </patternFill>
    </fill>
  </fills>
  <borders count="75">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bottom/>
      <diagonal/>
    </border>
    <border>
      <left/>
      <right style="thin">
        <color indexed="64"/>
      </right>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style="thin">
        <color indexed="64"/>
      </left>
      <right style="thin">
        <color indexed="64"/>
      </right>
      <top/>
      <bottom/>
      <diagonal/>
    </border>
    <border>
      <left style="medium">
        <color indexed="64"/>
      </left>
      <right style="medium">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medium">
        <color indexed="64"/>
      </bottom>
      <diagonal/>
    </border>
    <border>
      <left style="thin">
        <color indexed="64"/>
      </left>
      <right style="thin">
        <color indexed="64"/>
      </right>
      <top/>
      <bottom style="thin">
        <color indexed="64"/>
      </bottom>
      <diagonal/>
    </border>
    <border>
      <left/>
      <right/>
      <top style="thin">
        <color indexed="64"/>
      </top>
      <bottom style="double">
        <color indexed="64"/>
      </bottom>
      <diagonal/>
    </border>
    <border>
      <left/>
      <right style="medium">
        <color indexed="64"/>
      </right>
      <top/>
      <bottom style="thin">
        <color indexed="64"/>
      </bottom>
      <diagonal/>
    </border>
    <border>
      <left/>
      <right style="thin">
        <color indexed="64"/>
      </right>
      <top style="thin">
        <color indexed="64"/>
      </top>
      <bottom/>
      <diagonal/>
    </border>
    <border>
      <left/>
      <right/>
      <top style="thin">
        <color indexed="64"/>
      </top>
      <bottom style="thin">
        <color indexed="64"/>
      </bottom>
      <diagonal/>
    </border>
    <border>
      <left/>
      <right style="thin">
        <color indexed="64"/>
      </right>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style="medium">
        <color indexed="64"/>
      </left>
      <right/>
      <top/>
      <bottom/>
      <diagonal/>
    </border>
    <border>
      <left style="medium">
        <color indexed="64"/>
      </left>
      <right style="medium">
        <color indexed="64"/>
      </right>
      <top style="medium">
        <color indexed="64"/>
      </top>
      <bottom/>
      <diagonal/>
    </border>
    <border>
      <left/>
      <right/>
      <top style="medium">
        <color indexed="64"/>
      </top>
      <bottom/>
      <diagonal/>
    </border>
    <border>
      <left style="medium">
        <color indexed="64"/>
      </left>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medium">
        <color indexed="64"/>
      </top>
      <bottom/>
      <diagonal/>
    </border>
    <border>
      <left/>
      <right style="thin">
        <color indexed="64"/>
      </right>
      <top style="medium">
        <color indexed="64"/>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bottom style="thick">
        <color theme="4"/>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bottom style="thick">
        <color theme="4" tint="0.499984740745262"/>
      </bottom>
      <diagonal/>
    </border>
    <border>
      <left/>
      <right/>
      <top/>
      <bottom style="medium">
        <color theme="4" tint="0.39997558519241921"/>
      </bottom>
      <diagonal/>
    </border>
    <border>
      <left/>
      <right/>
      <top style="thin">
        <color theme="4"/>
      </top>
      <bottom style="double">
        <color theme="4"/>
      </bottom>
      <diagonal/>
    </border>
    <border>
      <left/>
      <right/>
      <top style="thin">
        <color rgb="FFFFFFFF"/>
      </top>
      <bottom/>
      <diagonal/>
    </border>
    <border>
      <left style="thin">
        <color rgb="FFFFFFFF"/>
      </left>
      <right style="thin">
        <color rgb="FFFFFFFF"/>
      </right>
      <top style="thin">
        <color rgb="FFFFFFFF"/>
      </top>
      <bottom/>
      <diagonal/>
    </border>
    <border>
      <left style="thin">
        <color rgb="FFFFFFFF"/>
      </left>
      <right/>
      <top style="thin">
        <color rgb="FFFFFFFF"/>
      </top>
      <bottom style="thin">
        <color rgb="FFFFFFFF"/>
      </bottom>
      <diagonal/>
    </border>
    <border>
      <left/>
      <right style="thin">
        <color rgb="FFFFFFFF"/>
      </right>
      <top style="thin">
        <color rgb="FFFFFFFF"/>
      </top>
      <bottom/>
      <diagonal/>
    </border>
    <border>
      <left style="thin">
        <color rgb="FFFFFFFF"/>
      </left>
      <right style="thin">
        <color rgb="FFFFFFFF"/>
      </right>
      <top/>
      <bottom/>
      <diagonal/>
    </border>
    <border>
      <left/>
      <right style="thin">
        <color rgb="FFFFFFFF"/>
      </right>
      <top style="thin">
        <color rgb="FFFFFFFF"/>
      </top>
      <bottom style="thin">
        <color rgb="FFFFFFFF"/>
      </bottom>
      <diagonal/>
    </border>
    <border>
      <left style="thin">
        <color rgb="FFFFFFFF"/>
      </left>
      <right/>
      <top style="thin">
        <color rgb="FFFFFFFF"/>
      </top>
      <bottom style="thin">
        <color indexed="64"/>
      </bottom>
      <diagonal/>
    </border>
    <border>
      <left style="thin">
        <color theme="0"/>
      </left>
      <right style="thin">
        <color theme="0"/>
      </right>
      <top style="thin">
        <color rgb="FFFFFFFF"/>
      </top>
      <bottom style="thin">
        <color theme="0"/>
      </bottom>
      <diagonal/>
    </border>
    <border>
      <left style="medium">
        <color theme="0"/>
      </left>
      <right style="medium">
        <color theme="0"/>
      </right>
      <top style="medium">
        <color theme="0"/>
      </top>
      <bottom style="medium">
        <color theme="0"/>
      </bottom>
      <diagonal/>
    </border>
    <border>
      <left/>
      <right/>
      <top style="medium">
        <color theme="0"/>
      </top>
      <bottom/>
      <diagonal/>
    </border>
    <border>
      <left/>
      <right style="medium">
        <color theme="0"/>
      </right>
      <top style="medium">
        <color theme="0"/>
      </top>
      <bottom/>
      <diagonal/>
    </border>
    <border>
      <left style="medium">
        <color theme="0"/>
      </left>
      <right/>
      <top style="medium">
        <color theme="0"/>
      </top>
      <bottom style="medium">
        <color theme="0"/>
      </bottom>
      <diagonal/>
    </border>
    <border>
      <left/>
      <right/>
      <top/>
      <bottom style="thin">
        <color theme="4" tint="0.39997558519241921"/>
      </bottom>
      <diagonal/>
    </border>
  </borders>
  <cellStyleXfs count="316">
    <xf numFmtId="0" fontId="0" fillId="0" borderId="0"/>
    <xf numFmtId="0" fontId="28" fillId="3" borderId="0" applyNumberFormat="0" applyBorder="0" applyAlignment="0" applyProtection="0"/>
    <xf numFmtId="0" fontId="28" fillId="4" borderId="0" applyNumberFormat="0" applyBorder="0" applyAlignment="0" applyProtection="0"/>
    <xf numFmtId="0" fontId="28" fillId="5" borderId="0" applyNumberFormat="0" applyBorder="0" applyAlignment="0" applyProtection="0"/>
    <xf numFmtId="0" fontId="28" fillId="6" borderId="0" applyNumberFormat="0" applyBorder="0" applyAlignment="0" applyProtection="0"/>
    <xf numFmtId="0" fontId="28" fillId="7" borderId="0" applyNumberFormat="0" applyBorder="0" applyAlignment="0" applyProtection="0"/>
    <xf numFmtId="0" fontId="28" fillId="8" borderId="0" applyNumberFormat="0" applyBorder="0" applyAlignment="0" applyProtection="0"/>
    <xf numFmtId="0" fontId="28" fillId="9" borderId="0" applyNumberFormat="0" applyBorder="0" applyAlignment="0" applyProtection="0"/>
    <xf numFmtId="0" fontId="28" fillId="10" borderId="0" applyNumberFormat="0" applyBorder="0" applyAlignment="0" applyProtection="0"/>
    <xf numFmtId="0" fontId="28" fillId="11" borderId="0" applyNumberFormat="0" applyBorder="0" applyAlignment="0" applyProtection="0"/>
    <xf numFmtId="0" fontId="28" fillId="12" borderId="0" applyNumberFormat="0" applyBorder="0" applyAlignment="0" applyProtection="0"/>
    <xf numFmtId="0" fontId="28" fillId="13" borderId="0" applyNumberFormat="0" applyBorder="0" applyAlignment="0" applyProtection="0"/>
    <xf numFmtId="0" fontId="28" fillId="14" borderId="0" applyNumberFormat="0" applyBorder="0" applyAlignment="0" applyProtection="0"/>
    <xf numFmtId="0" fontId="29" fillId="15" borderId="0" applyNumberFormat="0" applyBorder="0" applyAlignment="0" applyProtection="0"/>
    <xf numFmtId="0" fontId="29" fillId="16" borderId="0" applyNumberFormat="0" applyBorder="0" applyAlignment="0" applyProtection="0"/>
    <xf numFmtId="0" fontId="29" fillId="17" borderId="0" applyNumberFormat="0" applyBorder="0" applyAlignment="0" applyProtection="0"/>
    <xf numFmtId="0" fontId="29" fillId="18" borderId="0" applyNumberFormat="0" applyBorder="0" applyAlignment="0" applyProtection="0"/>
    <xf numFmtId="0" fontId="29" fillId="19" borderId="0" applyNumberFormat="0" applyBorder="0" applyAlignment="0" applyProtection="0"/>
    <xf numFmtId="0" fontId="29" fillId="20" borderId="0" applyNumberFormat="0" applyBorder="0" applyAlignment="0" applyProtection="0"/>
    <xf numFmtId="0" fontId="30" fillId="21" borderId="0" applyNumberFormat="0" applyBorder="0" applyAlignment="0" applyProtection="0"/>
    <xf numFmtId="0" fontId="31" fillId="22" borderId="53" applyNumberFormat="0" applyAlignment="0" applyProtection="0"/>
    <xf numFmtId="0" fontId="32" fillId="23" borderId="54" applyNumberFormat="0" applyAlignment="0" applyProtection="0"/>
    <xf numFmtId="0" fontId="33" fillId="0" borderId="55" applyNumberFormat="0" applyFill="0" applyAlignment="0" applyProtection="0"/>
    <xf numFmtId="41"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167"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34" fillId="0" borderId="56" applyNumberFormat="0" applyFill="0" applyAlignment="0" applyProtection="0"/>
    <xf numFmtId="0" fontId="35" fillId="0" borderId="0" applyNumberFormat="0" applyFill="0" applyBorder="0" applyAlignment="0" applyProtection="0"/>
    <xf numFmtId="0" fontId="29" fillId="24" borderId="0" applyNumberFormat="0" applyBorder="0" applyAlignment="0" applyProtection="0"/>
    <xf numFmtId="0" fontId="29" fillId="25" borderId="0" applyNumberFormat="0" applyBorder="0" applyAlignment="0" applyProtection="0"/>
    <xf numFmtId="0" fontId="29" fillId="26" borderId="0" applyNumberFormat="0" applyBorder="0" applyAlignment="0" applyProtection="0"/>
    <xf numFmtId="0" fontId="29" fillId="27" borderId="0" applyNumberFormat="0" applyBorder="0" applyAlignment="0" applyProtection="0"/>
    <xf numFmtId="0" fontId="29" fillId="28" borderId="0" applyNumberFormat="0" applyBorder="0" applyAlignment="0" applyProtection="0"/>
    <xf numFmtId="0" fontId="29" fillId="29" borderId="0" applyNumberFormat="0" applyBorder="0" applyAlignment="0" applyProtection="0"/>
    <xf numFmtId="0" fontId="36" fillId="30" borderId="53" applyNumberFormat="0" applyAlignment="0" applyProtection="0"/>
    <xf numFmtId="178" fontId="2" fillId="0" borderId="0" applyFont="0" applyFill="0" applyBorder="0" applyAlignment="0" applyProtection="0"/>
    <xf numFmtId="0" fontId="37" fillId="0" borderId="0" applyNumberFormat="0" applyFill="0" applyBorder="0" applyAlignment="0" applyProtection="0"/>
    <xf numFmtId="0" fontId="38" fillId="31" borderId="0" applyNumberFormat="0" applyBorder="0" applyAlignment="0" applyProtection="0"/>
    <xf numFmtId="43" fontId="28" fillId="0" borderId="0" applyFont="0" applyFill="0" applyBorder="0" applyAlignment="0" applyProtection="0"/>
    <xf numFmtId="41" fontId="28" fillId="0" borderId="0" applyFont="0" applyFill="0" applyBorder="0" applyAlignment="0" applyProtection="0"/>
    <xf numFmtId="41" fontId="28" fillId="0" borderId="0" applyFont="0" applyFill="0" applyBorder="0" applyAlignment="0" applyProtection="0"/>
    <xf numFmtId="41" fontId="28" fillId="0" borderId="0" applyFont="0" applyFill="0" applyBorder="0" applyAlignment="0" applyProtection="0"/>
    <xf numFmtId="41" fontId="28" fillId="0" borderId="0" applyFont="0" applyFill="0" applyBorder="0" applyAlignment="0" applyProtection="0"/>
    <xf numFmtId="41" fontId="28" fillId="0" borderId="0" applyFont="0" applyFill="0" applyBorder="0" applyAlignment="0" applyProtection="0"/>
    <xf numFmtId="41" fontId="39" fillId="0" borderId="0" applyFont="0" applyFill="0" applyBorder="0" applyAlignment="0" applyProtection="0"/>
    <xf numFmtId="41" fontId="28" fillId="0" borderId="0" applyFont="0" applyFill="0" applyBorder="0" applyAlignment="0" applyProtection="0"/>
    <xf numFmtId="165" fontId="2" fillId="0" borderId="0" applyFont="0" applyFill="0" applyBorder="0" applyAlignment="0" applyProtection="0"/>
    <xf numFmtId="41" fontId="28" fillId="0" borderId="0" applyFont="0" applyFill="0" applyBorder="0" applyAlignment="0" applyProtection="0"/>
    <xf numFmtId="41" fontId="28" fillId="0" borderId="0" applyFont="0" applyFill="0" applyBorder="0" applyAlignment="0" applyProtection="0"/>
    <xf numFmtId="41" fontId="28" fillId="0" borderId="0" applyFont="0" applyFill="0" applyBorder="0" applyAlignment="0" applyProtection="0"/>
    <xf numFmtId="41" fontId="28" fillId="0" borderId="0" applyFont="0" applyFill="0" applyBorder="0" applyAlignment="0" applyProtection="0"/>
    <xf numFmtId="41" fontId="28" fillId="0" borderId="0" applyFont="0" applyFill="0" applyBorder="0" applyAlignment="0" applyProtection="0"/>
    <xf numFmtId="41" fontId="28" fillId="0" borderId="0" applyFont="0" applyFill="0" applyBorder="0" applyAlignment="0" applyProtection="0"/>
    <xf numFmtId="41" fontId="28" fillId="0" borderId="0" applyFont="0" applyFill="0" applyBorder="0" applyAlignment="0" applyProtection="0"/>
    <xf numFmtId="41" fontId="39" fillId="0" borderId="0" applyFont="0" applyFill="0" applyBorder="0" applyAlignment="0" applyProtection="0"/>
    <xf numFmtId="41" fontId="28" fillId="0" borderId="0" applyFont="0" applyFill="0" applyBorder="0" applyAlignment="0" applyProtection="0"/>
    <xf numFmtId="41" fontId="28" fillId="0" borderId="0" applyFont="0" applyFill="0" applyBorder="0" applyAlignment="0" applyProtection="0"/>
    <xf numFmtId="177" fontId="27"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167"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167"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164" fontId="28" fillId="0" borderId="0" applyFont="0" applyFill="0" applyBorder="0" applyAlignment="0" applyProtection="0"/>
    <xf numFmtId="167"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164"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164"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164"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166" fontId="28" fillId="0" borderId="0" applyFont="0" applyFill="0" applyBorder="0" applyAlignment="0" applyProtection="0"/>
    <xf numFmtId="167"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167"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2" fontId="28" fillId="0" borderId="0" applyFont="0" applyFill="0" applyBorder="0" applyAlignment="0" applyProtection="0"/>
    <xf numFmtId="0" fontId="40" fillId="32" borderId="0" applyNumberFormat="0" applyBorder="0" applyAlignment="0" applyProtection="0"/>
    <xf numFmtId="0" fontId="2"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41" fillId="0" borderId="0"/>
    <xf numFmtId="0" fontId="2" fillId="0" borderId="0"/>
    <xf numFmtId="0" fontId="2" fillId="0" borderId="0"/>
    <xf numFmtId="0" fontId="26" fillId="0" borderId="0"/>
    <xf numFmtId="0" fontId="2" fillId="0" borderId="0"/>
    <xf numFmtId="0" fontId="2" fillId="0" borderId="0"/>
    <xf numFmtId="0" fontId="28" fillId="0" borderId="0"/>
    <xf numFmtId="0" fontId="28" fillId="0" borderId="0"/>
    <xf numFmtId="0" fontId="2" fillId="0" borderId="0" applyNumberFormat="0" applyFill="0" applyBorder="0" applyAlignment="0" applyProtection="0"/>
    <xf numFmtId="0" fontId="41" fillId="0" borderId="0"/>
    <xf numFmtId="0" fontId="2" fillId="0" borderId="0" applyNumberFormat="0" applyFill="0" applyBorder="0" applyAlignment="0" applyProtection="0"/>
    <xf numFmtId="0" fontId="2" fillId="0" borderId="0"/>
    <xf numFmtId="0" fontId="39" fillId="0" borderId="0"/>
    <xf numFmtId="0" fontId="2" fillId="0" borderId="0"/>
    <xf numFmtId="0" fontId="28" fillId="0" borderId="0"/>
    <xf numFmtId="0" fontId="2" fillId="0" borderId="0"/>
    <xf numFmtId="0" fontId="2"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39" fillId="0" borderId="0"/>
    <xf numFmtId="0" fontId="28" fillId="0" borderId="0"/>
    <xf numFmtId="0" fontId="28" fillId="0" borderId="0"/>
    <xf numFmtId="0" fontId="28" fillId="0" borderId="0"/>
    <xf numFmtId="0" fontId="28" fillId="0" borderId="0"/>
    <xf numFmtId="0" fontId="27"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18" fillId="0" borderId="0"/>
    <xf numFmtId="0" fontId="18" fillId="0" borderId="0"/>
    <xf numFmtId="0" fontId="28" fillId="33" borderId="57" applyNumberFormat="0" applyFont="0" applyAlignment="0" applyProtection="0"/>
    <xf numFmtId="9" fontId="2" fillId="0" borderId="0" applyFont="0" applyFill="0" applyBorder="0" applyAlignment="0" applyProtection="0"/>
    <xf numFmtId="9" fontId="28" fillId="0" borderId="0" applyFont="0" applyFill="0" applyBorder="0" applyAlignment="0" applyProtection="0"/>
    <xf numFmtId="0" fontId="42" fillId="22" borderId="58" applyNumberFormat="0" applyAlignment="0" applyProtection="0"/>
    <xf numFmtId="0" fontId="43" fillId="0" borderId="0" applyNumberFormat="0" applyFill="0" applyBorder="0" applyAlignment="0" applyProtection="0"/>
    <xf numFmtId="0" fontId="44" fillId="0" borderId="0" applyNumberFormat="0" applyFill="0" applyBorder="0" applyAlignment="0" applyProtection="0"/>
    <xf numFmtId="0" fontId="45" fillId="0" borderId="0" applyNumberFormat="0" applyFill="0" applyBorder="0" applyAlignment="0" applyProtection="0"/>
    <xf numFmtId="0" fontId="46" fillId="0" borderId="59" applyNumberFormat="0" applyFill="0" applyAlignment="0" applyProtection="0"/>
    <xf numFmtId="0" fontId="35" fillId="0" borderId="60" applyNumberFormat="0" applyFill="0" applyAlignment="0" applyProtection="0"/>
    <xf numFmtId="0" fontId="47" fillId="0" borderId="61" applyNumberFormat="0" applyFill="0" applyAlignment="0" applyProtection="0"/>
  </cellStyleXfs>
  <cellXfs count="1127">
    <xf numFmtId="0" fontId="0" fillId="0" borderId="0" xfId="0"/>
    <xf numFmtId="0" fontId="48" fillId="0" borderId="0" xfId="0" applyFont="1"/>
    <xf numFmtId="0" fontId="49" fillId="0" borderId="0" xfId="0" applyFont="1" applyAlignment="1">
      <alignment vertical="center"/>
    </xf>
    <xf numFmtId="0" fontId="50" fillId="0" borderId="0" xfId="0" applyFont="1" applyAlignment="1">
      <alignment vertical="center"/>
    </xf>
    <xf numFmtId="0" fontId="51" fillId="34" borderId="0" xfId="0" applyFont="1" applyFill="1"/>
    <xf numFmtId="0" fontId="49" fillId="34" borderId="1" xfId="0" applyFont="1" applyFill="1" applyBorder="1"/>
    <xf numFmtId="0" fontId="48" fillId="34" borderId="0" xfId="0" applyFont="1" applyFill="1"/>
    <xf numFmtId="0" fontId="48" fillId="0" borderId="0" xfId="0" applyFont="1" applyAlignment="1">
      <alignment horizontal="left" vertical="top" wrapText="1"/>
    </xf>
    <xf numFmtId="0" fontId="49" fillId="34" borderId="0" xfId="0" applyFont="1" applyFill="1"/>
    <xf numFmtId="0" fontId="5" fillId="34" borderId="2" xfId="235" applyFont="1" applyFill="1" applyBorder="1" applyAlignment="1">
      <alignment horizontal="left"/>
    </xf>
    <xf numFmtId="0" fontId="5" fillId="34" borderId="0" xfId="235" applyFont="1" applyFill="1" applyAlignment="1">
      <alignment horizontal="center"/>
    </xf>
    <xf numFmtId="0" fontId="48" fillId="34" borderId="0" xfId="0" applyFont="1" applyFill="1" applyBorder="1"/>
    <xf numFmtId="168" fontId="48" fillId="34" borderId="0" xfId="0" applyNumberFormat="1" applyFont="1" applyFill="1"/>
    <xf numFmtId="0" fontId="2" fillId="34" borderId="0" xfId="235" applyFont="1" applyFill="1" applyBorder="1" applyAlignment="1">
      <alignment horizontal="left"/>
    </xf>
    <xf numFmtId="0" fontId="52" fillId="0" borderId="0" xfId="0" applyFont="1" applyAlignment="1">
      <alignment vertical="center"/>
    </xf>
    <xf numFmtId="0" fontId="5" fillId="34" borderId="2" xfId="236" applyFont="1" applyFill="1" applyBorder="1" applyAlignment="1">
      <alignment horizontal="left"/>
    </xf>
    <xf numFmtId="0" fontId="2" fillId="34" borderId="0" xfId="0" applyFont="1" applyFill="1"/>
    <xf numFmtId="0" fontId="5" fillId="34" borderId="0" xfId="236" applyFont="1" applyFill="1"/>
    <xf numFmtId="0" fontId="0" fillId="34" borderId="0" xfId="0" applyFill="1"/>
    <xf numFmtId="0" fontId="5" fillId="0" borderId="0" xfId="0" applyFont="1"/>
    <xf numFmtId="0" fontId="2" fillId="0" borderId="0" xfId="0" applyFont="1" applyFill="1"/>
    <xf numFmtId="0" fontId="48" fillId="0" borderId="0" xfId="0" applyFont="1" applyBorder="1"/>
    <xf numFmtId="0" fontId="48" fillId="35" borderId="0" xfId="0" applyFont="1" applyFill="1"/>
    <xf numFmtId="0" fontId="49" fillId="0" borderId="0" xfId="0" applyFont="1" applyBorder="1" applyAlignment="1">
      <alignment horizontal="center"/>
    </xf>
    <xf numFmtId="0" fontId="48" fillId="0" borderId="0" xfId="0" applyFont="1" applyFill="1"/>
    <xf numFmtId="0" fontId="5" fillId="34" borderId="2" xfId="240" applyFont="1" applyFill="1" applyBorder="1" applyAlignment="1">
      <alignment horizontal="left"/>
    </xf>
    <xf numFmtId="0" fontId="6" fillId="34" borderId="0" xfId="240" applyFont="1" applyFill="1" applyBorder="1" applyAlignment="1">
      <alignment horizontal="center"/>
    </xf>
    <xf numFmtId="0" fontId="5" fillId="34" borderId="0" xfId="243" applyFont="1" applyFill="1"/>
    <xf numFmtId="0" fontId="48" fillId="0" borderId="0" xfId="0" applyFont="1" applyAlignment="1">
      <alignment vertical="top" wrapText="1"/>
    </xf>
    <xf numFmtId="0" fontId="52" fillId="0" borderId="0" xfId="0" applyFont="1" applyFill="1"/>
    <xf numFmtId="0" fontId="7" fillId="0" borderId="0" xfId="0" applyFont="1" applyFill="1"/>
    <xf numFmtId="43" fontId="52" fillId="0" borderId="0" xfId="49" applyFont="1" applyFill="1"/>
    <xf numFmtId="168" fontId="7" fillId="0" borderId="0" xfId="49" applyNumberFormat="1" applyFont="1" applyFill="1"/>
    <xf numFmtId="168" fontId="52" fillId="0" borderId="0" xfId="49" applyNumberFormat="1" applyFont="1" applyFill="1"/>
    <xf numFmtId="41" fontId="52" fillId="0" borderId="0" xfId="0" applyNumberFormat="1" applyFont="1" applyFill="1"/>
    <xf numFmtId="168" fontId="48" fillId="0" borderId="0" xfId="0" applyNumberFormat="1" applyFont="1"/>
    <xf numFmtId="0" fontId="0" fillId="0" borderId="0" xfId="0" applyFill="1"/>
    <xf numFmtId="0" fontId="48" fillId="0" borderId="0" xfId="0" applyFont="1" applyFill="1" applyBorder="1"/>
    <xf numFmtId="0" fontId="49" fillId="0" borderId="0" xfId="0" applyFont="1" applyFill="1" applyBorder="1" applyAlignment="1"/>
    <xf numFmtId="0" fontId="49" fillId="0" borderId="0" xfId="0" applyFont="1" applyFill="1" applyAlignment="1">
      <alignment vertical="center"/>
    </xf>
    <xf numFmtId="0" fontId="51" fillId="0" borderId="0" xfId="0" applyFont="1" applyFill="1"/>
    <xf numFmtId="0" fontId="53" fillId="0" borderId="0" xfId="0" applyFont="1"/>
    <xf numFmtId="168" fontId="53" fillId="0" borderId="0" xfId="49" applyNumberFormat="1" applyFont="1"/>
    <xf numFmtId="168" fontId="53" fillId="0" borderId="0" xfId="0" applyNumberFormat="1" applyFont="1"/>
    <xf numFmtId="168" fontId="54" fillId="0" borderId="0" xfId="49" applyNumberFormat="1" applyFont="1"/>
    <xf numFmtId="172" fontId="48" fillId="0" borderId="0" xfId="0" applyNumberFormat="1" applyFont="1" applyAlignment="1">
      <alignment horizontal="right"/>
    </xf>
    <xf numFmtId="168" fontId="2" fillId="0" borderId="0" xfId="49" applyNumberFormat="1" applyFont="1"/>
    <xf numFmtId="0" fontId="8" fillId="0" borderId="0" xfId="0" applyFont="1"/>
    <xf numFmtId="168" fontId="8" fillId="0" borderId="0" xfId="49" applyNumberFormat="1" applyFont="1"/>
    <xf numFmtId="0" fontId="2" fillId="0" borderId="0" xfId="238" applyFont="1"/>
    <xf numFmtId="168" fontId="48" fillId="0" borderId="0" xfId="49" applyNumberFormat="1" applyFont="1"/>
    <xf numFmtId="0" fontId="48" fillId="0" borderId="0" xfId="0" applyFont="1" applyAlignment="1">
      <alignment horizontal="left"/>
    </xf>
    <xf numFmtId="168" fontId="48" fillId="0" borderId="0" xfId="49" applyNumberFormat="1" applyFont="1" applyAlignment="1">
      <alignment horizontal="center"/>
    </xf>
    <xf numFmtId="0" fontId="4" fillId="0" borderId="0" xfId="0" applyFont="1" applyFill="1"/>
    <xf numFmtId="168" fontId="51" fillId="0" borderId="0" xfId="0" applyNumberFormat="1" applyFont="1" applyFill="1"/>
    <xf numFmtId="0" fontId="5" fillId="0" borderId="0" xfId="0" applyFont="1" applyFill="1"/>
    <xf numFmtId="168" fontId="48" fillId="0" borderId="0" xfId="49" applyNumberFormat="1" applyFont="1" applyFill="1"/>
    <xf numFmtId="0" fontId="48" fillId="0" borderId="0" xfId="0" applyFont="1" applyFill="1" applyAlignment="1">
      <alignment horizontal="left"/>
    </xf>
    <xf numFmtId="0" fontId="54" fillId="0" borderId="0" xfId="0" applyFont="1" applyFill="1"/>
    <xf numFmtId="168" fontId="55" fillId="0" borderId="0" xfId="49" applyNumberFormat="1" applyFont="1"/>
    <xf numFmtId="0" fontId="48" fillId="0" borderId="0" xfId="0" applyFont="1" applyAlignment="1">
      <alignment horizontal="left"/>
    </xf>
    <xf numFmtId="0" fontId="52" fillId="34" borderId="0" xfId="0" applyFont="1" applyFill="1"/>
    <xf numFmtId="0" fontId="7" fillId="34" borderId="0" xfId="0" applyFont="1" applyFill="1"/>
    <xf numFmtId="0" fontId="9" fillId="0" borderId="0" xfId="0" applyFont="1" applyFill="1"/>
    <xf numFmtId="0" fontId="56" fillId="0" borderId="0" xfId="0" applyFont="1" applyFill="1"/>
    <xf numFmtId="168" fontId="48" fillId="0" borderId="0" xfId="0" applyNumberFormat="1" applyFont="1" applyFill="1"/>
    <xf numFmtId="168" fontId="55" fillId="0" borderId="0" xfId="49" applyNumberFormat="1" applyFont="1" applyAlignment="1">
      <alignment horizontal="center"/>
    </xf>
    <xf numFmtId="0" fontId="10" fillId="0" borderId="0" xfId="0" applyFont="1"/>
    <xf numFmtId="168" fontId="57" fillId="0" borderId="0" xfId="49" applyNumberFormat="1" applyFont="1"/>
    <xf numFmtId="168" fontId="48" fillId="0" borderId="0" xfId="49" applyNumberFormat="1" applyFont="1" applyBorder="1"/>
    <xf numFmtId="0" fontId="48" fillId="0" borderId="0" xfId="0" applyFont="1" applyBorder="1" applyAlignment="1">
      <alignment horizontal="left"/>
    </xf>
    <xf numFmtId="168" fontId="48" fillId="0" borderId="0" xfId="49" applyNumberFormat="1" applyFont="1" applyBorder="1" applyAlignment="1">
      <alignment horizontal="center"/>
    </xf>
    <xf numFmtId="168" fontId="54" fillId="0" borderId="0" xfId="49" applyNumberFormat="1" applyFont="1" applyBorder="1"/>
    <xf numFmtId="0" fontId="48" fillId="0" borderId="3" xfId="0" applyFont="1" applyFill="1" applyBorder="1"/>
    <xf numFmtId="0" fontId="48" fillId="0" borderId="4" xfId="0" applyFont="1" applyFill="1" applyBorder="1"/>
    <xf numFmtId="0" fontId="58" fillId="0" borderId="0" xfId="0" applyFont="1" applyFill="1"/>
    <xf numFmtId="168" fontId="56" fillId="0" borderId="0" xfId="49" applyNumberFormat="1" applyFont="1" applyFill="1" applyAlignment="1"/>
    <xf numFmtId="168" fontId="9" fillId="0" borderId="0" xfId="49" applyNumberFormat="1" applyFont="1" applyFill="1" applyAlignment="1"/>
    <xf numFmtId="0" fontId="56" fillId="0" borderId="0" xfId="0" applyFont="1" applyFill="1" applyAlignment="1"/>
    <xf numFmtId="0" fontId="9" fillId="0" borderId="0" xfId="0" applyFont="1" applyFill="1" applyAlignment="1"/>
    <xf numFmtId="0" fontId="47" fillId="0" borderId="0" xfId="0" applyFont="1"/>
    <xf numFmtId="43" fontId="48" fillId="0" borderId="0" xfId="49" applyFont="1" applyFill="1"/>
    <xf numFmtId="168" fontId="5" fillId="0" borderId="0" xfId="49" applyNumberFormat="1" applyFont="1" applyFill="1"/>
    <xf numFmtId="168" fontId="48" fillId="0" borderId="0" xfId="49" applyNumberFormat="1" applyFont="1" applyFill="1" applyAlignment="1">
      <alignment horizontal="center"/>
    </xf>
    <xf numFmtId="168" fontId="9" fillId="0" borderId="0" xfId="49" applyNumberFormat="1" applyFont="1" applyFill="1" applyAlignment="1">
      <alignment horizontal="left"/>
    </xf>
    <xf numFmtId="168" fontId="59" fillId="36" borderId="0" xfId="0" applyNumberFormat="1" applyFont="1" applyFill="1" applyAlignment="1">
      <alignment horizontal="center" vertical="center"/>
    </xf>
    <xf numFmtId="0" fontId="60" fillId="37" borderId="0" xfId="0" applyFont="1" applyFill="1" applyAlignment="1">
      <alignment vertical="center"/>
    </xf>
    <xf numFmtId="0" fontId="59" fillId="36" borderId="0" xfId="0" applyFont="1" applyFill="1" applyAlignment="1">
      <alignment horizontal="center" vertical="center"/>
    </xf>
    <xf numFmtId="0" fontId="61" fillId="36" borderId="0" xfId="0" applyFont="1" applyFill="1"/>
    <xf numFmtId="0" fontId="4" fillId="38" borderId="1" xfId="222" applyFont="1" applyFill="1" applyBorder="1"/>
    <xf numFmtId="0" fontId="54" fillId="34" borderId="0" xfId="0" applyFont="1" applyFill="1"/>
    <xf numFmtId="0" fontId="62" fillId="0" borderId="0" xfId="0" applyFont="1" applyFill="1"/>
    <xf numFmtId="170" fontId="5" fillId="34" borderId="0" xfId="49" applyNumberFormat="1" applyFont="1" applyFill="1" applyBorder="1"/>
    <xf numFmtId="0" fontId="49" fillId="0" borderId="0" xfId="0" applyFont="1" applyFill="1"/>
    <xf numFmtId="0" fontId="5" fillId="0" borderId="0" xfId="0" applyFont="1" applyFill="1" applyAlignment="1">
      <alignment wrapText="1"/>
    </xf>
    <xf numFmtId="0" fontId="48" fillId="0" borderId="0" xfId="0" applyFont="1" applyAlignment="1">
      <alignment wrapText="1"/>
    </xf>
    <xf numFmtId="170" fontId="61" fillId="36" borderId="0" xfId="49" applyNumberFormat="1" applyFont="1" applyFill="1" applyBorder="1"/>
    <xf numFmtId="0" fontId="50" fillId="2" borderId="0" xfId="0" applyFont="1" applyFill="1" applyAlignment="1">
      <alignment vertical="center"/>
    </xf>
    <xf numFmtId="0" fontId="48" fillId="2" borderId="0" xfId="0" applyFont="1" applyFill="1"/>
    <xf numFmtId="0" fontId="0" fillId="2" borderId="0" xfId="0" applyFill="1"/>
    <xf numFmtId="0" fontId="0" fillId="2" borderId="2" xfId="0" applyFill="1" applyBorder="1"/>
    <xf numFmtId="0" fontId="47" fillId="2" borderId="2" xfId="0" applyFont="1" applyFill="1" applyBorder="1" applyAlignment="1">
      <alignment horizontal="center"/>
    </xf>
    <xf numFmtId="0" fontId="47" fillId="2" borderId="0" xfId="0" applyFont="1" applyFill="1"/>
    <xf numFmtId="0" fontId="47" fillId="0" borderId="2" xfId="0" applyFont="1" applyBorder="1" applyAlignment="1">
      <alignment horizontal="center"/>
    </xf>
    <xf numFmtId="0" fontId="47" fillId="0" borderId="2" xfId="0" applyFont="1" applyBorder="1" applyAlignment="1">
      <alignment horizontal="center" vertical="center"/>
    </xf>
    <xf numFmtId="0" fontId="43" fillId="2" borderId="0" xfId="0" applyFont="1" applyFill="1"/>
    <xf numFmtId="0" fontId="48" fillId="0" borderId="0" xfId="0" applyFont="1" applyAlignment="1">
      <alignment horizontal="left" vertical="top" wrapText="1"/>
    </xf>
    <xf numFmtId="0" fontId="48" fillId="0" borderId="0" xfId="0" applyFont="1" applyAlignment="1">
      <alignment vertical="justify" wrapText="1"/>
    </xf>
    <xf numFmtId="0" fontId="48" fillId="0" borderId="0" xfId="0" applyFont="1" applyFill="1" applyAlignment="1">
      <alignment vertical="justify" wrapText="1"/>
    </xf>
    <xf numFmtId="0" fontId="49" fillId="0" borderId="0" xfId="0" applyFont="1" applyAlignment="1">
      <alignment horizontal="left" vertical="top" wrapText="1"/>
    </xf>
    <xf numFmtId="0" fontId="49" fillId="0" borderId="0" xfId="0" applyFont="1" applyAlignment="1">
      <alignment vertical="top" wrapText="1"/>
    </xf>
    <xf numFmtId="0" fontId="48" fillId="2" borderId="0" xfId="0" applyFont="1" applyFill="1" applyAlignment="1">
      <alignment vertical="justify" wrapText="1"/>
    </xf>
    <xf numFmtId="0" fontId="48" fillId="2" borderId="0" xfId="0" applyFont="1" applyFill="1" applyAlignment="1">
      <alignment horizontal="left" vertical="top" wrapText="1"/>
    </xf>
    <xf numFmtId="0" fontId="48" fillId="2" borderId="0" xfId="0" applyFont="1" applyFill="1" applyAlignment="1">
      <alignment vertical="top" wrapText="1"/>
    </xf>
    <xf numFmtId="0" fontId="49" fillId="2" borderId="0" xfId="0" applyFont="1" applyFill="1" applyAlignment="1">
      <alignment vertical="top" wrapText="1"/>
    </xf>
    <xf numFmtId="0" fontId="49" fillId="2" borderId="0" xfId="0" applyFont="1" applyFill="1" applyAlignment="1">
      <alignment vertical="justify" wrapText="1"/>
    </xf>
    <xf numFmtId="0" fontId="49" fillId="2" borderId="0" xfId="0" applyFont="1" applyFill="1" applyAlignment="1">
      <alignment horizontal="center" vertical="center" wrapText="1"/>
    </xf>
    <xf numFmtId="0" fontId="37" fillId="0" borderId="0" xfId="47"/>
    <xf numFmtId="0" fontId="37" fillId="2" borderId="0" xfId="47" applyFill="1"/>
    <xf numFmtId="0" fontId="60" fillId="34" borderId="0" xfId="0" applyFont="1" applyFill="1" applyAlignment="1">
      <alignment horizontal="left" vertical="center"/>
    </xf>
    <xf numFmtId="0" fontId="43" fillId="0" borderId="0" xfId="0" applyFont="1"/>
    <xf numFmtId="0" fontId="60" fillId="34" borderId="0" xfId="0" applyFont="1" applyFill="1" applyAlignment="1">
      <alignment vertical="center"/>
    </xf>
    <xf numFmtId="0" fontId="37" fillId="34" borderId="0" xfId="47" applyFill="1"/>
    <xf numFmtId="0" fontId="47" fillId="34" borderId="0" xfId="0" applyFont="1" applyFill="1"/>
    <xf numFmtId="0" fontId="50" fillId="2" borderId="0" xfId="0" applyFont="1" applyFill="1" applyBorder="1"/>
    <xf numFmtId="170" fontId="50" fillId="2" borderId="0" xfId="93" applyNumberFormat="1" applyFont="1" applyFill="1" applyBorder="1"/>
    <xf numFmtId="9" fontId="50" fillId="2" borderId="0" xfId="308" applyFont="1" applyFill="1" applyBorder="1"/>
    <xf numFmtId="3" fontId="50" fillId="2" borderId="0" xfId="0" applyNumberFormat="1" applyFont="1" applyFill="1" applyBorder="1"/>
    <xf numFmtId="0" fontId="63" fillId="2" borderId="0" xfId="0" applyFont="1" applyFill="1" applyBorder="1"/>
    <xf numFmtId="0" fontId="0" fillId="34" borderId="0" xfId="0" applyFill="1" applyBorder="1"/>
    <xf numFmtId="0" fontId="63" fillId="2" borderId="0" xfId="0" applyFont="1" applyFill="1" applyBorder="1" applyAlignment="1">
      <alignment vertical="center" wrapText="1"/>
    </xf>
    <xf numFmtId="0" fontId="0" fillId="37" borderId="0" xfId="0" applyFill="1"/>
    <xf numFmtId="0" fontId="12" fillId="34" borderId="0" xfId="222" applyFont="1" applyFill="1" applyBorder="1"/>
    <xf numFmtId="0" fontId="12" fillId="2" borderId="0" xfId="222" applyFont="1" applyFill="1" applyBorder="1"/>
    <xf numFmtId="0" fontId="64" fillId="2" borderId="0" xfId="222" applyFont="1" applyFill="1" applyBorder="1"/>
    <xf numFmtId="170" fontId="12" fillId="2" borderId="0" xfId="222" applyNumberFormat="1" applyFont="1" applyFill="1" applyBorder="1"/>
    <xf numFmtId="0" fontId="48" fillId="0" borderId="0" xfId="0" applyFont="1" applyFill="1" applyAlignment="1">
      <alignment horizontal="left" vertical="justify" wrapText="1"/>
    </xf>
    <xf numFmtId="0" fontId="65" fillId="0" borderId="3" xfId="0" applyFont="1" applyFill="1" applyBorder="1" applyAlignment="1">
      <alignment horizontal="left" vertical="justify" wrapText="1"/>
    </xf>
    <xf numFmtId="0" fontId="65" fillId="0" borderId="0" xfId="0" applyFont="1" applyFill="1" applyBorder="1" applyAlignment="1">
      <alignment horizontal="left" vertical="justify" wrapText="1"/>
    </xf>
    <xf numFmtId="0" fontId="65" fillId="0" borderId="4" xfId="0" applyFont="1" applyFill="1" applyBorder="1" applyAlignment="1">
      <alignment horizontal="left" vertical="justify" wrapText="1"/>
    </xf>
    <xf numFmtId="0" fontId="65" fillId="0" borderId="0" xfId="0" applyFont="1" applyFill="1" applyAlignment="1">
      <alignment vertical="center"/>
    </xf>
    <xf numFmtId="0" fontId="2" fillId="0" borderId="0" xfId="0" applyFont="1" applyFill="1" applyAlignment="1">
      <alignment horizontal="left" vertical="justify" wrapText="1"/>
    </xf>
    <xf numFmtId="0" fontId="0" fillId="2" borderId="0" xfId="0" applyFill="1" applyBorder="1"/>
    <xf numFmtId="0" fontId="43" fillId="2" borderId="2" xfId="0" applyFont="1" applyFill="1" applyBorder="1"/>
    <xf numFmtId="0" fontId="0" fillId="2" borderId="3" xfId="0" applyFill="1" applyBorder="1"/>
    <xf numFmtId="0" fontId="0" fillId="2" borderId="4" xfId="0" applyFill="1" applyBorder="1"/>
    <xf numFmtId="0" fontId="66" fillId="2" borderId="0" xfId="0" applyFont="1" applyFill="1"/>
    <xf numFmtId="0" fontId="66" fillId="0" borderId="0" xfId="0" applyFont="1"/>
    <xf numFmtId="0" fontId="67" fillId="0" borderId="5" xfId="0" applyFont="1" applyBorder="1" applyAlignment="1">
      <alignment horizontal="center" vertical="center" wrapText="1"/>
    </xf>
    <xf numFmtId="0" fontId="67" fillId="0" borderId="6" xfId="0" applyFont="1" applyBorder="1" applyAlignment="1">
      <alignment horizontal="center" vertical="center" wrapText="1"/>
    </xf>
    <xf numFmtId="0" fontId="66" fillId="2" borderId="7" xfId="0" applyFont="1" applyFill="1" applyBorder="1" applyAlignment="1">
      <alignment vertical="top" wrapText="1"/>
    </xf>
    <xf numFmtId="0" fontId="66" fillId="2" borderId="8" xfId="0" applyFont="1" applyFill="1" applyBorder="1" applyAlignment="1">
      <alignment vertical="top" wrapText="1"/>
    </xf>
    <xf numFmtId="0" fontId="68" fillId="0" borderId="8" xfId="0" applyFont="1" applyBorder="1" applyAlignment="1">
      <alignment vertical="center" wrapText="1"/>
    </xf>
    <xf numFmtId="0" fontId="68" fillId="0" borderId="9" xfId="0" applyFont="1" applyBorder="1" applyAlignment="1">
      <alignment vertical="center" wrapText="1"/>
    </xf>
    <xf numFmtId="0" fontId="68" fillId="0" borderId="10" xfId="0" applyFont="1" applyBorder="1" applyAlignment="1">
      <alignment horizontal="center" vertical="center" wrapText="1"/>
    </xf>
    <xf numFmtId="0" fontId="68" fillId="0" borderId="11" xfId="0" applyFont="1" applyBorder="1" applyAlignment="1">
      <alignment horizontal="center" vertical="center" wrapText="1"/>
    </xf>
    <xf numFmtId="0" fontId="68" fillId="0" borderId="11" xfId="0" applyFont="1" applyBorder="1" applyAlignment="1">
      <alignment vertical="center" wrapText="1"/>
    </xf>
    <xf numFmtId="0" fontId="68" fillId="0" borderId="12" xfId="0" applyFont="1" applyBorder="1" applyAlignment="1">
      <alignment vertical="center" wrapText="1"/>
    </xf>
    <xf numFmtId="0" fontId="68" fillId="0" borderId="13" xfId="0" applyFont="1" applyBorder="1" applyAlignment="1">
      <alignment horizontal="center" vertical="center" wrapText="1"/>
    </xf>
    <xf numFmtId="0" fontId="68" fillId="0" borderId="14" xfId="0" applyFont="1" applyBorder="1" applyAlignment="1">
      <alignment horizontal="center" vertical="center" wrapText="1"/>
    </xf>
    <xf numFmtId="0" fontId="68" fillId="0" borderId="14" xfId="0" applyFont="1" applyBorder="1" applyAlignment="1">
      <alignment vertical="center" wrapText="1"/>
    </xf>
    <xf numFmtId="0" fontId="68" fillId="0" borderId="15" xfId="0" applyFont="1" applyBorder="1" applyAlignment="1">
      <alignment vertical="center" wrapText="1"/>
    </xf>
    <xf numFmtId="0" fontId="68" fillId="2" borderId="0" xfId="0" applyFont="1" applyFill="1"/>
    <xf numFmtId="0" fontId="68" fillId="0" borderId="0" xfId="0" applyFont="1"/>
    <xf numFmtId="0" fontId="48" fillId="0" borderId="0" xfId="0" applyFont="1" applyFill="1" applyAlignment="1">
      <alignment horizontal="left" vertical="justify" wrapText="1"/>
    </xf>
    <xf numFmtId="0" fontId="51" fillId="0" borderId="0" xfId="0" applyFont="1" applyFill="1" applyAlignment="1">
      <alignment horizontal="left" vertical="justify" wrapText="1"/>
    </xf>
    <xf numFmtId="0" fontId="67" fillId="0" borderId="2" xfId="0" applyFont="1" applyFill="1" applyBorder="1" applyAlignment="1">
      <alignment horizontal="center" wrapText="1"/>
    </xf>
    <xf numFmtId="0" fontId="51" fillId="36" borderId="0" xfId="0" applyFont="1" applyFill="1"/>
    <xf numFmtId="0" fontId="48" fillId="34" borderId="0" xfId="0" applyFont="1" applyFill="1" applyAlignment="1">
      <alignment horizontal="center" vertical="center"/>
    </xf>
    <xf numFmtId="0" fontId="37" fillId="34" borderId="0" xfId="47" applyFill="1" applyAlignment="1">
      <alignment horizontal="center" vertical="center"/>
    </xf>
    <xf numFmtId="0" fontId="0" fillId="0" borderId="0" xfId="0"/>
    <xf numFmtId="171" fontId="69" fillId="36" borderId="0" xfId="49" applyNumberFormat="1" applyFont="1" applyFill="1" applyAlignment="1">
      <alignment horizontal="center" vertical="center"/>
    </xf>
    <xf numFmtId="0" fontId="69" fillId="34" borderId="0" xfId="0" applyFont="1" applyFill="1" applyBorder="1" applyAlignment="1">
      <alignment horizontal="center" vertical="center"/>
    </xf>
    <xf numFmtId="0" fontId="70" fillId="34" borderId="0" xfId="0" applyFont="1" applyFill="1" applyAlignment="1">
      <alignment horizontal="center" vertical="center"/>
    </xf>
    <xf numFmtId="168" fontId="48" fillId="34" borderId="0" xfId="0" applyNumberFormat="1" applyFont="1" applyFill="1" applyAlignment="1">
      <alignment horizontal="center" vertical="center"/>
    </xf>
    <xf numFmtId="0" fontId="69" fillId="34" borderId="0" xfId="0" applyFont="1" applyFill="1" applyAlignment="1">
      <alignment horizontal="center" vertical="center"/>
    </xf>
    <xf numFmtId="0" fontId="5" fillId="34" borderId="0" xfId="0" applyFont="1" applyFill="1" applyAlignment="1">
      <alignment horizontal="center" vertical="center"/>
    </xf>
    <xf numFmtId="0" fontId="11" fillId="34" borderId="0" xfId="0" applyFont="1" applyFill="1" applyAlignment="1">
      <alignment horizontal="center" vertical="center"/>
    </xf>
    <xf numFmtId="0" fontId="51" fillId="34" borderId="0" xfId="0" applyFont="1" applyFill="1" applyAlignment="1">
      <alignment horizontal="center" vertical="center"/>
    </xf>
    <xf numFmtId="168" fontId="56" fillId="34" borderId="0" xfId="49" applyNumberFormat="1" applyFont="1" applyFill="1" applyAlignment="1">
      <alignment horizontal="center" vertical="center"/>
    </xf>
    <xf numFmtId="168" fontId="9" fillId="0" borderId="0" xfId="49" applyNumberFormat="1" applyFont="1" applyFill="1" applyAlignment="1">
      <alignment horizontal="center" vertical="center"/>
    </xf>
    <xf numFmtId="0" fontId="9" fillId="34" borderId="0" xfId="0" applyFont="1" applyFill="1" applyAlignment="1">
      <alignment horizontal="center" vertical="center"/>
    </xf>
    <xf numFmtId="0" fontId="56" fillId="34" borderId="0" xfId="0" applyFont="1" applyFill="1" applyAlignment="1">
      <alignment horizontal="center" vertical="center"/>
    </xf>
    <xf numFmtId="0" fontId="7" fillId="34" borderId="0" xfId="0" applyFont="1" applyFill="1" applyAlignment="1">
      <alignment horizontal="center" vertical="center"/>
    </xf>
    <xf numFmtId="43" fontId="52" fillId="34" borderId="0" xfId="49" applyFont="1" applyFill="1" applyAlignment="1">
      <alignment horizontal="center" vertical="center"/>
    </xf>
    <xf numFmtId="0" fontId="52" fillId="34" borderId="0" xfId="0" applyFont="1" applyFill="1" applyAlignment="1">
      <alignment horizontal="center" vertical="center"/>
    </xf>
    <xf numFmtId="0" fontId="37" fillId="0" borderId="0" xfId="47" applyAlignment="1">
      <alignment horizontal="center"/>
    </xf>
    <xf numFmtId="43" fontId="48" fillId="34" borderId="0" xfId="49" applyFont="1" applyFill="1" applyAlignment="1">
      <alignment horizontal="center" vertical="center"/>
    </xf>
    <xf numFmtId="168" fontId="48" fillId="34" borderId="0" xfId="49" applyNumberFormat="1" applyFont="1" applyFill="1" applyAlignment="1">
      <alignment horizontal="center" vertical="center"/>
    </xf>
    <xf numFmtId="168" fontId="5" fillId="34" borderId="0" xfId="49" applyNumberFormat="1" applyFont="1" applyFill="1" applyAlignment="1">
      <alignment horizontal="center" vertical="center"/>
    </xf>
    <xf numFmtId="0" fontId="55" fillId="0" borderId="0" xfId="0" applyFont="1" applyAlignment="1">
      <alignment horizontal="center"/>
    </xf>
    <xf numFmtId="0" fontId="12" fillId="0" borderId="16" xfId="0" applyFont="1" applyBorder="1" applyAlignment="1">
      <alignment vertical="center" wrapText="1"/>
    </xf>
    <xf numFmtId="0" fontId="4" fillId="0" borderId="17" xfId="0" applyFont="1" applyBorder="1" applyAlignment="1">
      <alignment vertical="center" wrapText="1"/>
    </xf>
    <xf numFmtId="0" fontId="0" fillId="34" borderId="0" xfId="0" quotePrefix="1" applyFill="1"/>
    <xf numFmtId="0" fontId="60" fillId="34" borderId="0" xfId="0" applyFont="1" applyFill="1" applyBorder="1" applyAlignment="1">
      <alignment horizontal="left"/>
    </xf>
    <xf numFmtId="0" fontId="51" fillId="0" borderId="3" xfId="0" applyFont="1" applyFill="1" applyBorder="1" applyAlignment="1">
      <alignment horizontal="justify" vertical="justify" wrapText="1"/>
    </xf>
    <xf numFmtId="0" fontId="51" fillId="0" borderId="0" xfId="0" applyFont="1" applyFill="1" applyBorder="1" applyAlignment="1">
      <alignment horizontal="justify" vertical="justify" wrapText="1"/>
    </xf>
    <xf numFmtId="0" fontId="51" fillId="0" borderId="4" xfId="0" applyFont="1" applyFill="1" applyBorder="1" applyAlignment="1">
      <alignment horizontal="justify" vertical="justify" wrapText="1"/>
    </xf>
    <xf numFmtId="0" fontId="48" fillId="0" borderId="3" xfId="0" applyFont="1" applyFill="1" applyBorder="1" applyAlignment="1">
      <alignment horizontal="left" vertical="justify" wrapText="1"/>
    </xf>
    <xf numFmtId="0" fontId="48" fillId="0" borderId="0" xfId="0" applyFont="1" applyFill="1" applyBorder="1" applyAlignment="1">
      <alignment horizontal="left" vertical="justify" wrapText="1"/>
    </xf>
    <xf numFmtId="0" fontId="48" fillId="0" borderId="4" xfId="0" applyFont="1" applyFill="1" applyBorder="1" applyAlignment="1">
      <alignment horizontal="left" vertical="justify" wrapText="1"/>
    </xf>
    <xf numFmtId="0" fontId="71" fillId="0" borderId="3" xfId="0" applyFont="1" applyBorder="1" applyAlignment="1">
      <alignment horizontal="left" vertical="top" wrapText="1"/>
    </xf>
    <xf numFmtId="0" fontId="71" fillId="0" borderId="0" xfId="0" applyFont="1" applyBorder="1" applyAlignment="1">
      <alignment horizontal="left" vertical="top" wrapText="1"/>
    </xf>
    <xf numFmtId="0" fontId="71" fillId="0" borderId="4" xfId="0" applyFont="1" applyBorder="1" applyAlignment="1">
      <alignment horizontal="left" vertical="top" wrapText="1"/>
    </xf>
    <xf numFmtId="0" fontId="5" fillId="0" borderId="3" xfId="0" applyFont="1" applyFill="1" applyBorder="1" applyAlignment="1">
      <alignment horizontal="left" vertical="justify" wrapText="1"/>
    </xf>
    <xf numFmtId="0" fontId="5" fillId="0" borderId="0" xfId="0" applyFont="1" applyFill="1" applyBorder="1" applyAlignment="1">
      <alignment horizontal="left" vertical="justify" wrapText="1"/>
    </xf>
    <xf numFmtId="0" fontId="5" fillId="0" borderId="4" xfId="0" applyFont="1" applyFill="1" applyBorder="1" applyAlignment="1">
      <alignment horizontal="left" vertical="justify" wrapText="1"/>
    </xf>
    <xf numFmtId="0" fontId="48" fillId="0" borderId="3" xfId="0" applyFont="1" applyFill="1" applyBorder="1" applyAlignment="1">
      <alignment horizontal="justify" vertical="justify" wrapText="1"/>
    </xf>
    <xf numFmtId="0" fontId="48" fillId="0" borderId="0" xfId="0" applyFont="1" applyFill="1" applyBorder="1" applyAlignment="1">
      <alignment horizontal="justify" vertical="justify" wrapText="1"/>
    </xf>
    <xf numFmtId="0" fontId="48" fillId="0" borderId="4" xfId="0" applyFont="1" applyFill="1" applyBorder="1" applyAlignment="1">
      <alignment horizontal="justify" vertical="justify" wrapText="1"/>
    </xf>
    <xf numFmtId="0" fontId="0" fillId="0" borderId="0" xfId="0"/>
    <xf numFmtId="0" fontId="2" fillId="2" borderId="0" xfId="0" applyFont="1" applyFill="1"/>
    <xf numFmtId="0" fontId="48" fillId="0" borderId="0" xfId="0" applyFont="1" applyAlignment="1">
      <alignment horizontal="left"/>
    </xf>
    <xf numFmtId="0" fontId="2" fillId="34" borderId="0" xfId="235" quotePrefix="1" applyFont="1" applyFill="1" applyBorder="1" applyAlignment="1"/>
    <xf numFmtId="0" fontId="60" fillId="0" borderId="0" xfId="0" applyFont="1" applyFill="1" applyAlignment="1">
      <alignment vertical="center"/>
    </xf>
    <xf numFmtId="0" fontId="60" fillId="2" borderId="0" xfId="0" applyFont="1" applyFill="1" applyBorder="1" applyAlignment="1">
      <alignment vertical="center"/>
    </xf>
    <xf numFmtId="0" fontId="72" fillId="34" borderId="0" xfId="0" applyFont="1" applyFill="1" applyAlignment="1"/>
    <xf numFmtId="0" fontId="50" fillId="2" borderId="0" xfId="0" quotePrefix="1" applyFont="1" applyFill="1" applyBorder="1"/>
    <xf numFmtId="0" fontId="32" fillId="0" borderId="0" xfId="0" applyFont="1" applyFill="1" applyAlignment="1">
      <alignment horizontal="center" vertical="center"/>
    </xf>
    <xf numFmtId="0" fontId="0" fillId="0" borderId="0" xfId="0"/>
    <xf numFmtId="0" fontId="48" fillId="0" borderId="0" xfId="0" applyFont="1" applyFill="1" applyAlignment="1">
      <alignment horizontal="left" vertical="justify" wrapText="1"/>
    </xf>
    <xf numFmtId="0" fontId="51" fillId="0" borderId="3" xfId="0" applyFont="1" applyFill="1" applyBorder="1" applyAlignment="1">
      <alignment horizontal="justify" vertical="justify" wrapText="1"/>
    </xf>
    <xf numFmtId="0" fontId="51" fillId="0" borderId="0" xfId="0" applyFont="1" applyFill="1" applyBorder="1" applyAlignment="1">
      <alignment horizontal="justify" vertical="justify" wrapText="1"/>
    </xf>
    <xf numFmtId="0" fontId="51" fillId="0" borderId="4" xfId="0" applyFont="1" applyFill="1" applyBorder="1" applyAlignment="1">
      <alignment horizontal="justify" vertical="justify" wrapText="1"/>
    </xf>
    <xf numFmtId="0" fontId="48" fillId="0" borderId="3" xfId="0" applyFont="1" applyFill="1" applyBorder="1" applyAlignment="1">
      <alignment horizontal="justify" vertical="justify" wrapText="1"/>
    </xf>
    <xf numFmtId="0" fontId="48" fillId="0" borderId="0" xfId="0" applyFont="1" applyFill="1" applyBorder="1" applyAlignment="1">
      <alignment horizontal="justify" vertical="justify" wrapText="1"/>
    </xf>
    <xf numFmtId="0" fontId="48" fillId="0" borderId="4" xfId="0" applyFont="1" applyFill="1" applyBorder="1" applyAlignment="1">
      <alignment horizontal="justify" vertical="justify" wrapText="1"/>
    </xf>
    <xf numFmtId="0" fontId="48" fillId="35" borderId="0" xfId="0" applyFont="1" applyFill="1" applyAlignment="1">
      <alignment horizontal="left"/>
    </xf>
    <xf numFmtId="0" fontId="73" fillId="0" borderId="0" xfId="47" quotePrefix="1" applyFont="1" applyBorder="1" applyAlignment="1">
      <alignment horizontal="left"/>
    </xf>
    <xf numFmtId="0" fontId="0" fillId="2" borderId="0" xfId="0" applyFill="1" applyBorder="1" applyAlignment="1"/>
    <xf numFmtId="0" fontId="0" fillId="0" borderId="0" xfId="0" applyFill="1" applyAlignment="1">
      <alignment vertical="justify" wrapText="1"/>
    </xf>
    <xf numFmtId="0" fontId="0" fillId="2" borderId="4" xfId="0" applyFill="1" applyBorder="1" applyAlignment="1"/>
    <xf numFmtId="0" fontId="43" fillId="2" borderId="0" xfId="0" applyFont="1" applyFill="1" applyBorder="1"/>
    <xf numFmtId="0" fontId="47" fillId="2" borderId="3" xfId="0" applyFont="1" applyFill="1" applyBorder="1"/>
    <xf numFmtId="0" fontId="47" fillId="2" borderId="0" xfId="0" applyFont="1" applyFill="1" applyBorder="1"/>
    <xf numFmtId="41" fontId="67" fillId="2" borderId="0" xfId="50" applyFont="1" applyFill="1" applyBorder="1"/>
    <xf numFmtId="0" fontId="74" fillId="2" borderId="0" xfId="0" applyFont="1" applyFill="1" applyBorder="1"/>
    <xf numFmtId="0" fontId="75" fillId="2" borderId="0" xfId="0" applyFont="1" applyFill="1"/>
    <xf numFmtId="0" fontId="76" fillId="0" borderId="0" xfId="0" applyFont="1" applyAlignment="1">
      <alignment horizontal="justify" vertical="center"/>
    </xf>
    <xf numFmtId="0" fontId="60" fillId="36" borderId="0" xfId="0" applyFont="1" applyFill="1" applyAlignment="1"/>
    <xf numFmtId="0" fontId="60" fillId="0" borderId="0" xfId="0" applyFont="1" applyFill="1" applyAlignment="1"/>
    <xf numFmtId="0" fontId="76" fillId="0" borderId="0" xfId="0" applyFont="1" applyAlignment="1">
      <alignment vertical="center"/>
    </xf>
    <xf numFmtId="0" fontId="77" fillId="0" borderId="1" xfId="0" applyFont="1" applyBorder="1" applyAlignment="1">
      <alignment horizontal="justify" vertical="center" wrapText="1"/>
    </xf>
    <xf numFmtId="0" fontId="77" fillId="0" borderId="1" xfId="0" applyFont="1" applyBorder="1" applyAlignment="1">
      <alignment horizontal="center" vertical="center" wrapText="1"/>
    </xf>
    <xf numFmtId="0" fontId="77" fillId="0" borderId="1" xfId="0" applyFont="1" applyBorder="1" applyAlignment="1">
      <alignment horizontal="right" vertical="center" wrapText="1"/>
    </xf>
    <xf numFmtId="0" fontId="78" fillId="36" borderId="1" xfId="0" applyFont="1" applyFill="1" applyBorder="1" applyAlignment="1">
      <alignment horizontal="justify" vertical="center" wrapText="1"/>
    </xf>
    <xf numFmtId="0" fontId="79" fillId="36" borderId="1" xfId="0" applyFont="1" applyFill="1" applyBorder="1" applyAlignment="1">
      <alignment horizontal="right" vertical="center" wrapText="1"/>
    </xf>
    <xf numFmtId="0" fontId="79" fillId="36" borderId="1" xfId="0" applyFont="1" applyFill="1" applyBorder="1" applyAlignment="1">
      <alignment horizontal="center" vertical="center" wrapText="1"/>
    </xf>
    <xf numFmtId="0" fontId="77" fillId="2" borderId="0" xfId="0" applyFont="1" applyFill="1" applyAlignment="1">
      <alignment vertical="center" wrapText="1"/>
    </xf>
    <xf numFmtId="0" fontId="77" fillId="2" borderId="0" xfId="0" applyFont="1" applyFill="1" applyAlignment="1">
      <alignment vertical="center"/>
    </xf>
    <xf numFmtId="0" fontId="66" fillId="2" borderId="0" xfId="0" applyFont="1" applyFill="1" applyAlignment="1">
      <alignment vertical="center" wrapText="1"/>
    </xf>
    <xf numFmtId="0" fontId="68" fillId="34" borderId="0" xfId="0" applyFont="1" applyFill="1" applyAlignment="1">
      <alignment vertical="center" wrapText="1"/>
    </xf>
    <xf numFmtId="0" fontId="0" fillId="0" borderId="0" xfId="0"/>
    <xf numFmtId="0" fontId="72" fillId="34" borderId="0" xfId="0" applyFont="1" applyFill="1" applyAlignment="1">
      <alignment horizontal="center"/>
    </xf>
    <xf numFmtId="0" fontId="0" fillId="2" borderId="18" xfId="0" applyFill="1" applyBorder="1" applyAlignment="1">
      <alignment horizontal="center" vertical="center" wrapText="1"/>
    </xf>
    <xf numFmtId="0" fontId="0" fillId="0" borderId="0" xfId="0"/>
    <xf numFmtId="0" fontId="72" fillId="34" borderId="0" xfId="0" applyFont="1" applyFill="1" applyAlignment="1">
      <alignment horizontal="center"/>
    </xf>
    <xf numFmtId="0" fontId="49" fillId="2" borderId="0" xfId="0" applyFont="1" applyFill="1" applyAlignment="1">
      <alignment horizontal="center" vertical="center" wrapText="1"/>
    </xf>
    <xf numFmtId="0" fontId="47" fillId="2" borderId="0" xfId="0" applyFont="1" applyFill="1" applyAlignment="1">
      <alignment horizontal="center" vertical="center"/>
    </xf>
    <xf numFmtId="0" fontId="5" fillId="34" borderId="0" xfId="0" applyFont="1" applyFill="1" applyBorder="1" applyAlignment="1">
      <alignment vertical="center"/>
    </xf>
    <xf numFmtId="0" fontId="48" fillId="0" borderId="0" xfId="0" applyFont="1" applyBorder="1" applyAlignment="1"/>
    <xf numFmtId="170" fontId="2" fillId="34" borderId="0" xfId="49" applyNumberFormat="1" applyFont="1" applyFill="1" applyBorder="1"/>
    <xf numFmtId="0" fontId="69" fillId="36" borderId="0" xfId="49" applyNumberFormat="1" applyFont="1" applyFill="1" applyAlignment="1">
      <alignment horizontal="center"/>
    </xf>
    <xf numFmtId="0" fontId="0" fillId="2" borderId="18" xfId="0" applyFill="1" applyBorder="1" applyAlignment="1">
      <alignment vertical="center" wrapText="1"/>
    </xf>
    <xf numFmtId="0" fontId="0" fillId="2" borderId="1" xfId="0" applyFill="1" applyBorder="1" applyAlignment="1">
      <alignment vertical="center" wrapText="1"/>
    </xf>
    <xf numFmtId="0" fontId="66" fillId="2" borderId="0" xfId="0" applyFont="1" applyFill="1" applyAlignment="1">
      <alignment horizontal="center"/>
    </xf>
    <xf numFmtId="0" fontId="0" fillId="0" borderId="0" xfId="0" applyAlignment="1">
      <alignment horizontal="center"/>
    </xf>
    <xf numFmtId="0" fontId="60" fillId="36" borderId="0" xfId="0" applyFont="1" applyFill="1" applyAlignment="1">
      <alignment vertical="center"/>
    </xf>
    <xf numFmtId="0" fontId="48" fillId="0" borderId="0" xfId="0" applyFont="1" applyAlignment="1"/>
    <xf numFmtId="0" fontId="5" fillId="34" borderId="2" xfId="235" applyFont="1" applyFill="1" applyBorder="1" applyAlignment="1">
      <alignment horizontal="center"/>
    </xf>
    <xf numFmtId="0" fontId="80" fillId="34" borderId="0" xfId="0" applyFont="1" applyFill="1"/>
    <xf numFmtId="0" fontId="2" fillId="34" borderId="0" xfId="235" applyFont="1" applyFill="1" applyAlignment="1">
      <alignment horizontal="center"/>
    </xf>
    <xf numFmtId="0" fontId="52" fillId="0" borderId="0" xfId="0" applyFont="1" applyAlignment="1">
      <alignment horizontal="center" vertical="center"/>
    </xf>
    <xf numFmtId="0" fontId="48" fillId="0" borderId="19" xfId="0" applyFont="1" applyBorder="1"/>
    <xf numFmtId="0" fontId="5" fillId="34" borderId="20" xfId="0" applyFont="1" applyFill="1" applyBorder="1" applyAlignment="1">
      <alignment horizontal="center" vertical="center"/>
    </xf>
    <xf numFmtId="0" fontId="5" fillId="34" borderId="3" xfId="0" applyFont="1" applyFill="1" applyBorder="1" applyAlignment="1">
      <alignment vertical="center"/>
    </xf>
    <xf numFmtId="0" fontId="48" fillId="0" borderId="3" xfId="0" applyFont="1" applyBorder="1"/>
    <xf numFmtId="0" fontId="48" fillId="0" borderId="21" xfId="0" applyFont="1" applyBorder="1"/>
    <xf numFmtId="0" fontId="49" fillId="0" borderId="18" xfId="0" applyFont="1" applyBorder="1" applyAlignment="1">
      <alignment horizontal="center" vertical="center"/>
    </xf>
    <xf numFmtId="0" fontId="49" fillId="0" borderId="22" xfId="0" applyFont="1" applyBorder="1" applyAlignment="1">
      <alignment horizontal="center" vertical="center"/>
    </xf>
    <xf numFmtId="0" fontId="37" fillId="0" borderId="22" xfId="47" applyBorder="1" applyAlignment="1">
      <alignment horizontal="center"/>
    </xf>
    <xf numFmtId="0" fontId="37" fillId="0" borderId="22" xfId="47" quotePrefix="1" applyBorder="1" applyAlignment="1">
      <alignment horizontal="center"/>
    </xf>
    <xf numFmtId="0" fontId="73" fillId="0" borderId="22" xfId="47" quotePrefix="1" applyFont="1" applyBorder="1" applyAlignment="1">
      <alignment horizontal="center"/>
    </xf>
    <xf numFmtId="1" fontId="69" fillId="36" borderId="0" xfId="49" applyNumberFormat="1" applyFont="1" applyFill="1" applyAlignment="1">
      <alignment horizontal="center"/>
    </xf>
    <xf numFmtId="168" fontId="37" fillId="0" borderId="0" xfId="47" applyNumberFormat="1" applyAlignment="1">
      <alignment horizontal="center" vertical="center"/>
    </xf>
    <xf numFmtId="0" fontId="81" fillId="36" borderId="0" xfId="0" applyFont="1" applyFill="1" applyAlignment="1">
      <alignment vertical="center"/>
    </xf>
    <xf numFmtId="0" fontId="82" fillId="0" borderId="0" xfId="0" applyFont="1"/>
    <xf numFmtId="0" fontId="80" fillId="2" borderId="0" xfId="0" applyFont="1" applyFill="1" applyAlignment="1">
      <alignment horizontal="left" vertical="top" wrapText="1"/>
    </xf>
    <xf numFmtId="0" fontId="0" fillId="0" borderId="2" xfId="0" applyBorder="1"/>
    <xf numFmtId="0" fontId="0" fillId="0" borderId="2" xfId="0" applyBorder="1" applyAlignment="1">
      <alignment horizontal="center"/>
    </xf>
    <xf numFmtId="0" fontId="0" fillId="2" borderId="0" xfId="0" applyFont="1" applyFill="1"/>
    <xf numFmtId="0" fontId="47" fillId="2" borderId="2" xfId="0" applyFont="1" applyFill="1" applyBorder="1"/>
    <xf numFmtId="0" fontId="0" fillId="0" borderId="0" xfId="0"/>
    <xf numFmtId="0" fontId="74" fillId="2" borderId="0" xfId="0" applyFont="1" applyFill="1" applyAlignment="1">
      <alignment horizontal="center"/>
    </xf>
    <xf numFmtId="0" fontId="60" fillId="36" borderId="0" xfId="0" applyFont="1" applyFill="1" applyBorder="1" applyAlignment="1">
      <alignment vertical="center"/>
    </xf>
    <xf numFmtId="0" fontId="0" fillId="0" borderId="0" xfId="0"/>
    <xf numFmtId="0" fontId="60" fillId="36" borderId="0" xfId="0" applyFont="1" applyFill="1" applyAlignment="1">
      <alignment horizontal="center" vertical="center" wrapText="1"/>
    </xf>
    <xf numFmtId="0" fontId="60" fillId="36" borderId="0" xfId="0" applyFont="1" applyFill="1" applyBorder="1" applyAlignment="1">
      <alignment horizontal="left" vertical="center"/>
    </xf>
    <xf numFmtId="0" fontId="77" fillId="0" borderId="1" xfId="0" applyFont="1" applyBorder="1" applyAlignment="1">
      <alignment horizontal="justify" vertical="center" wrapText="1"/>
    </xf>
    <xf numFmtId="0" fontId="82" fillId="34" borderId="0" xfId="0" applyFont="1" applyFill="1"/>
    <xf numFmtId="0" fontId="82" fillId="0" borderId="0" xfId="0" applyFont="1" applyBorder="1"/>
    <xf numFmtId="3" fontId="48" fillId="0" borderId="0" xfId="50" applyNumberFormat="1" applyFont="1" applyFill="1" applyAlignment="1">
      <alignment horizontal="center"/>
    </xf>
    <xf numFmtId="3" fontId="48" fillId="0" borderId="0" xfId="49" applyNumberFormat="1" applyFont="1" applyFill="1" applyAlignment="1">
      <alignment horizontal="center"/>
    </xf>
    <xf numFmtId="3" fontId="48" fillId="0" borderId="0" xfId="0" applyNumberFormat="1" applyFont="1" applyFill="1" applyAlignment="1">
      <alignment horizontal="center"/>
    </xf>
    <xf numFmtId="3" fontId="5" fillId="0" borderId="0" xfId="0" applyNumberFormat="1" applyFont="1" applyFill="1" applyAlignment="1">
      <alignment horizontal="center"/>
    </xf>
    <xf numFmtId="3" fontId="49" fillId="0" borderId="0" xfId="49" applyNumberFormat="1" applyFont="1" applyFill="1" applyAlignment="1">
      <alignment horizontal="center"/>
    </xf>
    <xf numFmtId="3" fontId="5" fillId="0" borderId="0" xfId="49" applyNumberFormat="1" applyFont="1" applyFill="1" applyAlignment="1">
      <alignment horizontal="center"/>
    </xf>
    <xf numFmtId="0" fontId="66" fillId="2" borderId="0" xfId="0" applyFont="1" applyFill="1" applyBorder="1"/>
    <xf numFmtId="0" fontId="12" fillId="2" borderId="0" xfId="0" applyFont="1" applyFill="1" applyBorder="1" applyAlignment="1">
      <alignment vertical="center" wrapText="1"/>
    </xf>
    <xf numFmtId="0" fontId="12" fillId="2" borderId="0" xfId="0" applyFont="1" applyFill="1" applyBorder="1" applyAlignment="1">
      <alignment horizontal="center" vertical="center" wrapText="1"/>
    </xf>
    <xf numFmtId="0" fontId="14" fillId="0" borderId="23" xfId="0" applyFont="1" applyBorder="1" applyAlignment="1">
      <alignment vertical="center" wrapText="1"/>
    </xf>
    <xf numFmtId="9" fontId="71" fillId="2" borderId="0" xfId="308" applyFont="1" applyFill="1" applyBorder="1" applyAlignment="1"/>
    <xf numFmtId="170" fontId="50" fillId="2" borderId="0" xfId="93" applyNumberFormat="1" applyFont="1" applyFill="1" applyBorder="1" applyAlignment="1">
      <alignment horizontal="center"/>
    </xf>
    <xf numFmtId="0" fontId="71" fillId="2" borderId="0" xfId="0" applyFont="1" applyFill="1" applyBorder="1" applyAlignment="1"/>
    <xf numFmtId="0" fontId="83" fillId="2" borderId="0" xfId="0" applyFont="1" applyFill="1" applyBorder="1"/>
    <xf numFmtId="0" fontId="43" fillId="2" borderId="0" xfId="0" applyFont="1" applyFill="1" applyAlignment="1">
      <alignment wrapText="1"/>
    </xf>
    <xf numFmtId="0" fontId="68" fillId="2" borderId="0" xfId="0" applyFont="1" applyFill="1" applyAlignment="1">
      <alignment wrapText="1"/>
    </xf>
    <xf numFmtId="3" fontId="66" fillId="2" borderId="0" xfId="0" applyNumberFormat="1" applyFont="1" applyFill="1" applyAlignment="1">
      <alignment horizontal="center"/>
    </xf>
    <xf numFmtId="0" fontId="67" fillId="2" borderId="0" xfId="0" applyFont="1" applyFill="1" applyAlignment="1">
      <alignment wrapText="1"/>
    </xf>
    <xf numFmtId="0" fontId="10" fillId="0" borderId="0" xfId="0" applyFont="1" applyAlignment="1"/>
    <xf numFmtId="0" fontId="84" fillId="0" borderId="0" xfId="0" applyFont="1"/>
    <xf numFmtId="0" fontId="48" fillId="0" borderId="0" xfId="0" applyFont="1" applyFill="1" applyBorder="1" applyAlignment="1"/>
    <xf numFmtId="0" fontId="49" fillId="34" borderId="0" xfId="0" applyFont="1" applyFill="1" applyBorder="1" applyAlignment="1">
      <alignment vertical="center"/>
    </xf>
    <xf numFmtId="0" fontId="60" fillId="0" borderId="0" xfId="0" applyFont="1" applyFill="1" applyBorder="1" applyAlignment="1">
      <alignment vertical="center"/>
    </xf>
    <xf numFmtId="0" fontId="60" fillId="36" borderId="1" xfId="0" applyFont="1" applyFill="1" applyBorder="1" applyAlignment="1">
      <alignment horizontal="center" vertical="center"/>
    </xf>
    <xf numFmtId="0" fontId="0" fillId="0" borderId="0" xfId="0"/>
    <xf numFmtId="0" fontId="60" fillId="36" borderId="2" xfId="235" quotePrefix="1" applyNumberFormat="1" applyFont="1" applyFill="1" applyBorder="1" applyAlignment="1">
      <alignment horizontal="center"/>
    </xf>
    <xf numFmtId="0" fontId="60" fillId="36" borderId="0" xfId="0" applyFont="1" applyFill="1" applyBorder="1" applyAlignment="1">
      <alignment horizontal="center" vertical="center"/>
    </xf>
    <xf numFmtId="0" fontId="74" fillId="34" borderId="0" xfId="0" applyFont="1" applyFill="1" applyAlignment="1"/>
    <xf numFmtId="0" fontId="32" fillId="36" borderId="0" xfId="0" applyFont="1" applyFill="1" applyAlignment="1">
      <alignment horizontal="center"/>
    </xf>
    <xf numFmtId="0" fontId="32" fillId="36" borderId="0" xfId="0" applyFont="1" applyFill="1" applyAlignment="1">
      <alignment horizontal="center" vertical="center"/>
    </xf>
    <xf numFmtId="0" fontId="32" fillId="36" borderId="0" xfId="0" applyFont="1" applyFill="1" applyAlignment="1">
      <alignment vertical="center"/>
    </xf>
    <xf numFmtId="0" fontId="74" fillId="2" borderId="24" xfId="0" applyFont="1" applyFill="1" applyBorder="1" applyAlignment="1"/>
    <xf numFmtId="0" fontId="74" fillId="2" borderId="25" xfId="0" applyFont="1" applyFill="1" applyBorder="1" applyAlignment="1"/>
    <xf numFmtId="0" fontId="60" fillId="36" borderId="2" xfId="235" quotePrefix="1" applyNumberFormat="1" applyFont="1" applyFill="1" applyBorder="1" applyAlignment="1">
      <alignment horizontal="right"/>
    </xf>
    <xf numFmtId="0" fontId="85" fillId="39" borderId="62" xfId="222" applyFont="1" applyFill="1" applyBorder="1" applyAlignment="1">
      <alignment vertical="center"/>
    </xf>
    <xf numFmtId="0" fontId="12" fillId="39" borderId="62" xfId="222" applyFont="1" applyFill="1" applyBorder="1" applyAlignment="1">
      <alignment vertical="center"/>
    </xf>
    <xf numFmtId="0" fontId="85" fillId="40" borderId="63" xfId="222" applyFont="1" applyFill="1" applyBorder="1" applyAlignment="1">
      <alignment horizontal="center" vertical="center" wrapText="1"/>
    </xf>
    <xf numFmtId="0" fontId="85" fillId="40" borderId="64" xfId="222" applyFont="1" applyFill="1" applyBorder="1" applyAlignment="1">
      <alignment horizontal="center" vertical="center" wrapText="1"/>
    </xf>
    <xf numFmtId="0" fontId="85" fillId="40" borderId="65" xfId="222" applyFont="1" applyFill="1" applyBorder="1" applyAlignment="1">
      <alignment horizontal="center" vertical="center"/>
    </xf>
    <xf numFmtId="0" fontId="85" fillId="40" borderId="66" xfId="222" applyFont="1" applyFill="1" applyBorder="1" applyAlignment="1">
      <alignment vertical="center"/>
    </xf>
    <xf numFmtId="0" fontId="85" fillId="40" borderId="66" xfId="222" applyFont="1" applyFill="1" applyBorder="1" applyAlignment="1">
      <alignment vertical="center" wrapText="1"/>
    </xf>
    <xf numFmtId="0" fontId="85" fillId="40" borderId="67" xfId="222" applyFont="1" applyFill="1" applyBorder="1" applyAlignment="1">
      <alignment horizontal="center" vertical="center" wrapText="1"/>
    </xf>
    <xf numFmtId="0" fontId="60" fillId="36" borderId="68" xfId="235" quotePrefix="1" applyNumberFormat="1" applyFont="1" applyFill="1" applyBorder="1" applyAlignment="1">
      <alignment horizontal="center"/>
    </xf>
    <xf numFmtId="0" fontId="60" fillId="36" borderId="69" xfId="235" quotePrefix="1" applyNumberFormat="1" applyFont="1" applyFill="1" applyBorder="1" applyAlignment="1">
      <alignment horizontal="center"/>
    </xf>
    <xf numFmtId="0" fontId="60" fillId="36" borderId="2" xfId="235" applyFont="1" applyFill="1" applyBorder="1" applyAlignment="1">
      <alignment horizontal="center"/>
    </xf>
    <xf numFmtId="0" fontId="32" fillId="36" borderId="2" xfId="0" applyFont="1" applyFill="1" applyBorder="1" applyAlignment="1">
      <alignment horizontal="center" vertical="center"/>
    </xf>
    <xf numFmtId="0" fontId="32" fillId="36" borderId="0" xfId="0" applyFont="1" applyFill="1" applyAlignment="1"/>
    <xf numFmtId="0" fontId="86" fillId="36" borderId="70" xfId="0" applyFont="1" applyFill="1" applyBorder="1" applyAlignment="1">
      <alignment horizontal="center" vertical="center" wrapText="1"/>
    </xf>
    <xf numFmtId="0" fontId="86" fillId="36" borderId="71" xfId="0" applyFont="1" applyFill="1" applyBorder="1" applyAlignment="1">
      <alignment horizontal="center" vertical="center" wrapText="1"/>
    </xf>
    <xf numFmtId="0" fontId="86" fillId="36" borderId="72" xfId="0" applyFont="1" applyFill="1" applyBorder="1" applyAlignment="1">
      <alignment vertical="center" wrapText="1"/>
    </xf>
    <xf numFmtId="0" fontId="32" fillId="36" borderId="73" xfId="0" applyFont="1" applyFill="1" applyBorder="1"/>
    <xf numFmtId="0" fontId="63" fillId="2" borderId="0" xfId="0" applyFont="1" applyFill="1" applyBorder="1" applyAlignment="1">
      <alignment horizontal="center"/>
    </xf>
    <xf numFmtId="0" fontId="60" fillId="36" borderId="0" xfId="0" applyFont="1" applyFill="1" applyBorder="1" applyAlignment="1"/>
    <xf numFmtId="9" fontId="83" fillId="2" borderId="0" xfId="308" applyFont="1" applyFill="1" applyBorder="1" applyAlignment="1"/>
    <xf numFmtId="0" fontId="66" fillId="2" borderId="26" xfId="0" applyFont="1" applyFill="1" applyBorder="1" applyAlignment="1"/>
    <xf numFmtId="0" fontId="5" fillId="0" borderId="0" xfId="0" applyFont="1" applyFill="1" applyAlignment="1"/>
    <xf numFmtId="0" fontId="81" fillId="36" borderId="0" xfId="0" applyFont="1" applyFill="1"/>
    <xf numFmtId="170" fontId="81" fillId="36" borderId="0" xfId="49" applyNumberFormat="1" applyFont="1" applyFill="1" applyBorder="1"/>
    <xf numFmtId="0" fontId="48" fillId="0" borderId="0" xfId="0" applyFont="1" applyFill="1" applyAlignment="1">
      <alignment horizontal="center"/>
    </xf>
    <xf numFmtId="0" fontId="37" fillId="0" borderId="0" xfId="47" applyAlignment="1">
      <alignment horizontal="right"/>
    </xf>
    <xf numFmtId="0" fontId="48" fillId="0" borderId="0" xfId="0" applyFont="1" applyAlignment="1">
      <alignment horizontal="justify" vertical="center"/>
    </xf>
    <xf numFmtId="0" fontId="87" fillId="41" borderId="0" xfId="0" applyFont="1" applyFill="1" applyBorder="1"/>
    <xf numFmtId="0" fontId="87" fillId="41" borderId="22" xfId="0" applyFont="1" applyFill="1" applyBorder="1"/>
    <xf numFmtId="0" fontId="88" fillId="41" borderId="1" xfId="0" applyFont="1" applyFill="1" applyBorder="1"/>
    <xf numFmtId="0" fontId="87" fillId="41" borderId="1" xfId="0" applyFont="1" applyFill="1" applyBorder="1"/>
    <xf numFmtId="0" fontId="15" fillId="41" borderId="0" xfId="0" applyFont="1" applyFill="1" applyBorder="1"/>
    <xf numFmtId="0" fontId="16" fillId="41" borderId="27" xfId="0" applyFont="1" applyFill="1" applyBorder="1"/>
    <xf numFmtId="0" fontId="16" fillId="41" borderId="1" xfId="0" applyFont="1" applyFill="1" applyBorder="1"/>
    <xf numFmtId="0" fontId="15" fillId="41" borderId="1" xfId="0" applyFont="1" applyFill="1" applyBorder="1"/>
    <xf numFmtId="0" fontId="89" fillId="41" borderId="0" xfId="0" applyFont="1" applyFill="1" applyBorder="1"/>
    <xf numFmtId="0" fontId="90" fillId="42" borderId="0" xfId="0" applyFont="1" applyFill="1" applyBorder="1" applyAlignment="1"/>
    <xf numFmtId="0" fontId="90" fillId="39" borderId="0" xfId="0" applyFont="1" applyFill="1" applyBorder="1" applyAlignment="1"/>
    <xf numFmtId="0" fontId="37" fillId="0" borderId="0" xfId="47" applyAlignment="1">
      <alignment horizontal="center" vertical="center"/>
    </xf>
    <xf numFmtId="0" fontId="37" fillId="0" borderId="27" xfId="47" applyBorder="1" applyAlignment="1">
      <alignment horizontal="center" vertical="center"/>
    </xf>
    <xf numFmtId="0" fontId="55" fillId="0" borderId="0" xfId="0" applyFont="1" applyFill="1"/>
    <xf numFmtId="14" fontId="53" fillId="37" borderId="0" xfId="0" applyNumberFormat="1" applyFont="1" applyFill="1"/>
    <xf numFmtId="0" fontId="49" fillId="0" borderId="0" xfId="0" applyFont="1" applyAlignment="1">
      <alignment horizontal="right"/>
    </xf>
    <xf numFmtId="0" fontId="48" fillId="0" borderId="2" xfId="0" applyFont="1" applyBorder="1"/>
    <xf numFmtId="0" fontId="72" fillId="34" borderId="0" xfId="0" applyFont="1" applyFill="1" applyAlignment="1">
      <alignment horizontal="center"/>
    </xf>
    <xf numFmtId="0" fontId="53" fillId="37" borderId="0" xfId="0" applyFont="1" applyFill="1" applyAlignment="1">
      <alignment horizontal="center"/>
    </xf>
    <xf numFmtId="0" fontId="0" fillId="0" borderId="0" xfId="0"/>
    <xf numFmtId="0" fontId="55" fillId="0" borderId="0" xfId="0" applyFont="1"/>
    <xf numFmtId="3" fontId="0" fillId="0" borderId="0" xfId="0" applyNumberFormat="1"/>
    <xf numFmtId="3" fontId="55" fillId="0" borderId="0" xfId="0" applyNumberFormat="1" applyFont="1" applyBorder="1" applyAlignment="1">
      <alignment horizontal="center" vertical="center"/>
    </xf>
    <xf numFmtId="3" fontId="49" fillId="34" borderId="1" xfId="0" applyNumberFormat="1" applyFont="1" applyFill="1" applyBorder="1" applyAlignment="1">
      <alignment horizontal="center"/>
    </xf>
    <xf numFmtId="3" fontId="0" fillId="0" borderId="0" xfId="0" applyNumberFormat="1" applyAlignment="1">
      <alignment horizontal="center"/>
    </xf>
    <xf numFmtId="3" fontId="48" fillId="34" borderId="0" xfId="0" applyNumberFormat="1" applyFont="1" applyFill="1" applyAlignment="1">
      <alignment horizontal="center"/>
    </xf>
    <xf numFmtId="3" fontId="2" fillId="34" borderId="0" xfId="49" applyNumberFormat="1" applyFont="1" applyFill="1" applyBorder="1" applyAlignment="1">
      <alignment horizontal="center"/>
    </xf>
    <xf numFmtId="0" fontId="19" fillId="0" borderId="1" xfId="304" applyFont="1" applyBorder="1"/>
    <xf numFmtId="3" fontId="48" fillId="2" borderId="0" xfId="0" applyNumberFormat="1" applyFont="1" applyFill="1" applyAlignment="1">
      <alignment horizontal="center" vertical="top" wrapText="1"/>
    </xf>
    <xf numFmtId="3" fontId="0" fillId="2" borderId="0" xfId="0" applyNumberFormat="1" applyFill="1" applyAlignment="1">
      <alignment horizontal="center"/>
    </xf>
    <xf numFmtId="173" fontId="28" fillId="2" borderId="20" xfId="50" applyNumberFormat="1" applyFont="1" applyFill="1" applyBorder="1" applyAlignment="1">
      <alignment horizontal="center"/>
    </xf>
    <xf numFmtId="3" fontId="0" fillId="2" borderId="0" xfId="0" applyNumberFormat="1" applyFill="1"/>
    <xf numFmtId="3" fontId="2" fillId="34" borderId="0" xfId="49" applyNumberFormat="1" applyFont="1" applyFill="1" applyAlignment="1">
      <alignment horizontal="center"/>
    </xf>
    <xf numFmtId="3" fontId="49" fillId="34" borderId="28" xfId="0" applyNumberFormat="1" applyFont="1" applyFill="1" applyBorder="1" applyAlignment="1">
      <alignment horizontal="center"/>
    </xf>
    <xf numFmtId="3" fontId="5" fillId="34" borderId="28" xfId="236" applyNumberFormat="1" applyFont="1" applyFill="1" applyBorder="1" applyAlignment="1">
      <alignment horizontal="center"/>
    </xf>
    <xf numFmtId="3" fontId="28" fillId="2" borderId="20" xfId="50" applyNumberFormat="1" applyFont="1" applyFill="1" applyBorder="1" applyAlignment="1">
      <alignment horizontal="center"/>
    </xf>
    <xf numFmtId="14" fontId="0" fillId="0" borderId="0" xfId="0" applyNumberFormat="1" applyAlignment="1">
      <alignment horizontal="center"/>
    </xf>
    <xf numFmtId="14" fontId="0" fillId="0" borderId="0" xfId="0" applyNumberFormat="1" applyFont="1" applyBorder="1" applyAlignment="1">
      <alignment horizontal="center" vertical="center"/>
    </xf>
    <xf numFmtId="14" fontId="0" fillId="0" borderId="0" xfId="0" applyNumberFormat="1" applyFont="1" applyAlignment="1">
      <alignment horizontal="center"/>
    </xf>
    <xf numFmtId="0" fontId="81" fillId="36" borderId="0" xfId="0" applyFont="1" applyFill="1" applyAlignment="1">
      <alignment horizontal="center" vertical="center"/>
    </xf>
    <xf numFmtId="3" fontId="0" fillId="0" borderId="0" xfId="0" applyNumberFormat="1" applyFont="1" applyBorder="1" applyAlignment="1">
      <alignment horizontal="center"/>
    </xf>
    <xf numFmtId="3" fontId="0" fillId="0" borderId="0" xfId="0" applyNumberFormat="1" applyFont="1" applyAlignment="1">
      <alignment horizontal="center"/>
    </xf>
    <xf numFmtId="3" fontId="47" fillId="0" borderId="0" xfId="0" applyNumberFormat="1" applyFont="1" applyAlignment="1">
      <alignment horizontal="center"/>
    </xf>
    <xf numFmtId="14" fontId="0" fillId="0" borderId="0" xfId="0" applyNumberFormat="1" applyFont="1" applyFill="1" applyBorder="1" applyAlignment="1">
      <alignment horizontal="center" vertical="center"/>
    </xf>
    <xf numFmtId="168" fontId="52" fillId="0" borderId="0" xfId="0" applyNumberFormat="1" applyFont="1" applyFill="1"/>
    <xf numFmtId="173" fontId="10" fillId="34" borderId="28" xfId="105" applyNumberFormat="1" applyFont="1" applyFill="1" applyBorder="1" applyAlignment="1">
      <alignment horizontal="center"/>
    </xf>
    <xf numFmtId="3" fontId="48" fillId="0" borderId="0" xfId="0" applyNumberFormat="1" applyFont="1" applyFill="1" applyBorder="1"/>
    <xf numFmtId="0" fontId="0" fillId="0" borderId="0" xfId="0" applyFill="1" applyBorder="1" applyAlignment="1">
      <alignment horizontal="center"/>
    </xf>
    <xf numFmtId="0" fontId="0" fillId="0" borderId="0" xfId="0" applyFill="1" applyBorder="1"/>
    <xf numFmtId="14" fontId="48" fillId="0" borderId="0" xfId="0" applyNumberFormat="1" applyFont="1" applyFill="1" applyBorder="1" applyAlignment="1">
      <alignment horizontal="right"/>
    </xf>
    <xf numFmtId="0" fontId="0" fillId="0" borderId="0" xfId="0" applyFont="1"/>
    <xf numFmtId="3" fontId="0" fillId="0" borderId="0" xfId="0" applyNumberFormat="1" applyFill="1" applyAlignment="1">
      <alignment horizontal="center"/>
    </xf>
    <xf numFmtId="3" fontId="0" fillId="0" borderId="0" xfId="0" applyNumberFormat="1" applyFill="1" applyBorder="1"/>
    <xf numFmtId="3" fontId="5" fillId="0" borderId="0" xfId="0" applyNumberFormat="1" applyFont="1" applyFill="1"/>
    <xf numFmtId="3" fontId="49" fillId="0" borderId="0" xfId="0" applyNumberFormat="1" applyFont="1" applyFill="1" applyBorder="1"/>
    <xf numFmtId="3" fontId="0" fillId="0" borderId="0" xfId="0" applyNumberFormat="1" applyBorder="1" applyAlignment="1">
      <alignment horizontal="center"/>
    </xf>
    <xf numFmtId="3" fontId="2" fillId="34" borderId="28" xfId="49" applyNumberFormat="1" applyFont="1" applyFill="1" applyBorder="1" applyAlignment="1">
      <alignment horizontal="center"/>
    </xf>
    <xf numFmtId="3" fontId="0" fillId="2" borderId="2" xfId="0" applyNumberFormat="1" applyFont="1" applyFill="1" applyBorder="1"/>
    <xf numFmtId="3" fontId="0" fillId="34" borderId="0" xfId="0" applyNumberFormat="1" applyFill="1"/>
    <xf numFmtId="3" fontId="0" fillId="34" borderId="0" xfId="0" applyNumberFormat="1" applyFill="1" applyAlignment="1">
      <alignment horizontal="center"/>
    </xf>
    <xf numFmtId="3" fontId="52" fillId="0" borderId="0" xfId="0" applyNumberFormat="1" applyFont="1" applyFill="1"/>
    <xf numFmtId="3" fontId="12" fillId="0" borderId="29" xfId="0" applyNumberFormat="1" applyFont="1" applyBorder="1" applyAlignment="1">
      <alignment horizontal="center" vertical="center" wrapText="1"/>
    </xf>
    <xf numFmtId="0" fontId="0" fillId="0" borderId="0" xfId="0" quotePrefix="1" applyFill="1"/>
    <xf numFmtId="3" fontId="32" fillId="0" borderId="0" xfId="0" applyNumberFormat="1" applyFont="1" applyFill="1" applyAlignment="1">
      <alignment horizontal="center" vertical="center"/>
    </xf>
    <xf numFmtId="3" fontId="0" fillId="34" borderId="20" xfId="0" applyNumberFormat="1" applyFill="1" applyBorder="1" applyAlignment="1">
      <alignment horizontal="center"/>
    </xf>
    <xf numFmtId="3" fontId="50" fillId="2" borderId="20" xfId="50" applyNumberFormat="1" applyFont="1" applyFill="1" applyBorder="1" applyAlignment="1">
      <alignment horizontal="center"/>
    </xf>
    <xf numFmtId="3" fontId="50" fillId="2" borderId="0" xfId="0" applyNumberFormat="1" applyFont="1" applyFill="1" applyBorder="1" applyAlignment="1">
      <alignment horizontal="center"/>
    </xf>
    <xf numFmtId="3" fontId="50" fillId="2" borderId="0" xfId="50" applyNumberFormat="1" applyFont="1" applyFill="1" applyBorder="1" applyAlignment="1">
      <alignment horizontal="center"/>
    </xf>
    <xf numFmtId="3" fontId="48" fillId="0" borderId="0" xfId="0" applyNumberFormat="1" applyFont="1"/>
    <xf numFmtId="168" fontId="60" fillId="36" borderId="0" xfId="49" applyNumberFormat="1" applyFont="1" applyFill="1" applyAlignment="1">
      <alignment horizontal="center" vertical="center" wrapText="1"/>
    </xf>
    <xf numFmtId="0" fontId="55" fillId="0" borderId="0" xfId="0" applyFont="1" applyAlignment="1">
      <alignment horizontal="center"/>
    </xf>
    <xf numFmtId="0" fontId="8" fillId="0" borderId="0" xfId="0" applyFont="1" applyAlignment="1">
      <alignment horizontal="center"/>
    </xf>
    <xf numFmtId="3" fontId="48" fillId="0" borderId="0" xfId="49" applyNumberFormat="1" applyFont="1"/>
    <xf numFmtId="3" fontId="48" fillId="0" borderId="0" xfId="49" applyNumberFormat="1" applyFont="1" applyBorder="1"/>
    <xf numFmtId="3" fontId="53" fillId="0" borderId="0" xfId="49" applyNumberFormat="1" applyFont="1"/>
    <xf numFmtId="3" fontId="53" fillId="0" borderId="0" xfId="0" applyNumberFormat="1" applyFont="1"/>
    <xf numFmtId="3" fontId="60" fillId="37" borderId="0" xfId="49" applyNumberFormat="1" applyFont="1" applyFill="1" applyBorder="1"/>
    <xf numFmtId="3" fontId="60" fillId="37" borderId="0" xfId="49" applyNumberFormat="1" applyFont="1" applyFill="1" applyBorder="1" applyAlignment="1">
      <alignment vertical="center"/>
    </xf>
    <xf numFmtId="168" fontId="60" fillId="36" borderId="0" xfId="49" applyNumberFormat="1" applyFont="1" applyFill="1" applyBorder="1" applyAlignment="1">
      <alignment horizontal="center" vertical="center" wrapText="1"/>
    </xf>
    <xf numFmtId="168" fontId="60" fillId="34" borderId="0" xfId="49" applyNumberFormat="1" applyFont="1" applyFill="1" applyAlignment="1">
      <alignment horizontal="center" vertical="center" wrapText="1"/>
    </xf>
    <xf numFmtId="168" fontId="60" fillId="34" borderId="0" xfId="49" applyNumberFormat="1" applyFont="1" applyFill="1" applyBorder="1" applyAlignment="1">
      <alignment horizontal="center" vertical="center" wrapText="1"/>
    </xf>
    <xf numFmtId="3" fontId="48" fillId="34" borderId="0" xfId="49" applyNumberFormat="1" applyFont="1" applyFill="1"/>
    <xf numFmtId="3" fontId="60" fillId="34" borderId="0" xfId="49" applyNumberFormat="1" applyFont="1" applyFill="1" applyBorder="1"/>
    <xf numFmtId="168" fontId="48" fillId="34" borderId="0" xfId="49" applyNumberFormat="1" applyFont="1" applyFill="1" applyBorder="1" applyAlignment="1">
      <alignment horizontal="center"/>
    </xf>
    <xf numFmtId="3" fontId="48" fillId="34" borderId="0" xfId="49" applyNumberFormat="1" applyFont="1" applyFill="1" applyBorder="1"/>
    <xf numFmtId="3" fontId="48" fillId="0" borderId="0" xfId="0" applyNumberFormat="1" applyFont="1" applyFill="1" applyAlignment="1">
      <alignment horizontal="center"/>
    </xf>
    <xf numFmtId="14" fontId="49" fillId="34" borderId="0" xfId="0" applyNumberFormat="1" applyFont="1" applyFill="1" applyBorder="1" applyAlignment="1">
      <alignment vertical="center"/>
    </xf>
    <xf numFmtId="0" fontId="2" fillId="0" borderId="0" xfId="245"/>
    <xf numFmtId="0" fontId="20" fillId="0" borderId="0" xfId="305" applyFont="1" applyBorder="1" applyAlignment="1"/>
    <xf numFmtId="0" fontId="5" fillId="0" borderId="3" xfId="245" applyFont="1" applyBorder="1" applyAlignment="1">
      <alignment horizontal="center"/>
    </xf>
    <xf numFmtId="0" fontId="5" fillId="0" borderId="0" xfId="245" applyFont="1" applyBorder="1" applyAlignment="1">
      <alignment horizontal="center"/>
    </xf>
    <xf numFmtId="0" fontId="5" fillId="0" borderId="4" xfId="245" applyFont="1" applyBorder="1" applyAlignment="1">
      <alignment horizontal="center"/>
    </xf>
    <xf numFmtId="0" fontId="6" fillId="0" borderId="19" xfId="245" applyFont="1" applyBorder="1"/>
    <xf numFmtId="0" fontId="6" fillId="0" borderId="20" xfId="245" applyFont="1" applyBorder="1"/>
    <xf numFmtId="0" fontId="2" fillId="0" borderId="20" xfId="245" applyBorder="1"/>
    <xf numFmtId="0" fontId="2" fillId="0" borderId="30" xfId="245" applyBorder="1"/>
    <xf numFmtId="0" fontId="6" fillId="0" borderId="3" xfId="245" applyFont="1" applyBorder="1"/>
    <xf numFmtId="0" fontId="6" fillId="0" borderId="0" xfId="245" applyFont="1" applyBorder="1"/>
    <xf numFmtId="0" fontId="2" fillId="0" borderId="0" xfId="245" applyBorder="1"/>
    <xf numFmtId="0" fontId="2" fillId="0" borderId="4" xfId="245" applyBorder="1"/>
    <xf numFmtId="0" fontId="22" fillId="0" borderId="0" xfId="245" applyFont="1" applyBorder="1"/>
    <xf numFmtId="0" fontId="2" fillId="0" borderId="3" xfId="245" applyBorder="1"/>
    <xf numFmtId="0" fontId="2" fillId="0" borderId="3" xfId="245" applyFont="1" applyBorder="1"/>
    <xf numFmtId="0" fontId="2" fillId="0" borderId="3" xfId="245" applyFont="1" applyFill="1" applyBorder="1"/>
    <xf numFmtId="0" fontId="2" fillId="0" borderId="0" xfId="245" applyFill="1" applyBorder="1"/>
    <xf numFmtId="0" fontId="2" fillId="0" borderId="3" xfId="245" applyFill="1" applyBorder="1"/>
    <xf numFmtId="0" fontId="4" fillId="0" borderId="24" xfId="245" applyFont="1" applyBorder="1" applyAlignment="1"/>
    <xf numFmtId="0" fontId="4" fillId="0" borderId="31" xfId="245" applyFont="1" applyBorder="1" applyAlignment="1"/>
    <xf numFmtId="0" fontId="4" fillId="0" borderId="25" xfId="245" applyFont="1" applyBorder="1" applyAlignment="1"/>
    <xf numFmtId="0" fontId="5" fillId="0" borderId="3" xfId="245" applyFont="1" applyBorder="1"/>
    <xf numFmtId="0" fontId="5" fillId="0" borderId="0" xfId="245" applyFont="1" applyBorder="1"/>
    <xf numFmtId="0" fontId="4" fillId="0" borderId="21" xfId="245" applyFont="1" applyBorder="1" applyAlignment="1"/>
    <xf numFmtId="0" fontId="4" fillId="0" borderId="2" xfId="245" applyFont="1" applyBorder="1" applyAlignment="1"/>
    <xf numFmtId="0" fontId="4" fillId="0" borderId="32" xfId="245" applyFont="1" applyBorder="1" applyAlignment="1"/>
    <xf numFmtId="0" fontId="2" fillId="0" borderId="3" xfId="245" applyBorder="1" applyAlignment="1">
      <alignment horizontal="center"/>
    </xf>
    <xf numFmtId="0" fontId="2" fillId="0" borderId="0" xfId="245" applyBorder="1" applyAlignment="1">
      <alignment horizontal="center"/>
    </xf>
    <xf numFmtId="3" fontId="2" fillId="0" borderId="0" xfId="245" applyNumberFormat="1" applyBorder="1"/>
    <xf numFmtId="0" fontId="2" fillId="0" borderId="3" xfId="245" applyFill="1" applyBorder="1" applyAlignment="1">
      <alignment horizontal="left"/>
    </xf>
    <xf numFmtId="0" fontId="2" fillId="0" borderId="0" xfId="245" applyFont="1" applyBorder="1"/>
    <xf numFmtId="3" fontId="2" fillId="0" borderId="4" xfId="245" applyNumberFormat="1" applyBorder="1"/>
    <xf numFmtId="0" fontId="2" fillId="0" borderId="0" xfId="245" applyFont="1" applyFill="1" applyBorder="1"/>
    <xf numFmtId="0" fontId="0" fillId="0" borderId="3" xfId="0" applyBorder="1"/>
    <xf numFmtId="0" fontId="2" fillId="0" borderId="21" xfId="245" applyBorder="1"/>
    <xf numFmtId="0" fontId="2" fillId="0" borderId="2" xfId="245" applyBorder="1"/>
    <xf numFmtId="0" fontId="2" fillId="0" borderId="32" xfId="245" applyBorder="1"/>
    <xf numFmtId="0" fontId="0" fillId="0" borderId="0" xfId="0" applyBorder="1" applyAlignment="1">
      <alignment horizontal="left"/>
    </xf>
    <xf numFmtId="3" fontId="5" fillId="0" borderId="31" xfId="49" applyNumberFormat="1" applyFont="1" applyFill="1" applyBorder="1" applyAlignment="1">
      <alignment horizontal="center"/>
    </xf>
    <xf numFmtId="3" fontId="2" fillId="0" borderId="0" xfId="49" applyNumberFormat="1" applyFont="1" applyFill="1" applyAlignment="1">
      <alignment horizontal="center"/>
    </xf>
    <xf numFmtId="3" fontId="69" fillId="36" borderId="0" xfId="49" applyNumberFormat="1" applyFont="1" applyFill="1" applyBorder="1" applyAlignment="1">
      <alignment horizontal="center"/>
    </xf>
    <xf numFmtId="3" fontId="69" fillId="36" borderId="20" xfId="49" applyNumberFormat="1" applyFont="1" applyFill="1" applyBorder="1" applyAlignment="1">
      <alignment horizontal="center"/>
    </xf>
    <xf numFmtId="3" fontId="91" fillId="34" borderId="0" xfId="49" applyNumberFormat="1" applyFont="1" applyFill="1" applyBorder="1" applyAlignment="1">
      <alignment horizontal="center"/>
    </xf>
    <xf numFmtId="3" fontId="51" fillId="0" borderId="0" xfId="0" applyNumberFormat="1" applyFont="1" applyFill="1" applyAlignment="1">
      <alignment horizontal="center"/>
    </xf>
    <xf numFmtId="3" fontId="92" fillId="0" borderId="0" xfId="50" applyNumberFormat="1" applyFont="1" applyFill="1" applyAlignment="1">
      <alignment horizontal="center"/>
    </xf>
    <xf numFmtId="0" fontId="55" fillId="0" borderId="0" xfId="0" applyFont="1"/>
    <xf numFmtId="0" fontId="55" fillId="0" borderId="0" xfId="0" applyFont="1" applyAlignment="1"/>
    <xf numFmtId="0" fontId="55" fillId="0" borderId="4" xfId="0" applyFont="1" applyBorder="1" applyAlignment="1"/>
    <xf numFmtId="0" fontId="0" fillId="0" borderId="0" xfId="0"/>
    <xf numFmtId="0" fontId="0" fillId="0" borderId="0" xfId="0"/>
    <xf numFmtId="3" fontId="2" fillId="2" borderId="0" xfId="0" applyNumberFormat="1" applyFont="1" applyFill="1" applyAlignment="1">
      <alignment horizontal="center"/>
    </xf>
    <xf numFmtId="0" fontId="48" fillId="34" borderId="0" xfId="0" applyFont="1" applyFill="1" applyAlignment="1">
      <alignment horizontal="center"/>
    </xf>
    <xf numFmtId="3" fontId="0" fillId="0" borderId="0" xfId="0" applyNumberFormat="1" applyFont="1" applyFill="1" applyAlignment="1">
      <alignment horizontal="center"/>
    </xf>
    <xf numFmtId="173" fontId="48" fillId="0" borderId="0" xfId="0" applyNumberFormat="1" applyFont="1" applyAlignment="1">
      <alignment horizontal="center"/>
    </xf>
    <xf numFmtId="3" fontId="0" fillId="2" borderId="2" xfId="0" applyNumberFormat="1" applyFont="1" applyFill="1" applyBorder="1" applyAlignment="1">
      <alignment horizontal="center"/>
    </xf>
    <xf numFmtId="0" fontId="0" fillId="0" borderId="0" xfId="0"/>
    <xf numFmtId="3" fontId="5" fillId="0" borderId="28" xfId="49" applyNumberFormat="1" applyFont="1" applyFill="1" applyBorder="1" applyAlignment="1">
      <alignment horizontal="center"/>
    </xf>
    <xf numFmtId="0" fontId="12" fillId="0" borderId="16" xfId="0" applyFont="1" applyFill="1" applyBorder="1" applyAlignment="1">
      <alignment vertical="center" wrapText="1"/>
    </xf>
    <xf numFmtId="0" fontId="0" fillId="34" borderId="0" xfId="0" applyFill="1" applyAlignment="1">
      <alignment horizontal="center"/>
    </xf>
    <xf numFmtId="0" fontId="60" fillId="36" borderId="0" xfId="0" applyFont="1" applyFill="1" applyAlignment="1">
      <alignment horizontal="center" vertical="center"/>
    </xf>
    <xf numFmtId="41" fontId="52" fillId="34" borderId="0" xfId="0" applyNumberFormat="1" applyFont="1" applyFill="1"/>
    <xf numFmtId="168" fontId="52" fillId="34" borderId="0" xfId="0" applyNumberFormat="1" applyFont="1" applyFill="1"/>
    <xf numFmtId="3" fontId="2" fillId="2" borderId="0" xfId="0" applyNumberFormat="1" applyFont="1" applyFill="1"/>
    <xf numFmtId="1" fontId="2" fillId="34" borderId="0" xfId="49" applyNumberFormat="1" applyFont="1" applyFill="1" applyAlignment="1">
      <alignment horizontal="center"/>
    </xf>
    <xf numFmtId="1" fontId="2" fillId="34" borderId="0" xfId="127" applyNumberFormat="1" applyFont="1" applyFill="1" applyAlignment="1">
      <alignment horizontal="center"/>
    </xf>
    <xf numFmtId="1" fontId="2" fillId="34" borderId="28" xfId="49" applyNumberFormat="1" applyFont="1" applyFill="1" applyBorder="1" applyAlignment="1">
      <alignment horizontal="center"/>
    </xf>
    <xf numFmtId="0" fontId="0" fillId="0" borderId="18" xfId="0" applyFill="1" applyBorder="1" applyAlignment="1">
      <alignment vertical="center" wrapText="1"/>
    </xf>
    <xf numFmtId="3" fontId="4" fillId="0" borderId="33" xfId="0" applyNumberFormat="1" applyFont="1" applyBorder="1" applyAlignment="1">
      <alignment horizontal="center" vertical="center" wrapText="1"/>
    </xf>
    <xf numFmtId="3" fontId="2" fillId="0" borderId="0" xfId="245" applyNumberFormat="1" applyBorder="1" applyAlignment="1">
      <alignment horizontal="center"/>
    </xf>
    <xf numFmtId="0" fontId="0" fillId="0" borderId="0" xfId="0"/>
    <xf numFmtId="0" fontId="0" fillId="0" borderId="0" xfId="0"/>
    <xf numFmtId="41" fontId="49" fillId="34" borderId="0" xfId="0" applyNumberFormat="1" applyFont="1" applyFill="1" applyBorder="1" applyAlignment="1"/>
    <xf numFmtId="168" fontId="5" fillId="34" borderId="0" xfId="236" applyNumberFormat="1" applyFont="1" applyFill="1" applyBorder="1" applyAlignment="1"/>
    <xf numFmtId="0" fontId="0" fillId="0" borderId="0" xfId="0"/>
    <xf numFmtId="173" fontId="28" fillId="34" borderId="0" xfId="50" applyNumberFormat="1" applyFont="1" applyFill="1" applyBorder="1" applyAlignment="1">
      <alignment horizontal="center"/>
    </xf>
    <xf numFmtId="0" fontId="50" fillId="2" borderId="0" xfId="0" applyFont="1" applyFill="1" applyBorder="1"/>
    <xf numFmtId="3" fontId="66" fillId="2" borderId="0" xfId="0" applyNumberFormat="1" applyFont="1" applyFill="1" applyAlignment="1">
      <alignment horizontal="center"/>
    </xf>
    <xf numFmtId="3" fontId="0" fillId="0" borderId="0" xfId="0" applyNumberFormat="1" applyAlignment="1">
      <alignment horizontal="center"/>
    </xf>
    <xf numFmtId="3" fontId="48" fillId="0" borderId="0" xfId="0" applyNumberFormat="1" applyFont="1" applyFill="1" applyAlignment="1">
      <alignment horizontal="center"/>
    </xf>
    <xf numFmtId="3" fontId="48" fillId="2" borderId="0" xfId="0" applyNumberFormat="1" applyFont="1" applyFill="1" applyAlignment="1">
      <alignment vertical="top" wrapText="1"/>
    </xf>
    <xf numFmtId="3" fontId="48" fillId="0" borderId="0" xfId="0" applyNumberFormat="1" applyFont="1" applyFill="1"/>
    <xf numFmtId="0" fontId="0" fillId="0" borderId="2" xfId="0" applyFill="1" applyBorder="1"/>
    <xf numFmtId="3" fontId="0" fillId="0" borderId="2" xfId="0" applyNumberFormat="1" applyFill="1" applyBorder="1" applyAlignment="1">
      <alignment horizontal="center"/>
    </xf>
    <xf numFmtId="3" fontId="66" fillId="0" borderId="0" xfId="0" applyNumberFormat="1" applyFont="1" applyFill="1" applyAlignment="1">
      <alignment horizontal="center"/>
    </xf>
    <xf numFmtId="0" fontId="19" fillId="0" borderId="1" xfId="304" applyFont="1" applyFill="1" applyBorder="1"/>
    <xf numFmtId="0" fontId="0" fillId="0" borderId="0" xfId="0"/>
    <xf numFmtId="3" fontId="0" fillId="0" borderId="0" xfId="0" applyNumberFormat="1"/>
    <xf numFmtId="0" fontId="0" fillId="0" borderId="0" xfId="0"/>
    <xf numFmtId="0" fontId="0" fillId="0" borderId="0" xfId="0"/>
    <xf numFmtId="170" fontId="4" fillId="38" borderId="1" xfId="150" applyNumberFormat="1" applyFont="1" applyFill="1" applyBorder="1" applyAlignment="1">
      <alignment horizontal="center"/>
    </xf>
    <xf numFmtId="0" fontId="0" fillId="0" borderId="0" xfId="0"/>
    <xf numFmtId="3" fontId="28" fillId="0" borderId="20" xfId="50" applyNumberFormat="1" applyFont="1" applyFill="1" applyBorder="1" applyAlignment="1">
      <alignment horizontal="center"/>
    </xf>
    <xf numFmtId="3" fontId="49" fillId="0" borderId="0" xfId="0" applyNumberFormat="1" applyFont="1"/>
    <xf numFmtId="3" fontId="0" fillId="0" borderId="0" xfId="0" applyNumberFormat="1" applyFill="1"/>
    <xf numFmtId="0" fontId="16" fillId="0" borderId="0" xfId="0" applyFont="1" applyFill="1"/>
    <xf numFmtId="3" fontId="66" fillId="2" borderId="0" xfId="0" applyNumberFormat="1" applyFont="1" applyFill="1" applyBorder="1" applyAlignment="1">
      <alignment horizontal="center"/>
    </xf>
    <xf numFmtId="3" fontId="66" fillId="2" borderId="0" xfId="0" applyNumberFormat="1" applyFont="1" applyFill="1" applyBorder="1"/>
    <xf numFmtId="3" fontId="43" fillId="2" borderId="0" xfId="0" applyNumberFormat="1" applyFont="1" applyFill="1" applyBorder="1"/>
    <xf numFmtId="0" fontId="66" fillId="0" borderId="0" xfId="0" applyFont="1" applyFill="1"/>
    <xf numFmtId="3" fontId="67" fillId="0" borderId="0" xfId="0" applyNumberFormat="1" applyFont="1" applyFill="1" applyAlignment="1">
      <alignment horizontal="center"/>
    </xf>
    <xf numFmtId="9" fontId="0" fillId="0" borderId="0" xfId="0" applyNumberFormat="1" applyBorder="1"/>
    <xf numFmtId="0" fontId="0" fillId="0" borderId="0" xfId="0"/>
    <xf numFmtId="3" fontId="48" fillId="0" borderId="0" xfId="0" applyNumberFormat="1" applyFont="1" applyFill="1" applyAlignment="1">
      <alignment horizontal="center"/>
    </xf>
    <xf numFmtId="3" fontId="4" fillId="38" borderId="27" xfId="150" applyNumberFormat="1" applyFont="1" applyFill="1" applyBorder="1" applyAlignment="1">
      <alignment horizontal="center"/>
    </xf>
    <xf numFmtId="3" fontId="4" fillId="38" borderId="25" xfId="150" applyNumberFormat="1" applyFont="1" applyFill="1" applyBorder="1" applyAlignment="1">
      <alignment horizontal="center"/>
    </xf>
    <xf numFmtId="3" fontId="4" fillId="38" borderId="1" xfId="150" applyNumberFormat="1" applyFont="1" applyFill="1" applyBorder="1" applyAlignment="1">
      <alignment horizontal="center"/>
    </xf>
    <xf numFmtId="3" fontId="2" fillId="0" borderId="0" xfId="49" applyNumberFormat="1" applyFont="1" applyFill="1" applyBorder="1" applyAlignment="1">
      <alignment horizontal="center"/>
    </xf>
    <xf numFmtId="0" fontId="0" fillId="0" borderId="0" xfId="0" applyAlignment="1">
      <alignment horizontal="center"/>
    </xf>
    <xf numFmtId="0" fontId="0" fillId="0" borderId="0" xfId="0" applyBorder="1"/>
    <xf numFmtId="3" fontId="0" fillId="0" borderId="0" xfId="0" applyNumberFormat="1" applyBorder="1"/>
    <xf numFmtId="0" fontId="49" fillId="34" borderId="0" xfId="0" applyFont="1" applyFill="1" applyBorder="1"/>
    <xf numFmtId="0" fontId="49" fillId="34" borderId="0" xfId="0" applyFont="1" applyFill="1" applyBorder="1" applyAlignment="1">
      <alignment horizontal="center" vertical="center" wrapText="1"/>
    </xf>
    <xf numFmtId="169" fontId="48" fillId="0" borderId="0" xfId="49" applyNumberFormat="1" applyFont="1" applyFill="1" applyBorder="1"/>
    <xf numFmtId="9" fontId="48" fillId="0" borderId="0" xfId="49" applyNumberFormat="1" applyFont="1" applyFill="1" applyBorder="1"/>
    <xf numFmtId="10" fontId="48" fillId="0" borderId="0" xfId="308" applyNumberFormat="1" applyFont="1" applyFill="1" applyBorder="1" applyAlignment="1">
      <alignment horizontal="center"/>
    </xf>
    <xf numFmtId="9" fontId="48" fillId="0" borderId="0" xfId="308" applyFont="1" applyFill="1" applyBorder="1" applyAlignment="1">
      <alignment horizontal="center"/>
    </xf>
    <xf numFmtId="0" fontId="80" fillId="34" borderId="0" xfId="0" applyFont="1" applyFill="1" applyBorder="1"/>
    <xf numFmtId="174" fontId="48" fillId="0" borderId="0" xfId="308" applyNumberFormat="1" applyFont="1" applyFill="1" applyBorder="1" applyAlignment="1">
      <alignment horizontal="center"/>
    </xf>
    <xf numFmtId="169" fontId="48" fillId="34" borderId="0" xfId="49" applyNumberFormat="1" applyFont="1" applyFill="1" applyBorder="1"/>
    <xf numFmtId="169" fontId="0" fillId="0" borderId="0" xfId="0" applyNumberFormat="1" applyBorder="1"/>
    <xf numFmtId="0" fontId="48" fillId="34" borderId="0" xfId="0" applyFont="1" applyFill="1" applyBorder="1" applyAlignment="1">
      <alignment wrapText="1"/>
    </xf>
    <xf numFmtId="0" fontId="2" fillId="34" borderId="0" xfId="0" applyFont="1" applyFill="1" applyBorder="1"/>
    <xf numFmtId="9" fontId="48" fillId="34" borderId="0" xfId="308" applyFont="1" applyFill="1" applyBorder="1"/>
    <xf numFmtId="0" fontId="48" fillId="34" borderId="0" xfId="0" applyFont="1" applyFill="1" applyBorder="1" applyAlignment="1"/>
    <xf numFmtId="0" fontId="2" fillId="34" borderId="0" xfId="0" applyFont="1" applyFill="1" applyBorder="1" applyAlignment="1">
      <alignment wrapText="1"/>
    </xf>
    <xf numFmtId="169" fontId="48" fillId="34" borderId="0" xfId="49" applyNumberFormat="1" applyFont="1" applyFill="1" applyBorder="1" applyAlignment="1">
      <alignment vertical="center"/>
    </xf>
    <xf numFmtId="0" fontId="93" fillId="34" borderId="0" xfId="0" applyFont="1" applyFill="1" applyBorder="1"/>
    <xf numFmtId="0" fontId="48" fillId="0" borderId="0" xfId="0" applyFont="1" applyFill="1" applyBorder="1" applyAlignment="1">
      <alignment horizontal="center"/>
    </xf>
    <xf numFmtId="0" fontId="48" fillId="34" borderId="0" xfId="0" applyFont="1" applyFill="1" applyBorder="1" applyAlignment="1">
      <alignment horizontal="center"/>
    </xf>
    <xf numFmtId="0" fontId="5" fillId="34" borderId="0" xfId="0" applyFont="1" applyFill="1" applyBorder="1"/>
    <xf numFmtId="0" fontId="28" fillId="0" borderId="0" xfId="247" applyBorder="1"/>
    <xf numFmtId="0" fontId="0" fillId="2" borderId="0" xfId="0" applyFill="1" applyAlignment="1">
      <alignment horizontal="center"/>
    </xf>
    <xf numFmtId="0" fontId="60" fillId="36" borderId="0" xfId="0" applyFont="1" applyFill="1" applyAlignment="1">
      <alignment horizontal="center" vertical="center" wrapText="1"/>
    </xf>
    <xf numFmtId="0" fontId="47" fillId="0" borderId="0" xfId="0" applyFont="1" applyFill="1" applyBorder="1"/>
    <xf numFmtId="0" fontId="12" fillId="2" borderId="0" xfId="222" applyFont="1" applyFill="1" applyBorder="1" applyAlignment="1">
      <alignment horizontal="center"/>
    </xf>
    <xf numFmtId="0" fontId="85" fillId="39" borderId="62" xfId="222" applyFont="1" applyFill="1" applyBorder="1" applyAlignment="1">
      <alignment horizontal="center" vertical="center"/>
    </xf>
    <xf numFmtId="0" fontId="85" fillId="40" borderId="66" xfId="222" applyFont="1" applyFill="1" applyBorder="1" applyAlignment="1">
      <alignment horizontal="center" vertical="center" wrapText="1"/>
    </xf>
    <xf numFmtId="0" fontId="0" fillId="0" borderId="0" xfId="0"/>
    <xf numFmtId="0" fontId="60" fillId="36" borderId="0" xfId="0" applyFont="1" applyFill="1" applyAlignment="1">
      <alignment horizontal="center" vertical="center" wrapText="1"/>
    </xf>
    <xf numFmtId="0" fontId="0" fillId="0" borderId="0" xfId="0"/>
    <xf numFmtId="0" fontId="0" fillId="0" borderId="0" xfId="0" applyFont="1" applyFill="1" applyAlignment="1">
      <alignment horizontal="left" vertical="center"/>
    </xf>
    <xf numFmtId="0" fontId="0" fillId="0" borderId="0" xfId="0" applyFill="1" applyBorder="1"/>
    <xf numFmtId="0" fontId="0" fillId="0" borderId="0" xfId="0"/>
    <xf numFmtId="0" fontId="0" fillId="0" borderId="0" xfId="0" applyFill="1" applyBorder="1"/>
    <xf numFmtId="3" fontId="47" fillId="0" borderId="0" xfId="0" applyNumberFormat="1" applyFont="1" applyFill="1" applyBorder="1"/>
    <xf numFmtId="10" fontId="47" fillId="0" borderId="0" xfId="0" applyNumberFormat="1" applyFont="1" applyFill="1" applyBorder="1"/>
    <xf numFmtId="0" fontId="94" fillId="0" borderId="0" xfId="0" applyFont="1" applyFill="1" applyBorder="1" applyAlignment="1">
      <alignment horizontal="center" vertical="center"/>
    </xf>
    <xf numFmtId="9" fontId="94" fillId="0" borderId="0" xfId="0" applyNumberFormat="1" applyFont="1" applyFill="1" applyBorder="1" applyAlignment="1">
      <alignment horizontal="center" vertical="center"/>
    </xf>
    <xf numFmtId="0" fontId="0" fillId="0" borderId="0" xfId="0"/>
    <xf numFmtId="0" fontId="0" fillId="0" borderId="0" xfId="0" applyFill="1" applyBorder="1"/>
    <xf numFmtId="0" fontId="0" fillId="0" borderId="0" xfId="0"/>
    <xf numFmtId="0" fontId="0" fillId="2" borderId="0" xfId="0" applyFill="1" applyAlignment="1">
      <alignment horizontal="center"/>
    </xf>
    <xf numFmtId="0" fontId="49" fillId="34" borderId="0" xfId="0" applyFont="1" applyFill="1"/>
    <xf numFmtId="0" fontId="48" fillId="34" borderId="0" xfId="0" applyFont="1" applyFill="1"/>
    <xf numFmtId="0" fontId="49" fillId="34" borderId="24" xfId="0" applyFont="1" applyFill="1" applyBorder="1" applyAlignment="1">
      <alignment vertical="center"/>
    </xf>
    <xf numFmtId="14" fontId="49" fillId="34" borderId="25" xfId="0" applyNumberFormat="1" applyFont="1" applyFill="1" applyBorder="1" applyAlignment="1">
      <alignment vertical="center"/>
    </xf>
    <xf numFmtId="0" fontId="49" fillId="34" borderId="19" xfId="0" applyFont="1" applyFill="1" applyBorder="1" applyAlignment="1">
      <alignment vertical="center"/>
    </xf>
    <xf numFmtId="0" fontId="49" fillId="34" borderId="1" xfId="0" applyFont="1" applyFill="1" applyBorder="1" applyAlignment="1">
      <alignment horizontal="center" vertical="center" wrapText="1"/>
    </xf>
    <xf numFmtId="0" fontId="48" fillId="34" borderId="24" xfId="0" applyFont="1" applyFill="1" applyBorder="1"/>
    <xf numFmtId="169" fontId="48" fillId="0" borderId="1" xfId="69" applyNumberFormat="1" applyFont="1" applyFill="1" applyBorder="1"/>
    <xf numFmtId="3" fontId="48" fillId="0" borderId="25" xfId="308" applyNumberFormat="1" applyFont="1" applyFill="1" applyBorder="1" applyAlignment="1">
      <alignment horizontal="center"/>
    </xf>
    <xf numFmtId="0" fontId="48" fillId="34" borderId="18" xfId="0" applyFont="1" applyFill="1" applyBorder="1"/>
    <xf numFmtId="0" fontId="80" fillId="34" borderId="24" xfId="0" applyFont="1" applyFill="1" applyBorder="1"/>
    <xf numFmtId="0" fontId="48" fillId="34" borderId="1" xfId="0" applyFont="1" applyFill="1" applyBorder="1"/>
    <xf numFmtId="3" fontId="0" fillId="0" borderId="0" xfId="0" applyNumberFormat="1"/>
    <xf numFmtId="169" fontId="48" fillId="34" borderId="31" xfId="69" applyNumberFormat="1" applyFont="1" applyFill="1" applyBorder="1"/>
    <xf numFmtId="169" fontId="48" fillId="34" borderId="25" xfId="69" applyNumberFormat="1" applyFont="1" applyFill="1" applyBorder="1"/>
    <xf numFmtId="0" fontId="48" fillId="34" borderId="1" xfId="0" applyFont="1" applyFill="1" applyBorder="1" applyAlignment="1">
      <alignment wrapText="1"/>
    </xf>
    <xf numFmtId="169" fontId="48" fillId="34" borderId="1" xfId="69" applyNumberFormat="1" applyFont="1" applyFill="1" applyBorder="1"/>
    <xf numFmtId="169" fontId="48" fillId="34" borderId="32" xfId="69" applyNumberFormat="1" applyFont="1" applyFill="1" applyBorder="1"/>
    <xf numFmtId="0" fontId="2" fillId="34" borderId="1" xfId="0" applyFont="1" applyFill="1" applyBorder="1"/>
    <xf numFmtId="170" fontId="2" fillId="34" borderId="1" xfId="69" applyNumberFormat="1" applyFont="1" applyFill="1" applyBorder="1"/>
    <xf numFmtId="170" fontId="2" fillId="34" borderId="32" xfId="69" applyNumberFormat="1" applyFont="1" applyFill="1" applyBorder="1"/>
    <xf numFmtId="9" fontId="48" fillId="34" borderId="32" xfId="308" applyFont="1" applyFill="1" applyBorder="1"/>
    <xf numFmtId="0" fontId="2" fillId="34" borderId="1" xfId="0" applyFont="1" applyFill="1" applyBorder="1" applyAlignment="1">
      <alignment wrapText="1"/>
    </xf>
    <xf numFmtId="169" fontId="48" fillId="34" borderId="24" xfId="69" applyNumberFormat="1" applyFont="1" applyFill="1" applyBorder="1" applyAlignment="1">
      <alignment vertical="center"/>
    </xf>
    <xf numFmtId="0" fontId="48" fillId="34" borderId="20" xfId="0" applyFont="1" applyFill="1" applyBorder="1"/>
    <xf numFmtId="0" fontId="49" fillId="34" borderId="1" xfId="0" applyFont="1" applyFill="1" applyBorder="1"/>
    <xf numFmtId="0" fontId="93" fillId="34" borderId="1" xfId="0" applyFont="1" applyFill="1" applyBorder="1"/>
    <xf numFmtId="0" fontId="48" fillId="34" borderId="1" xfId="0" applyFont="1" applyFill="1" applyBorder="1" applyAlignment="1">
      <alignment horizontal="center"/>
    </xf>
    <xf numFmtId="0" fontId="5" fillId="34" borderId="0" xfId="0" applyFont="1" applyFill="1"/>
    <xf numFmtId="0" fontId="28" fillId="0" borderId="0" xfId="247"/>
    <xf numFmtId="0" fontId="47" fillId="0" borderId="0" xfId="0" applyFont="1"/>
    <xf numFmtId="3" fontId="47" fillId="0" borderId="0" xfId="0" applyNumberFormat="1" applyFont="1"/>
    <xf numFmtId="0" fontId="47" fillId="43" borderId="0" xfId="0" applyFont="1" applyFill="1"/>
    <xf numFmtId="10" fontId="47" fillId="34" borderId="0" xfId="0" applyNumberFormat="1" applyFont="1" applyFill="1"/>
    <xf numFmtId="0" fontId="0" fillId="44" borderId="0" xfId="0" applyFill="1"/>
    <xf numFmtId="3" fontId="0" fillId="44" borderId="0" xfId="0" applyNumberFormat="1" applyFill="1"/>
    <xf numFmtId="0" fontId="0" fillId="0" borderId="5" xfId="0" applyBorder="1"/>
    <xf numFmtId="0" fontId="0" fillId="0" borderId="6" xfId="0" applyBorder="1"/>
    <xf numFmtId="0" fontId="94" fillId="34" borderId="34" xfId="0" applyFont="1" applyFill="1" applyBorder="1" applyAlignment="1">
      <alignment horizontal="center" vertical="center"/>
    </xf>
    <xf numFmtId="0" fontId="94" fillId="34" borderId="35" xfId="0" applyFont="1" applyFill="1" applyBorder="1" applyAlignment="1">
      <alignment horizontal="center" vertical="center"/>
    </xf>
    <xf numFmtId="9" fontId="94" fillId="34" borderId="35" xfId="0" applyNumberFormat="1" applyFont="1" applyFill="1" applyBorder="1" applyAlignment="1">
      <alignment horizontal="center" vertical="center"/>
    </xf>
    <xf numFmtId="0" fontId="94" fillId="45" borderId="34" xfId="0" applyFont="1" applyFill="1" applyBorder="1" applyAlignment="1">
      <alignment horizontal="center" vertical="center"/>
    </xf>
    <xf numFmtId="9" fontId="94" fillId="45" borderId="35" xfId="0" applyNumberFormat="1" applyFont="1" applyFill="1" applyBorder="1" applyAlignment="1">
      <alignment horizontal="center" vertical="center"/>
    </xf>
    <xf numFmtId="0" fontId="94" fillId="45" borderId="36" xfId="0" applyFont="1" applyFill="1" applyBorder="1" applyAlignment="1">
      <alignment horizontal="center" vertical="center"/>
    </xf>
    <xf numFmtId="9" fontId="94" fillId="45" borderId="37" xfId="0" applyNumberFormat="1" applyFont="1" applyFill="1" applyBorder="1" applyAlignment="1">
      <alignment horizontal="center" vertical="center"/>
    </xf>
    <xf numFmtId="0" fontId="16" fillId="0" borderId="0" xfId="0" applyFont="1" applyFill="1" applyBorder="1"/>
    <xf numFmtId="0" fontId="0" fillId="2" borderId="1" xfId="0" applyFill="1" applyBorder="1" applyAlignment="1">
      <alignment horizontal="center" vertical="center" wrapText="1"/>
    </xf>
    <xf numFmtId="0" fontId="2" fillId="0" borderId="3" xfId="245" applyFill="1" applyBorder="1" applyAlignment="1">
      <alignment horizontal="center"/>
    </xf>
    <xf numFmtId="0" fontId="2" fillId="0" borderId="0" xfId="245" applyFill="1" applyBorder="1" applyAlignment="1">
      <alignment horizontal="center"/>
    </xf>
    <xf numFmtId="3" fontId="2" fillId="0" borderId="0" xfId="245" applyNumberFormat="1" applyFill="1" applyBorder="1" applyAlignment="1">
      <alignment horizontal="center"/>
    </xf>
    <xf numFmtId="0" fontId="54" fillId="0" borderId="0" xfId="245" applyFont="1" applyBorder="1" applyAlignment="1">
      <alignment horizontal="center"/>
    </xf>
    <xf numFmtId="0" fontId="54" fillId="0" borderId="4" xfId="245" applyFont="1" applyBorder="1" applyAlignment="1">
      <alignment horizontal="center"/>
    </xf>
    <xf numFmtId="3" fontId="0" fillId="34" borderId="0" xfId="0" applyNumberFormat="1" applyFill="1" applyAlignment="1">
      <alignment horizontal="center"/>
    </xf>
    <xf numFmtId="0" fontId="0" fillId="0" borderId="0" xfId="0"/>
    <xf numFmtId="0" fontId="0" fillId="0" borderId="0" xfId="0" applyFill="1" applyBorder="1"/>
    <xf numFmtId="9" fontId="28" fillId="2" borderId="0" xfId="308" applyFont="1" applyFill="1"/>
    <xf numFmtId="41" fontId="28" fillId="0" borderId="0" xfId="50" applyFont="1" applyFill="1"/>
    <xf numFmtId="0" fontId="0" fillId="0" borderId="0" xfId="0"/>
    <xf numFmtId="41" fontId="0" fillId="2" borderId="0" xfId="0" applyNumberFormat="1" applyFill="1"/>
    <xf numFmtId="3" fontId="2" fillId="0" borderId="0" xfId="50" applyNumberFormat="1" applyFont="1" applyFill="1" applyAlignment="1">
      <alignment horizontal="center"/>
    </xf>
    <xf numFmtId="0" fontId="0" fillId="0" borderId="0" xfId="0"/>
    <xf numFmtId="0" fontId="0" fillId="0" borderId="0" xfId="0"/>
    <xf numFmtId="3" fontId="2" fillId="0" borderId="0" xfId="0" applyNumberFormat="1" applyFont="1" applyFill="1" applyAlignment="1">
      <alignment horizontal="center"/>
    </xf>
    <xf numFmtId="3" fontId="54" fillId="34" borderId="0" xfId="0" applyNumberFormat="1" applyFont="1" applyFill="1" applyAlignment="1">
      <alignment horizontal="center"/>
    </xf>
    <xf numFmtId="0" fontId="0" fillId="0" borderId="0" xfId="0"/>
    <xf numFmtId="0" fontId="0" fillId="0" borderId="0" xfId="0" applyFill="1" applyBorder="1"/>
    <xf numFmtId="3" fontId="2" fillId="34" borderId="1" xfId="0" applyNumberFormat="1" applyFont="1" applyFill="1" applyBorder="1" applyAlignment="1">
      <alignment horizontal="center"/>
    </xf>
    <xf numFmtId="0" fontId="67" fillId="0" borderId="0" xfId="0" applyFont="1" applyFill="1" applyBorder="1"/>
    <xf numFmtId="0" fontId="67" fillId="0" borderId="0" xfId="0" applyFont="1" applyFill="1" applyBorder="1" applyAlignment="1">
      <alignment wrapText="1"/>
    </xf>
    <xf numFmtId="10" fontId="8" fillId="0" borderId="0" xfId="0" applyNumberFormat="1" applyFont="1" applyFill="1"/>
    <xf numFmtId="0" fontId="95" fillId="0" borderId="5" xfId="0" applyFont="1" applyFill="1" applyBorder="1" applyAlignment="1"/>
    <xf numFmtId="0" fontId="95" fillId="0" borderId="5" xfId="0" applyFont="1" applyFill="1" applyBorder="1" applyAlignment="1">
      <alignment horizontal="center"/>
    </xf>
    <xf numFmtId="3" fontId="95" fillId="0" borderId="5" xfId="0" applyNumberFormat="1" applyFont="1" applyFill="1" applyBorder="1" applyAlignment="1">
      <alignment horizontal="center"/>
    </xf>
    <xf numFmtId="0" fontId="95" fillId="0" borderId="38" xfId="0" applyFont="1" applyFill="1" applyBorder="1" applyAlignment="1">
      <alignment horizontal="center"/>
    </xf>
    <xf numFmtId="3" fontId="25" fillId="34" borderId="0" xfId="49" applyNumberFormat="1" applyFont="1" applyFill="1" applyAlignment="1">
      <alignment horizontal="center"/>
    </xf>
    <xf numFmtId="3" fontId="66" fillId="0" borderId="0" xfId="0" applyNumberFormat="1" applyFont="1" applyAlignment="1">
      <alignment horizontal="center"/>
    </xf>
    <xf numFmtId="0" fontId="0" fillId="0" borderId="0" xfId="0"/>
    <xf numFmtId="41" fontId="28" fillId="2" borderId="0" xfId="50" applyFont="1" applyFill="1"/>
    <xf numFmtId="3" fontId="48" fillId="34" borderId="0" xfId="0" applyNumberFormat="1" applyFont="1" applyFill="1"/>
    <xf numFmtId="3" fontId="66" fillId="0" borderId="1" xfId="0" applyNumberFormat="1" applyFont="1" applyFill="1" applyBorder="1" applyAlignment="1">
      <alignment horizontal="center"/>
    </xf>
    <xf numFmtId="10" fontId="66" fillId="0" borderId="1" xfId="0" applyNumberFormat="1" applyFont="1" applyFill="1" applyBorder="1" applyAlignment="1">
      <alignment horizontal="center"/>
    </xf>
    <xf numFmtId="0" fontId="66" fillId="0" borderId="1" xfId="0" applyFont="1" applyFill="1" applyBorder="1" applyAlignment="1">
      <alignment horizontal="center"/>
    </xf>
    <xf numFmtId="0" fontId="0" fillId="0" borderId="0" xfId="0" applyFill="1" applyAlignment="1">
      <alignment horizontal="center"/>
    </xf>
    <xf numFmtId="0" fontId="66" fillId="0" borderId="0" xfId="0" applyFont="1" applyFill="1" applyAlignment="1">
      <alignment horizontal="center"/>
    </xf>
    <xf numFmtId="0" fontId="5" fillId="0" borderId="2" xfId="235" applyFont="1" applyFill="1" applyBorder="1" applyAlignment="1">
      <alignment horizontal="center"/>
    </xf>
    <xf numFmtId="0" fontId="0" fillId="0" borderId="0" xfId="0"/>
    <xf numFmtId="0" fontId="0" fillId="0" borderId="0" xfId="0" applyFill="1" applyBorder="1"/>
    <xf numFmtId="0" fontId="0" fillId="0" borderId="0" xfId="0"/>
    <xf numFmtId="3" fontId="48" fillId="0" borderId="0" xfId="0" applyNumberFormat="1" applyFont="1" applyFill="1" applyAlignment="1">
      <alignment horizontal="center"/>
    </xf>
    <xf numFmtId="10" fontId="8" fillId="0" borderId="0" xfId="0" applyNumberFormat="1" applyFont="1"/>
    <xf numFmtId="0" fontId="8" fillId="0" borderId="0" xfId="0" applyFont="1" applyBorder="1"/>
    <xf numFmtId="0" fontId="5" fillId="36" borderId="0" xfId="0" applyFont="1" applyFill="1" applyBorder="1" applyAlignment="1">
      <alignment vertical="center"/>
    </xf>
    <xf numFmtId="0" fontId="5" fillId="0" borderId="0" xfId="0" applyFont="1" applyAlignment="1">
      <alignment vertical="center"/>
    </xf>
    <xf numFmtId="10" fontId="5" fillId="0" borderId="0" xfId="0" applyNumberFormat="1" applyFont="1" applyAlignment="1">
      <alignment vertical="center"/>
    </xf>
    <xf numFmtId="0" fontId="5" fillId="0" borderId="0" xfId="0" applyFont="1" applyBorder="1" applyAlignment="1">
      <alignment vertical="center"/>
    </xf>
    <xf numFmtId="0" fontId="2" fillId="0" borderId="0" xfId="0" applyFont="1" applyAlignment="1">
      <alignment vertical="center"/>
    </xf>
    <xf numFmtId="10" fontId="2" fillId="0" borderId="0" xfId="0" applyNumberFormat="1" applyFont="1" applyAlignment="1">
      <alignment vertical="center"/>
    </xf>
    <xf numFmtId="0" fontId="2" fillId="0" borderId="0" xfId="0" applyFont="1" applyBorder="1" applyAlignment="1">
      <alignment vertical="center"/>
    </xf>
    <xf numFmtId="0" fontId="5" fillId="36" borderId="20" xfId="0" applyFont="1" applyFill="1" applyBorder="1" applyAlignment="1">
      <alignment vertical="center"/>
    </xf>
    <xf numFmtId="49" fontId="8" fillId="0" borderId="0" xfId="0" applyNumberFormat="1" applyFont="1" applyBorder="1" applyAlignment="1">
      <alignment vertical="center" wrapText="1"/>
    </xf>
    <xf numFmtId="49" fontId="8" fillId="0" borderId="0" xfId="0" applyNumberFormat="1" applyFont="1" applyBorder="1" applyAlignment="1">
      <alignment wrapText="1"/>
    </xf>
    <xf numFmtId="0" fontId="67" fillId="0" borderId="0" xfId="0" applyFont="1" applyBorder="1"/>
    <xf numFmtId="0" fontId="66" fillId="0" borderId="0" xfId="0" applyFont="1" applyBorder="1"/>
    <xf numFmtId="0" fontId="66" fillId="0" borderId="0" xfId="0" applyFont="1" applyAlignment="1">
      <alignment vertical="center"/>
    </xf>
    <xf numFmtId="0" fontId="66" fillId="0" borderId="0" xfId="0" applyFont="1" applyAlignment="1">
      <alignment vertical="center" wrapText="1"/>
    </xf>
    <xf numFmtId="0" fontId="10" fillId="0" borderId="0" xfId="0" applyFont="1" applyBorder="1"/>
    <xf numFmtId="0" fontId="67" fillId="0" borderId="0" xfId="0" applyFont="1" applyBorder="1" applyAlignment="1">
      <alignment horizontal="center"/>
    </xf>
    <xf numFmtId="0" fontId="66" fillId="0" borderId="0" xfId="0" applyFont="1" applyBorder="1" applyAlignment="1">
      <alignment horizontal="left"/>
    </xf>
    <xf numFmtId="0" fontId="66" fillId="0" borderId="0" xfId="0" applyFont="1" applyBorder="1" applyAlignment="1">
      <alignment horizontal="center" vertical="center" wrapText="1"/>
    </xf>
    <xf numFmtId="0" fontId="15" fillId="0" borderId="0" xfId="0" applyFont="1" applyFill="1" applyBorder="1" applyAlignment="1">
      <alignment horizontal="center"/>
    </xf>
    <xf numFmtId="0" fontId="15" fillId="0" borderId="0" xfId="0" applyFont="1" applyFill="1" applyBorder="1" applyAlignment="1">
      <alignment horizontal="left"/>
    </xf>
    <xf numFmtId="0" fontId="15" fillId="0" borderId="0" xfId="0" applyFont="1" applyFill="1" applyBorder="1" applyAlignment="1">
      <alignment horizontal="center" wrapText="1"/>
    </xf>
    <xf numFmtId="3" fontId="67" fillId="0" borderId="0" xfId="0" applyNumberFormat="1" applyFont="1" applyFill="1" applyBorder="1" applyAlignment="1">
      <alignment wrapText="1"/>
    </xf>
    <xf numFmtId="0" fontId="66" fillId="0" borderId="0" xfId="0" applyFont="1" applyFill="1" applyBorder="1"/>
    <xf numFmtId="3" fontId="66" fillId="0" borderId="0" xfId="0" applyNumberFormat="1" applyFont="1" applyFill="1" applyBorder="1"/>
    <xf numFmtId="0" fontId="67" fillId="0" borderId="0" xfId="0" applyFont="1" applyFill="1"/>
    <xf numFmtId="0" fontId="67" fillId="0" borderId="0" xfId="0" applyFont="1" applyFill="1" applyAlignment="1">
      <alignment horizontal="left"/>
    </xf>
    <xf numFmtId="175" fontId="67" fillId="0" borderId="0" xfId="0" applyNumberFormat="1" applyFont="1" applyFill="1"/>
    <xf numFmtId="1" fontId="67" fillId="0" borderId="0" xfId="0" applyNumberFormat="1" applyFont="1" applyFill="1"/>
    <xf numFmtId="3" fontId="67" fillId="0" borderId="0" xfId="0" applyNumberFormat="1" applyFont="1" applyFill="1"/>
    <xf numFmtId="0" fontId="66" fillId="0" borderId="0" xfId="0" applyFont="1" applyFill="1" applyBorder="1" applyAlignment="1">
      <alignment horizontal="center"/>
    </xf>
    <xf numFmtId="41" fontId="8" fillId="0" borderId="0" xfId="50" applyFont="1"/>
    <xf numFmtId="41" fontId="66" fillId="0" borderId="0" xfId="50" applyFont="1"/>
    <xf numFmtId="176" fontId="8" fillId="0" borderId="0" xfId="50" applyNumberFormat="1" applyFont="1"/>
    <xf numFmtId="14" fontId="66" fillId="0" borderId="0" xfId="0" applyNumberFormat="1" applyFont="1" applyFill="1" applyAlignment="1">
      <alignment horizontal="center"/>
    </xf>
    <xf numFmtId="14" fontId="66" fillId="0" borderId="0" xfId="0" applyNumberFormat="1" applyFont="1" applyFill="1" applyBorder="1" applyAlignment="1">
      <alignment horizontal="center" vertical="center"/>
    </xf>
    <xf numFmtId="0" fontId="5" fillId="34" borderId="1" xfId="0" applyFont="1" applyFill="1" applyBorder="1"/>
    <xf numFmtId="3" fontId="5" fillId="34" borderId="1" xfId="0" applyNumberFormat="1" applyFont="1" applyFill="1" applyBorder="1" applyAlignment="1">
      <alignment horizontal="center"/>
    </xf>
    <xf numFmtId="0" fontId="2" fillId="0" borderId="1" xfId="0" applyFont="1" applyFill="1" applyBorder="1"/>
    <xf numFmtId="3" fontId="2" fillId="0" borderId="1" xfId="0" applyNumberFormat="1" applyFont="1" applyFill="1" applyBorder="1" applyAlignment="1">
      <alignment horizontal="center"/>
    </xf>
    <xf numFmtId="0" fontId="2" fillId="0" borderId="0" xfId="0" applyFont="1"/>
    <xf numFmtId="173" fontId="2" fillId="0" borderId="0" xfId="0" applyNumberFormat="1" applyFont="1" applyAlignment="1">
      <alignment horizontal="center"/>
    </xf>
    <xf numFmtId="3" fontId="66" fillId="2" borderId="1" xfId="0" applyNumberFormat="1" applyFont="1" applyFill="1" applyBorder="1" applyAlignment="1">
      <alignment horizontal="center"/>
    </xf>
    <xf numFmtId="3" fontId="66" fillId="34" borderId="1" xfId="0" applyNumberFormat="1" applyFont="1" applyFill="1" applyBorder="1" applyAlignment="1">
      <alignment horizontal="center"/>
    </xf>
    <xf numFmtId="0" fontId="66" fillId="2" borderId="1" xfId="0" applyFont="1" applyFill="1" applyBorder="1"/>
    <xf numFmtId="0" fontId="66" fillId="2" borderId="1" xfId="0" applyFont="1" applyFill="1" applyBorder="1" applyAlignment="1">
      <alignment horizontal="center"/>
    </xf>
    <xf numFmtId="0" fontId="24" fillId="0" borderId="1" xfId="0" applyFont="1" applyBorder="1" applyAlignment="1">
      <alignment horizontal="center" vertical="center" wrapText="1"/>
    </xf>
    <xf numFmtId="3" fontId="66" fillId="0" borderId="0" xfId="0" applyNumberFormat="1" applyFont="1" applyFill="1" applyBorder="1" applyAlignment="1">
      <alignment horizontal="center"/>
    </xf>
    <xf numFmtId="0" fontId="96" fillId="0" borderId="0" xfId="0" applyFont="1" applyFill="1"/>
    <xf numFmtId="0" fontId="67" fillId="0" borderId="2" xfId="0" applyFont="1" applyFill="1" applyBorder="1" applyAlignment="1">
      <alignment horizontal="center"/>
    </xf>
    <xf numFmtId="0" fontId="66" fillId="0" borderId="2" xfId="0" applyFont="1" applyFill="1" applyBorder="1"/>
    <xf numFmtId="0" fontId="66" fillId="0" borderId="2" xfId="0" applyFont="1" applyFill="1" applyBorder="1" applyAlignment="1">
      <alignment horizontal="center"/>
    </xf>
    <xf numFmtId="3" fontId="66" fillId="0" borderId="2" xfId="0" applyNumberFormat="1" applyFont="1" applyFill="1" applyBorder="1" applyAlignment="1">
      <alignment horizontal="center"/>
    </xf>
    <xf numFmtId="0" fontId="97" fillId="0" borderId="0" xfId="0" applyFont="1" applyFill="1" applyAlignment="1">
      <alignment horizontal="center"/>
    </xf>
    <xf numFmtId="3" fontId="97" fillId="0" borderId="0" xfId="0" applyNumberFormat="1" applyFont="1" applyFill="1" applyAlignment="1">
      <alignment horizontal="center"/>
    </xf>
    <xf numFmtId="0" fontId="13" fillId="0" borderId="0" xfId="0" applyFont="1" applyFill="1" applyAlignment="1">
      <alignment vertical="center"/>
    </xf>
    <xf numFmtId="0" fontId="67" fillId="0" borderId="2" xfId="0" applyFont="1" applyFill="1" applyBorder="1" applyAlignment="1">
      <alignment horizontal="center" vertical="center"/>
    </xf>
    <xf numFmtId="3" fontId="2" fillId="0" borderId="0" xfId="0" applyNumberFormat="1" applyFont="1" applyFill="1" applyBorder="1" applyAlignment="1">
      <alignment horizontal="center"/>
    </xf>
    <xf numFmtId="3" fontId="2" fillId="0" borderId="0" xfId="0" applyNumberFormat="1" applyFont="1" applyFill="1" applyBorder="1"/>
    <xf numFmtId="3" fontId="66" fillId="2" borderId="2" xfId="0" applyNumberFormat="1" applyFont="1" applyFill="1" applyBorder="1" applyAlignment="1">
      <alignment horizontal="center"/>
    </xf>
    <xf numFmtId="3" fontId="66" fillId="2" borderId="2" xfId="0" applyNumberFormat="1" applyFont="1" applyFill="1" applyBorder="1"/>
    <xf numFmtId="3" fontId="66" fillId="34" borderId="0" xfId="0" applyNumberFormat="1" applyFont="1" applyFill="1" applyAlignment="1">
      <alignment horizontal="center"/>
    </xf>
    <xf numFmtId="0" fontId="12" fillId="0" borderId="39" xfId="0" applyFont="1" applyBorder="1" applyAlignment="1">
      <alignment vertical="center" wrapText="1"/>
    </xf>
    <xf numFmtId="0" fontId="5" fillId="2" borderId="0" xfId="0" applyFont="1" applyFill="1" applyBorder="1"/>
    <xf numFmtId="3" fontId="2" fillId="0" borderId="20" xfId="50" applyNumberFormat="1" applyFont="1" applyFill="1" applyBorder="1" applyAlignment="1">
      <alignment horizontal="center"/>
    </xf>
    <xf numFmtId="0" fontId="66" fillId="34" borderId="0" xfId="0" applyFont="1" applyFill="1"/>
    <xf numFmtId="0" fontId="67" fillId="34" borderId="0" xfId="0" applyFont="1" applyFill="1"/>
    <xf numFmtId="3" fontId="67" fillId="34" borderId="0" xfId="0" applyNumberFormat="1" applyFont="1" applyFill="1" applyAlignment="1">
      <alignment horizontal="center" wrapText="1"/>
    </xf>
    <xf numFmtId="3" fontId="67" fillId="34" borderId="0" xfId="0" applyNumberFormat="1" applyFont="1" applyFill="1" applyAlignment="1">
      <alignment horizontal="center"/>
    </xf>
    <xf numFmtId="3" fontId="2" fillId="0" borderId="0" xfId="245" applyNumberFormat="1" applyFont="1" applyFill="1" applyBorder="1" applyAlignment="1">
      <alignment horizontal="center"/>
    </xf>
    <xf numFmtId="0" fontId="0" fillId="0" borderId="0" xfId="0"/>
    <xf numFmtId="0" fontId="0" fillId="0" borderId="0" xfId="0" applyFill="1" applyBorder="1"/>
    <xf numFmtId="0" fontId="0" fillId="0" borderId="0" xfId="0"/>
    <xf numFmtId="41" fontId="48" fillId="0" borderId="0" xfId="50" applyFont="1" applyFill="1"/>
    <xf numFmtId="0" fontId="2" fillId="0" borderId="0" xfId="245" applyFont="1" applyFill="1" applyBorder="1" applyAlignment="1">
      <alignment horizontal="center"/>
    </xf>
    <xf numFmtId="10" fontId="66" fillId="0" borderId="0" xfId="0" applyNumberFormat="1" applyFont="1" applyFill="1" applyBorder="1"/>
    <xf numFmtId="0" fontId="8" fillId="0" borderId="0" xfId="0" applyFont="1" applyFill="1" applyBorder="1"/>
    <xf numFmtId="14" fontId="49" fillId="34" borderId="0" xfId="0" applyNumberFormat="1" applyFont="1" applyFill="1" applyAlignment="1">
      <alignment vertical="center"/>
    </xf>
    <xf numFmtId="0" fontId="49" fillId="34" borderId="0" xfId="0" applyFont="1" applyFill="1" applyAlignment="1">
      <alignment vertical="center"/>
    </xf>
    <xf numFmtId="0" fontId="48" fillId="34" borderId="31" xfId="0" applyFont="1" applyFill="1" applyBorder="1"/>
    <xf numFmtId="0" fontId="48" fillId="34" borderId="25" xfId="0" applyFont="1" applyFill="1" applyBorder="1"/>
    <xf numFmtId="0" fontId="48" fillId="0" borderId="1" xfId="0" applyFont="1" applyBorder="1" applyAlignment="1">
      <alignment horizontal="center"/>
    </xf>
    <xf numFmtId="3" fontId="47" fillId="0" borderId="0" xfId="0" applyNumberFormat="1" applyFont="1" applyAlignment="1">
      <alignment horizontal="left"/>
    </xf>
    <xf numFmtId="3" fontId="47" fillId="46" borderId="74" xfId="0" applyNumberFormat="1" applyFont="1" applyFill="1" applyBorder="1"/>
    <xf numFmtId="10" fontId="0" fillId="0" borderId="0" xfId="0" applyNumberFormat="1"/>
    <xf numFmtId="3" fontId="5" fillId="43" borderId="0" xfId="0" applyNumberFormat="1" applyFont="1" applyFill="1"/>
    <xf numFmtId="0" fontId="0" fillId="0" borderId="0" xfId="0"/>
    <xf numFmtId="41" fontId="66" fillId="2" borderId="0" xfId="50" applyFont="1" applyFill="1"/>
    <xf numFmtId="3" fontId="66" fillId="2" borderId="0" xfId="0" applyNumberFormat="1" applyFont="1" applyFill="1"/>
    <xf numFmtId="14" fontId="5" fillId="0" borderId="0" xfId="245" applyNumberFormat="1" applyFont="1" applyBorder="1" applyAlignment="1">
      <alignment horizontal="center"/>
    </xf>
    <xf numFmtId="3" fontId="53" fillId="0" borderId="0" xfId="49" applyNumberFormat="1" applyFont="1" applyBorder="1"/>
    <xf numFmtId="0" fontId="97" fillId="0" borderId="34" xfId="0" applyFont="1" applyFill="1" applyBorder="1" applyAlignment="1">
      <alignment horizontal="center"/>
    </xf>
    <xf numFmtId="0" fontId="66" fillId="0" borderId="5" xfId="0" applyFont="1" applyFill="1" applyBorder="1" applyAlignment="1">
      <alignment horizontal="center"/>
    </xf>
    <xf numFmtId="3" fontId="5" fillId="34" borderId="0" xfId="0" applyNumberFormat="1" applyFont="1" applyFill="1"/>
    <xf numFmtId="3" fontId="5" fillId="34" borderId="0" xfId="0" applyNumberFormat="1" applyFont="1" applyFill="1" applyAlignment="1">
      <alignment horizontal="center"/>
    </xf>
    <xf numFmtId="0" fontId="2" fillId="0" borderId="0" xfId="0" applyFont="1" applyBorder="1"/>
    <xf numFmtId="0" fontId="47" fillId="0" borderId="2" xfId="0" applyFont="1" applyFill="1" applyBorder="1"/>
    <xf numFmtId="3" fontId="12" fillId="0" borderId="29" xfId="0" applyNumberFormat="1" applyFont="1" applyFill="1" applyBorder="1" applyAlignment="1">
      <alignment horizontal="center" vertical="center" wrapText="1"/>
    </xf>
    <xf numFmtId="3" fontId="2" fillId="0" borderId="0" xfId="50" applyNumberFormat="1" applyFont="1" applyFill="1" applyBorder="1" applyAlignment="1">
      <alignment horizontal="center"/>
    </xf>
    <xf numFmtId="3" fontId="66" fillId="0" borderId="0" xfId="0" applyNumberFormat="1" applyFont="1" applyFill="1"/>
    <xf numFmtId="3" fontId="2" fillId="0" borderId="0" xfId="245" applyNumberFormat="1" applyFont="1" applyFill="1" applyBorder="1"/>
    <xf numFmtId="41" fontId="87" fillId="41" borderId="1" xfId="50" applyFont="1" applyFill="1" applyBorder="1"/>
    <xf numFmtId="0" fontId="0" fillId="0" borderId="0" xfId="0"/>
    <xf numFmtId="41" fontId="15" fillId="41" borderId="1" xfId="50" applyFont="1" applyFill="1" applyBorder="1"/>
    <xf numFmtId="0" fontId="0" fillId="0" borderId="0" xfId="0"/>
    <xf numFmtId="0" fontId="0" fillId="0" borderId="0" xfId="0" applyFill="1" applyBorder="1"/>
    <xf numFmtId="0" fontId="0" fillId="0" borderId="0" xfId="0"/>
    <xf numFmtId="0" fontId="0" fillId="0" borderId="0" xfId="0" applyFill="1" applyBorder="1"/>
    <xf numFmtId="14" fontId="66" fillId="0" borderId="0" xfId="0" applyNumberFormat="1" applyFont="1" applyAlignment="1">
      <alignment horizontal="center"/>
    </xf>
    <xf numFmtId="0" fontId="66" fillId="0" borderId="0" xfId="0" applyFont="1" applyAlignment="1">
      <alignment horizontal="center"/>
    </xf>
    <xf numFmtId="3" fontId="66" fillId="0" borderId="0" xfId="0" applyNumberFormat="1" applyFont="1" applyBorder="1" applyAlignment="1">
      <alignment horizontal="center"/>
    </xf>
    <xf numFmtId="3" fontId="2" fillId="2" borderId="0" xfId="0" applyNumberFormat="1" applyFont="1" applyFill="1" applyAlignment="1">
      <alignment horizontal="center" vertical="top" wrapText="1"/>
    </xf>
    <xf numFmtId="0" fontId="60" fillId="36" borderId="19" xfId="0" applyFont="1" applyFill="1" applyBorder="1" applyAlignment="1">
      <alignment vertical="center"/>
    </xf>
    <xf numFmtId="10" fontId="48" fillId="0" borderId="25" xfId="69" applyNumberFormat="1" applyFont="1" applyFill="1" applyBorder="1"/>
    <xf numFmtId="3" fontId="53" fillId="34" borderId="0" xfId="49" applyNumberFormat="1" applyFont="1" applyFill="1" applyBorder="1"/>
    <xf numFmtId="3" fontId="53" fillId="34" borderId="0" xfId="49" applyNumberFormat="1" applyFont="1" applyFill="1"/>
    <xf numFmtId="0" fontId="0" fillId="0" borderId="0" xfId="0" applyFill="1" applyBorder="1"/>
    <xf numFmtId="41" fontId="48" fillId="0" borderId="0" xfId="50" applyFont="1" applyFill="1" applyBorder="1"/>
    <xf numFmtId="0" fontId="94" fillId="0" borderId="0" xfId="247" applyFont="1" applyFill="1" applyBorder="1"/>
    <xf numFmtId="0" fontId="28" fillId="0" borderId="0" xfId="247" applyFill="1" applyBorder="1"/>
    <xf numFmtId="41" fontId="48" fillId="0" borderId="0" xfId="0" applyNumberFormat="1" applyFont="1" applyFill="1" applyBorder="1"/>
    <xf numFmtId="0" fontId="2" fillId="0" borderId="0" xfId="0" applyFont="1" applyFill="1" applyBorder="1"/>
    <xf numFmtId="17" fontId="47" fillId="0" borderId="0" xfId="0" applyNumberFormat="1" applyFont="1" applyFill="1" applyBorder="1" applyAlignment="1">
      <alignment horizontal="left"/>
    </xf>
    <xf numFmtId="0" fontId="0" fillId="0" borderId="0" xfId="0" applyFill="1" applyBorder="1" applyAlignment="1">
      <alignment horizontal="left"/>
    </xf>
    <xf numFmtId="3" fontId="12" fillId="2" borderId="22" xfId="150" applyNumberFormat="1" applyFont="1" applyFill="1" applyBorder="1" applyAlignment="1">
      <alignment horizontal="center"/>
    </xf>
    <xf numFmtId="3" fontId="4" fillId="2" borderId="22" xfId="150" applyNumberFormat="1" applyFont="1" applyFill="1" applyBorder="1" applyAlignment="1">
      <alignment horizontal="center"/>
    </xf>
    <xf numFmtId="170" fontId="4" fillId="2" borderId="22" xfId="150" applyNumberFormat="1" applyFont="1" applyFill="1" applyBorder="1" applyAlignment="1"/>
    <xf numFmtId="170" fontId="4" fillId="0" borderId="22" xfId="150" applyNumberFormat="1" applyFont="1" applyFill="1" applyBorder="1" applyAlignment="1"/>
    <xf numFmtId="3" fontId="4" fillId="2" borderId="22" xfId="150" applyNumberFormat="1" applyFont="1" applyFill="1" applyBorder="1" applyAlignment="1"/>
    <xf numFmtId="0" fontId="0" fillId="0" borderId="0" xfId="0"/>
    <xf numFmtId="0" fontId="0" fillId="0" borderId="0" xfId="0" applyFill="1" applyBorder="1"/>
    <xf numFmtId="3" fontId="48" fillId="0" borderId="0" xfId="0" applyNumberFormat="1" applyFont="1" applyFill="1" applyAlignment="1">
      <alignment horizontal="center"/>
    </xf>
    <xf numFmtId="0" fontId="8" fillId="0" borderId="0" xfId="0" applyFont="1" applyFill="1"/>
    <xf numFmtId="0" fontId="10" fillId="0" borderId="0" xfId="0" applyFont="1" applyFill="1" applyBorder="1"/>
    <xf numFmtId="0" fontId="67" fillId="0" borderId="38" xfId="0" applyFont="1" applyFill="1" applyBorder="1" applyAlignment="1">
      <alignment horizontal="center"/>
    </xf>
    <xf numFmtId="0" fontId="67" fillId="0" borderId="5" xfId="0" applyFont="1" applyFill="1" applyBorder="1" applyAlignment="1">
      <alignment horizontal="center"/>
    </xf>
    <xf numFmtId="0" fontId="66" fillId="0" borderId="40" xfId="0" applyFont="1" applyFill="1" applyBorder="1"/>
    <xf numFmtId="3" fontId="5" fillId="0" borderId="34" xfId="0" applyNumberFormat="1" applyFont="1" applyFill="1" applyBorder="1" applyAlignment="1">
      <alignment horizontal="center" vertical="top" wrapText="1"/>
    </xf>
    <xf numFmtId="3" fontId="2" fillId="0" borderId="34" xfId="0" applyNumberFormat="1" applyFont="1" applyFill="1" applyBorder="1" applyAlignment="1">
      <alignment horizontal="center" vertical="top" wrapText="1"/>
    </xf>
    <xf numFmtId="3" fontId="5" fillId="0" borderId="36" xfId="0" applyNumberFormat="1" applyFont="1" applyFill="1" applyBorder="1" applyAlignment="1">
      <alignment horizontal="center" vertical="top" wrapText="1"/>
    </xf>
    <xf numFmtId="3" fontId="97" fillId="0" borderId="34" xfId="0" applyNumberFormat="1" applyFont="1" applyFill="1" applyBorder="1" applyAlignment="1">
      <alignment horizontal="center"/>
    </xf>
    <xf numFmtId="0" fontId="66" fillId="0" borderId="34" xfId="0" applyFont="1" applyFill="1" applyBorder="1" applyAlignment="1">
      <alignment horizontal="center"/>
    </xf>
    <xf numFmtId="3" fontId="97" fillId="0" borderId="0" xfId="0" applyNumberFormat="1" applyFont="1" applyFill="1" applyBorder="1" applyAlignment="1">
      <alignment horizontal="center"/>
    </xf>
    <xf numFmtId="0" fontId="97" fillId="0" borderId="38" xfId="0" applyFont="1" applyFill="1" applyBorder="1" applyAlignment="1">
      <alignment horizontal="center"/>
    </xf>
    <xf numFmtId="0" fontId="97" fillId="0" borderId="41" xfId="0" applyFont="1" applyFill="1" applyBorder="1" applyAlignment="1">
      <alignment horizontal="left"/>
    </xf>
    <xf numFmtId="0" fontId="97" fillId="0" borderId="41" xfId="0" applyFont="1" applyFill="1" applyBorder="1"/>
    <xf numFmtId="0" fontId="97" fillId="0" borderId="6" xfId="0" applyFont="1" applyFill="1" applyBorder="1"/>
    <xf numFmtId="3" fontId="97" fillId="0" borderId="41" xfId="0" applyNumberFormat="1" applyFont="1" applyFill="1" applyBorder="1" applyAlignment="1">
      <alignment horizontal="center"/>
    </xf>
    <xf numFmtId="0" fontId="66" fillId="0" borderId="6" xfId="0" applyFont="1" applyFill="1" applyBorder="1"/>
    <xf numFmtId="0" fontId="97" fillId="0" borderId="0" xfId="0" applyFont="1" applyFill="1" applyBorder="1" applyAlignment="1">
      <alignment horizontal="center"/>
    </xf>
    <xf numFmtId="0" fontId="97" fillId="0" borderId="0" xfId="0" applyFont="1" applyFill="1" applyBorder="1" applyAlignment="1">
      <alignment horizontal="left"/>
    </xf>
    <xf numFmtId="0" fontId="97" fillId="0" borderId="0" xfId="0" applyFont="1" applyFill="1" applyBorder="1"/>
    <xf numFmtId="0" fontId="10" fillId="0" borderId="0" xfId="0" applyFont="1" applyFill="1"/>
    <xf numFmtId="3" fontId="8" fillId="0" borderId="0" xfId="0" applyNumberFormat="1" applyFont="1" applyFill="1"/>
    <xf numFmtId="0" fontId="9" fillId="0" borderId="0" xfId="0" applyFont="1" applyFill="1" applyBorder="1"/>
    <xf numFmtId="3" fontId="67" fillId="0" borderId="0" xfId="0" applyNumberFormat="1" applyFont="1" applyFill="1" applyBorder="1"/>
    <xf numFmtId="0" fontId="67" fillId="0" borderId="0" xfId="0" applyFont="1" applyFill="1" applyBorder="1" applyAlignment="1"/>
    <xf numFmtId="0" fontId="95" fillId="0" borderId="6" xfId="0" applyFont="1" applyFill="1" applyBorder="1" applyAlignment="1">
      <alignment horizontal="center"/>
    </xf>
    <xf numFmtId="0" fontId="95" fillId="0" borderId="41" xfId="0" applyFont="1" applyFill="1" applyBorder="1" applyAlignment="1">
      <alignment horizontal="center"/>
    </xf>
    <xf numFmtId="3" fontId="95" fillId="0" borderId="41" xfId="0" applyNumberFormat="1" applyFont="1" applyFill="1" applyBorder="1" applyAlignment="1">
      <alignment horizontal="center"/>
    </xf>
    <xf numFmtId="3" fontId="95" fillId="0" borderId="38" xfId="0" applyNumberFormat="1" applyFont="1" applyFill="1" applyBorder="1" applyAlignment="1">
      <alignment horizontal="center"/>
    </xf>
    <xf numFmtId="0" fontId="67" fillId="0" borderId="5" xfId="0" applyFont="1" applyFill="1" applyBorder="1"/>
    <xf numFmtId="3" fontId="67" fillId="0" borderId="5" xfId="0" applyNumberFormat="1" applyFont="1" applyFill="1" applyBorder="1" applyAlignment="1">
      <alignment horizontal="center"/>
    </xf>
    <xf numFmtId="0" fontId="97" fillId="0" borderId="0" xfId="0" applyFont="1" applyFill="1" applyBorder="1" applyAlignment="1"/>
    <xf numFmtId="0" fontId="6" fillId="0" borderId="0" xfId="240" applyFont="1" applyFill="1" applyAlignment="1">
      <alignment horizontal="center"/>
    </xf>
    <xf numFmtId="0" fontId="6" fillId="0" borderId="0" xfId="240" applyFont="1" applyFill="1" applyBorder="1" applyAlignment="1">
      <alignment horizontal="center"/>
    </xf>
    <xf numFmtId="14" fontId="4" fillId="0" borderId="0" xfId="243" applyNumberFormat="1" applyFont="1" applyFill="1" applyBorder="1" applyAlignment="1">
      <alignment horizontal="center"/>
    </xf>
    <xf numFmtId="0" fontId="2" fillId="0" borderId="0" xfId="243" applyFont="1" applyFill="1"/>
    <xf numFmtId="3" fontId="8" fillId="0" borderId="0" xfId="0" applyNumberFormat="1" applyFont="1" applyFill="1" applyBorder="1" applyAlignment="1">
      <alignment horizontal="center" vertical="center"/>
    </xf>
    <xf numFmtId="0" fontId="2" fillId="0" borderId="0" xfId="243" applyFont="1" applyFill="1" applyBorder="1"/>
    <xf numFmtId="0" fontId="5" fillId="0" borderId="0" xfId="243" applyFont="1" applyFill="1"/>
    <xf numFmtId="0" fontId="5" fillId="0" borderId="0" xfId="243" applyFont="1" applyFill="1" applyBorder="1"/>
    <xf numFmtId="173" fontId="10" fillId="0" borderId="28" xfId="105" applyNumberFormat="1" applyFont="1" applyFill="1" applyBorder="1" applyAlignment="1">
      <alignment horizontal="center"/>
    </xf>
    <xf numFmtId="173" fontId="5" fillId="0" borderId="0" xfId="127" applyNumberFormat="1" applyFont="1" applyFill="1" applyBorder="1" applyAlignment="1">
      <alignment horizontal="center"/>
    </xf>
    <xf numFmtId="3" fontId="2" fillId="0" borderId="0" xfId="235" quotePrefix="1" applyNumberFormat="1" applyFont="1" applyFill="1" applyBorder="1" applyAlignment="1">
      <alignment horizontal="center"/>
    </xf>
    <xf numFmtId="3" fontId="2" fillId="0" borderId="0" xfId="72" applyNumberFormat="1" applyFont="1" applyFill="1" applyBorder="1" applyAlignment="1">
      <alignment horizontal="center"/>
    </xf>
    <xf numFmtId="3" fontId="4" fillId="34" borderId="22" xfId="150" applyNumberFormat="1" applyFont="1" applyFill="1" applyBorder="1" applyAlignment="1">
      <alignment horizontal="center"/>
    </xf>
    <xf numFmtId="3" fontId="12" fillId="34" borderId="22" xfId="150" applyNumberFormat="1" applyFont="1" applyFill="1" applyBorder="1" applyAlignment="1">
      <alignment horizontal="center"/>
    </xf>
    <xf numFmtId="3" fontId="4" fillId="34" borderId="3" xfId="150" applyNumberFormat="1" applyFont="1" applyFill="1" applyBorder="1" applyAlignment="1">
      <alignment horizontal="center"/>
    </xf>
    <xf numFmtId="3" fontId="12" fillId="34" borderId="3" xfId="150" applyNumberFormat="1" applyFont="1" applyFill="1" applyBorder="1" applyAlignment="1">
      <alignment horizontal="center"/>
    </xf>
    <xf numFmtId="3" fontId="12" fillId="34" borderId="4" xfId="150" applyNumberFormat="1" applyFont="1" applyFill="1" applyBorder="1" applyAlignment="1">
      <alignment horizontal="center"/>
    </xf>
    <xf numFmtId="3" fontId="66" fillId="34" borderId="0" xfId="0" applyNumberFormat="1" applyFont="1" applyFill="1" applyBorder="1" applyAlignment="1">
      <alignment horizontal="center"/>
    </xf>
    <xf numFmtId="0" fontId="66" fillId="34" borderId="0" xfId="0" applyFont="1" applyFill="1" applyAlignment="1">
      <alignment horizontal="center"/>
    </xf>
    <xf numFmtId="3" fontId="2" fillId="34" borderId="0" xfId="0" applyNumberFormat="1" applyFont="1" applyFill="1" applyAlignment="1">
      <alignment horizontal="center"/>
    </xf>
    <xf numFmtId="173" fontId="66" fillId="34" borderId="20" xfId="50" applyNumberFormat="1" applyFont="1" applyFill="1" applyBorder="1" applyAlignment="1">
      <alignment horizontal="center"/>
    </xf>
    <xf numFmtId="0" fontId="5" fillId="34" borderId="0" xfId="0" applyFont="1" applyFill="1" applyAlignment="1">
      <alignment vertical="center" wrapText="1"/>
    </xf>
    <xf numFmtId="41" fontId="66" fillId="34" borderId="0" xfId="50" applyFont="1" applyFill="1"/>
    <xf numFmtId="3" fontId="66" fillId="34" borderId="0" xfId="0" applyNumberFormat="1" applyFont="1" applyFill="1"/>
    <xf numFmtId="41" fontId="66" fillId="34" borderId="0" xfId="0" applyNumberFormat="1" applyFont="1" applyFill="1"/>
    <xf numFmtId="3" fontId="12" fillId="34" borderId="42" xfId="0" applyNumberFormat="1" applyFont="1" applyFill="1" applyBorder="1" applyAlignment="1">
      <alignment horizontal="center" vertical="center" wrapText="1"/>
    </xf>
    <xf numFmtId="3" fontId="12" fillId="34" borderId="43" xfId="0" applyNumberFormat="1" applyFont="1" applyFill="1" applyBorder="1" applyAlignment="1">
      <alignment horizontal="center" vertical="center" wrapText="1"/>
    </xf>
    <xf numFmtId="3" fontId="4" fillId="34" borderId="33" xfId="0" applyNumberFormat="1" applyFont="1" applyFill="1" applyBorder="1" applyAlignment="1">
      <alignment horizontal="center" vertical="center" wrapText="1"/>
    </xf>
    <xf numFmtId="3" fontId="4" fillId="34" borderId="0" xfId="0" applyNumberFormat="1" applyFont="1" applyFill="1" applyBorder="1" applyAlignment="1">
      <alignment horizontal="center" vertical="center" wrapText="1"/>
    </xf>
    <xf numFmtId="41" fontId="15" fillId="39" borderId="1" xfId="50" applyFont="1" applyFill="1" applyBorder="1"/>
    <xf numFmtId="41" fontId="16" fillId="39" borderId="1" xfId="50" applyFont="1" applyFill="1" applyBorder="1"/>
    <xf numFmtId="41" fontId="15" fillId="39" borderId="1" xfId="50" applyFont="1" applyFill="1" applyBorder="1" applyAlignment="1">
      <alignment horizontal="center"/>
    </xf>
    <xf numFmtId="0" fontId="15" fillId="39" borderId="1" xfId="0" applyFont="1" applyFill="1" applyBorder="1"/>
    <xf numFmtId="3" fontId="2" fillId="34" borderId="0" xfId="245" applyNumberFormat="1" applyFont="1" applyFill="1" applyBorder="1" applyAlignment="1">
      <alignment horizontal="center"/>
    </xf>
    <xf numFmtId="0" fontId="2" fillId="34" borderId="0" xfId="245" applyFont="1" applyFill="1" applyBorder="1"/>
    <xf numFmtId="168" fontId="60" fillId="0" borderId="0" xfId="49" applyNumberFormat="1" applyFont="1"/>
    <xf numFmtId="168" fontId="53" fillId="0" borderId="0" xfId="49" applyNumberFormat="1" applyFont="1" applyBorder="1"/>
    <xf numFmtId="0" fontId="0" fillId="0" borderId="0" xfId="0"/>
    <xf numFmtId="3" fontId="5" fillId="0" borderId="0" xfId="49" applyNumberFormat="1" applyFont="1" applyFill="1" applyBorder="1" applyAlignment="1">
      <alignment horizontal="center"/>
    </xf>
    <xf numFmtId="17" fontId="0" fillId="34" borderId="0" xfId="0" applyNumberFormat="1" applyFill="1"/>
    <xf numFmtId="0" fontId="0" fillId="0" borderId="0" xfId="0"/>
    <xf numFmtId="0" fontId="0" fillId="0" borderId="0" xfId="0" applyFill="1" applyBorder="1"/>
    <xf numFmtId="0" fontId="0" fillId="0" borderId="0" xfId="0"/>
    <xf numFmtId="9" fontId="67" fillId="0" borderId="0" xfId="308" applyFont="1" applyFill="1"/>
    <xf numFmtId="9" fontId="8" fillId="0" borderId="0" xfId="308" applyFont="1" applyFill="1"/>
    <xf numFmtId="0" fontId="0" fillId="0" borderId="0" xfId="0"/>
    <xf numFmtId="3" fontId="0" fillId="0" borderId="1" xfId="0" applyNumberFormat="1" applyBorder="1"/>
    <xf numFmtId="169" fontId="0" fillId="0" borderId="0" xfId="0" applyNumberFormat="1"/>
    <xf numFmtId="0" fontId="48" fillId="0" borderId="1" xfId="0" applyFont="1" applyBorder="1"/>
    <xf numFmtId="4" fontId="0" fillId="0" borderId="0" xfId="0" applyNumberFormat="1"/>
    <xf numFmtId="0" fontId="0" fillId="0" borderId="0" xfId="0"/>
    <xf numFmtId="0" fontId="0" fillId="0" borderId="0" xfId="0" applyFill="1" applyBorder="1"/>
    <xf numFmtId="3" fontId="2" fillId="34" borderId="0" xfId="0" applyNumberFormat="1" applyFont="1" applyFill="1" applyAlignment="1">
      <alignment horizontal="center" vertical="top" wrapText="1"/>
    </xf>
    <xf numFmtId="0" fontId="12" fillId="34" borderId="3" xfId="222" applyFont="1" applyFill="1" applyBorder="1"/>
    <xf numFmtId="3" fontId="66" fillId="34" borderId="2" xfId="0" applyNumberFormat="1" applyFont="1" applyFill="1" applyBorder="1" applyAlignment="1">
      <alignment horizontal="center"/>
    </xf>
    <xf numFmtId="3" fontId="48" fillId="0" borderId="0" xfId="0" applyNumberFormat="1" applyFont="1" applyFill="1" applyAlignment="1">
      <alignment horizontal="center"/>
    </xf>
    <xf numFmtId="3" fontId="12" fillId="0" borderId="42" xfId="0" applyNumberFormat="1" applyFont="1" applyFill="1" applyBorder="1" applyAlignment="1">
      <alignment horizontal="center" vertical="center" wrapText="1"/>
    </xf>
    <xf numFmtId="3" fontId="2" fillId="34" borderId="0" xfId="0" applyNumberFormat="1" applyFont="1" applyFill="1" applyBorder="1" applyAlignment="1">
      <alignment horizontal="center"/>
    </xf>
    <xf numFmtId="42" fontId="8" fillId="0" borderId="0" xfId="220" applyFont="1" applyFill="1"/>
    <xf numFmtId="42" fontId="28" fillId="0" borderId="0" xfId="220" applyFont="1"/>
    <xf numFmtId="179" fontId="28" fillId="0" borderId="0" xfId="220" applyNumberFormat="1" applyFont="1"/>
    <xf numFmtId="0" fontId="0" fillId="0" borderId="0" xfId="0"/>
    <xf numFmtId="0" fontId="0" fillId="0" borderId="0" xfId="0"/>
    <xf numFmtId="3" fontId="2" fillId="34" borderId="0" xfId="53" applyNumberFormat="1" applyFont="1" applyFill="1" applyBorder="1" applyAlignment="1">
      <alignment horizontal="right" vertical="center"/>
    </xf>
    <xf numFmtId="3" fontId="2" fillId="34" borderId="0" xfId="166" applyNumberFormat="1" applyFont="1" applyFill="1" applyBorder="1" applyAlignment="1">
      <alignment horizontal="right" vertical="center"/>
    </xf>
    <xf numFmtId="0" fontId="67" fillId="0" borderId="41" xfId="0" applyFont="1" applyFill="1" applyBorder="1" applyAlignment="1">
      <alignment horizontal="center"/>
    </xf>
    <xf numFmtId="0" fontId="94" fillId="34" borderId="0" xfId="0" applyFont="1" applyFill="1" applyBorder="1" applyAlignment="1">
      <alignment horizontal="center" vertical="center"/>
    </xf>
    <xf numFmtId="9" fontId="94" fillId="34" borderId="0" xfId="0" applyNumberFormat="1" applyFont="1" applyFill="1" applyBorder="1" applyAlignment="1">
      <alignment horizontal="center" vertical="center"/>
    </xf>
    <xf numFmtId="0" fontId="94" fillId="45" borderId="0" xfId="0" applyFont="1" applyFill="1" applyBorder="1" applyAlignment="1">
      <alignment horizontal="center" vertical="center"/>
    </xf>
    <xf numFmtId="9" fontId="94" fillId="45" borderId="0" xfId="0" applyNumberFormat="1" applyFont="1" applyFill="1" applyBorder="1" applyAlignment="1">
      <alignment horizontal="center" vertical="center"/>
    </xf>
    <xf numFmtId="0" fontId="0" fillId="2" borderId="0" xfId="0" applyFill="1" applyAlignment="1">
      <alignment horizontal="center"/>
    </xf>
    <xf numFmtId="170" fontId="8" fillId="0" borderId="0" xfId="49" applyNumberFormat="1" applyFont="1" applyFill="1"/>
    <xf numFmtId="3" fontId="2" fillId="0" borderId="0" xfId="50" applyNumberFormat="1" applyFont="1" applyFill="1"/>
    <xf numFmtId="170" fontId="98" fillId="0" borderId="0" xfId="49" applyNumberFormat="1" applyFont="1" applyFill="1"/>
    <xf numFmtId="168" fontId="8" fillId="0" borderId="0" xfId="49" applyNumberFormat="1" applyFont="1" applyFill="1"/>
    <xf numFmtId="170" fontId="8" fillId="0" borderId="0" xfId="49" applyNumberFormat="1" applyFont="1" applyFill="1" applyAlignment="1">
      <alignment horizontal="center"/>
    </xf>
    <xf numFmtId="0" fontId="97" fillId="0" borderId="34" xfId="0" applyFont="1" applyFill="1" applyBorder="1" applyAlignment="1"/>
    <xf numFmtId="0" fontId="97" fillId="0" borderId="44" xfId="0" applyFont="1" applyFill="1" applyBorder="1" applyAlignment="1">
      <alignment horizontal="center"/>
    </xf>
    <xf numFmtId="0" fontId="97" fillId="0" borderId="35" xfId="0" applyFont="1" applyFill="1" applyBorder="1" applyAlignment="1">
      <alignment horizontal="center"/>
    </xf>
    <xf numFmtId="0" fontId="97" fillId="0" borderId="45" xfId="0" applyFont="1" applyFill="1" applyBorder="1" applyAlignment="1">
      <alignment horizontal="left"/>
    </xf>
    <xf numFmtId="0" fontId="97" fillId="0" borderId="46" xfId="0" applyFont="1" applyFill="1" applyBorder="1" applyAlignment="1">
      <alignment horizontal="center"/>
    </xf>
    <xf numFmtId="0" fontId="97" fillId="0" borderId="45" xfId="0" applyFont="1" applyFill="1" applyBorder="1" applyAlignment="1">
      <alignment horizontal="center"/>
    </xf>
    <xf numFmtId="0" fontId="97" fillId="0" borderId="46" xfId="0" applyFont="1" applyFill="1" applyBorder="1"/>
    <xf numFmtId="3" fontId="97" fillId="0" borderId="45" xfId="0" applyNumberFormat="1" applyFont="1" applyFill="1" applyBorder="1" applyAlignment="1">
      <alignment horizontal="center"/>
    </xf>
    <xf numFmtId="3" fontId="97" fillId="0" borderId="46" xfId="0" applyNumberFormat="1" applyFont="1" applyFill="1" applyBorder="1" applyAlignment="1">
      <alignment horizontal="center"/>
    </xf>
    <xf numFmtId="0" fontId="66" fillId="0" borderId="45" xfId="0" applyFont="1" applyFill="1" applyBorder="1" applyAlignment="1">
      <alignment horizontal="center"/>
    </xf>
    <xf numFmtId="10" fontId="66" fillId="0" borderId="46" xfId="0" applyNumberFormat="1" applyFont="1" applyFill="1" applyBorder="1" applyAlignment="1">
      <alignment horizontal="center"/>
    </xf>
    <xf numFmtId="10" fontId="67" fillId="0" borderId="45" xfId="0" applyNumberFormat="1" applyFont="1" applyFill="1" applyBorder="1" applyAlignment="1">
      <alignment horizontal="center"/>
    </xf>
    <xf numFmtId="0" fontId="97" fillId="0" borderId="36" xfId="0" applyFont="1" applyFill="1" applyBorder="1" applyAlignment="1">
      <alignment horizontal="left"/>
    </xf>
    <xf numFmtId="0" fontId="97" fillId="0" borderId="26" xfId="0" applyFont="1" applyFill="1" applyBorder="1" applyAlignment="1">
      <alignment horizontal="center"/>
    </xf>
    <xf numFmtId="0" fontId="97" fillId="0" borderId="36" xfId="0" applyFont="1" applyFill="1" applyBorder="1" applyAlignment="1">
      <alignment horizontal="center"/>
    </xf>
    <xf numFmtId="0" fontId="97" fillId="0" borderId="26" xfId="0" applyFont="1" applyFill="1" applyBorder="1"/>
    <xf numFmtId="3" fontId="97" fillId="0" borderId="36" xfId="0" applyNumberFormat="1" applyFont="1" applyFill="1" applyBorder="1" applyAlignment="1">
      <alignment horizontal="center"/>
    </xf>
    <xf numFmtId="3" fontId="97" fillId="0" borderId="26" xfId="0" applyNumberFormat="1" applyFont="1" applyFill="1" applyBorder="1" applyAlignment="1">
      <alignment horizontal="center"/>
    </xf>
    <xf numFmtId="0" fontId="66" fillId="0" borderId="36" xfId="0" applyFont="1" applyFill="1" applyBorder="1" applyAlignment="1">
      <alignment horizontal="center"/>
    </xf>
    <xf numFmtId="10" fontId="66" fillId="0" borderId="26" xfId="0" applyNumberFormat="1" applyFont="1" applyFill="1" applyBorder="1" applyAlignment="1">
      <alignment horizontal="center"/>
    </xf>
    <xf numFmtId="10" fontId="67" fillId="0" borderId="36" xfId="0" applyNumberFormat="1" applyFont="1" applyFill="1" applyBorder="1" applyAlignment="1">
      <alignment horizontal="center"/>
    </xf>
    <xf numFmtId="0" fontId="97" fillId="0" borderId="44" xfId="0" applyFont="1" applyFill="1" applyBorder="1" applyAlignment="1">
      <alignment horizontal="left"/>
    </xf>
    <xf numFmtId="0" fontId="97" fillId="0" borderId="34" xfId="0" applyFont="1" applyFill="1" applyBorder="1"/>
    <xf numFmtId="10" fontId="66" fillId="0" borderId="0" xfId="0" applyNumberFormat="1" applyFont="1" applyFill="1" applyBorder="1" applyAlignment="1">
      <alignment horizontal="center"/>
    </xf>
    <xf numFmtId="10" fontId="66" fillId="0" borderId="34" xfId="0" applyNumberFormat="1" applyFont="1" applyFill="1" applyBorder="1" applyAlignment="1">
      <alignment horizontal="center"/>
    </xf>
    <xf numFmtId="0" fontId="8" fillId="0" borderId="45" xfId="0" applyFont="1" applyFill="1" applyBorder="1"/>
    <xf numFmtId="10" fontId="67" fillId="0" borderId="34" xfId="0" applyNumberFormat="1" applyFont="1" applyFill="1" applyBorder="1" applyAlignment="1">
      <alignment horizontal="center"/>
    </xf>
    <xf numFmtId="0" fontId="97" fillId="0" borderId="47" xfId="0" applyFont="1" applyFill="1" applyBorder="1" applyAlignment="1">
      <alignment horizontal="left"/>
    </xf>
    <xf numFmtId="0" fontId="97" fillId="0" borderId="36" xfId="0" applyFont="1" applyFill="1" applyBorder="1"/>
    <xf numFmtId="10" fontId="66" fillId="0" borderId="36" xfId="0" applyNumberFormat="1" applyFont="1" applyFill="1" applyBorder="1" applyAlignment="1">
      <alignment horizontal="center"/>
    </xf>
    <xf numFmtId="0" fontId="97" fillId="0" borderId="45" xfId="0" applyFont="1" applyFill="1" applyBorder="1" applyAlignment="1"/>
    <xf numFmtId="0" fontId="97" fillId="0" borderId="36" xfId="0" applyFont="1" applyFill="1" applyBorder="1" applyAlignment="1"/>
    <xf numFmtId="3" fontId="12" fillId="0" borderId="43" xfId="0" applyNumberFormat="1" applyFont="1" applyFill="1" applyBorder="1" applyAlignment="1">
      <alignment horizontal="center" vertical="center" wrapText="1"/>
    </xf>
    <xf numFmtId="3" fontId="66" fillId="34" borderId="0" xfId="0" applyNumberFormat="1" applyFont="1" applyFill="1" applyAlignment="1">
      <alignment horizontal="center" wrapText="1"/>
    </xf>
    <xf numFmtId="0" fontId="48" fillId="0" borderId="0" xfId="0" applyFont="1" applyAlignment="1">
      <alignment horizontal="center" vertical="top" wrapText="1"/>
    </xf>
    <xf numFmtId="173" fontId="48" fillId="0" borderId="20" xfId="50" applyNumberFormat="1" applyFont="1" applyBorder="1" applyAlignment="1">
      <alignment horizontal="center" vertical="top" wrapText="1"/>
    </xf>
    <xf numFmtId="3" fontId="2" fillId="34" borderId="0" xfId="235" quotePrefix="1" applyNumberFormat="1" applyFont="1" applyFill="1" applyAlignment="1">
      <alignment horizontal="center"/>
    </xf>
    <xf numFmtId="3" fontId="2" fillId="34" borderId="0" xfId="308" applyNumberFormat="1" applyFont="1" applyFill="1" applyBorder="1" applyAlignment="1">
      <alignment horizontal="center"/>
    </xf>
    <xf numFmtId="173" fontId="50" fillId="2" borderId="20" xfId="50" applyNumberFormat="1" applyFont="1" applyFill="1" applyBorder="1"/>
    <xf numFmtId="173" fontId="50" fillId="2" borderId="20" xfId="50" applyNumberFormat="1" applyFont="1" applyFill="1" applyBorder="1" applyAlignment="1">
      <alignment horizontal="center"/>
    </xf>
    <xf numFmtId="0" fontId="0" fillId="0" borderId="0" xfId="0"/>
    <xf numFmtId="0" fontId="69" fillId="36" borderId="0" xfId="0" applyFont="1" applyFill="1" applyAlignment="1">
      <alignment horizontal="left" vertical="center"/>
    </xf>
    <xf numFmtId="0" fontId="69" fillId="36" borderId="0" xfId="0" applyFont="1" applyFill="1" applyAlignment="1">
      <alignment horizontal="left"/>
    </xf>
    <xf numFmtId="0" fontId="0" fillId="0" borderId="0" xfId="0" applyAlignment="1">
      <alignment horizontal="left"/>
    </xf>
    <xf numFmtId="0" fontId="9" fillId="0" borderId="0" xfId="0" applyFont="1" applyFill="1" applyAlignment="1">
      <alignment horizontal="left" vertical="center"/>
    </xf>
    <xf numFmtId="168" fontId="99" fillId="0" borderId="0" xfId="49" applyNumberFormat="1" applyFont="1" applyFill="1" applyAlignment="1">
      <alignment horizontal="center"/>
    </xf>
    <xf numFmtId="168" fontId="56" fillId="0" borderId="0" xfId="49" applyNumberFormat="1" applyFont="1" applyFill="1" applyAlignment="1">
      <alignment horizontal="center"/>
    </xf>
    <xf numFmtId="3" fontId="56" fillId="0" borderId="0" xfId="49" applyNumberFormat="1" applyFont="1" applyFill="1" applyAlignment="1">
      <alignment horizontal="center"/>
    </xf>
    <xf numFmtId="0" fontId="48" fillId="0" borderId="0" xfId="0" applyFont="1" applyFill="1" applyAlignment="1">
      <alignment horizontal="left"/>
    </xf>
    <xf numFmtId="0" fontId="5" fillId="0" borderId="0" xfId="0" applyFont="1" applyFill="1" applyAlignment="1">
      <alignment horizontal="center"/>
    </xf>
    <xf numFmtId="0" fontId="2" fillId="0" borderId="0" xfId="0" applyFont="1" applyFill="1" applyAlignment="1">
      <alignment horizontal="center"/>
    </xf>
    <xf numFmtId="0" fontId="0" fillId="0" borderId="0" xfId="0" applyFill="1" applyBorder="1"/>
    <xf numFmtId="3" fontId="5" fillId="0" borderId="0" xfId="0" applyNumberFormat="1" applyFont="1" applyFill="1" applyAlignment="1">
      <alignment horizontal="center"/>
    </xf>
    <xf numFmtId="0" fontId="5" fillId="0" borderId="0" xfId="0" applyFont="1" applyFill="1" applyAlignment="1">
      <alignment horizontal="left" vertical="center"/>
    </xf>
    <xf numFmtId="0" fontId="5" fillId="0" borderId="0" xfId="0" applyFont="1" applyFill="1" applyAlignment="1">
      <alignment horizontal="left"/>
    </xf>
    <xf numFmtId="0" fontId="10" fillId="0" borderId="0" xfId="0" applyFont="1" applyAlignment="1">
      <alignment horizontal="center"/>
    </xf>
    <xf numFmtId="0" fontId="55" fillId="0" borderId="0" xfId="0" applyFont="1" applyAlignment="1">
      <alignment horizontal="center"/>
    </xf>
    <xf numFmtId="0" fontId="60" fillId="36" borderId="0" xfId="0" applyFont="1" applyFill="1" applyAlignment="1">
      <alignment horizontal="center" vertical="center" wrapText="1"/>
    </xf>
    <xf numFmtId="168" fontId="60" fillId="36" borderId="0" xfId="49" applyNumberFormat="1" applyFont="1" applyFill="1" applyAlignment="1">
      <alignment horizontal="center" vertical="center" wrapText="1"/>
    </xf>
    <xf numFmtId="168" fontId="60" fillId="36" borderId="2" xfId="49" applyNumberFormat="1" applyFont="1" applyFill="1" applyBorder="1" applyAlignment="1">
      <alignment horizontal="center" vertical="center" wrapText="1"/>
    </xf>
    <xf numFmtId="0" fontId="60" fillId="0" borderId="0" xfId="0" applyFont="1" applyFill="1" applyAlignment="1">
      <alignment horizontal="center" vertical="center" wrapText="1"/>
    </xf>
    <xf numFmtId="3" fontId="48" fillId="0" borderId="0" xfId="0" applyNumberFormat="1" applyFont="1" applyFill="1" applyAlignment="1">
      <alignment horizontal="center"/>
    </xf>
    <xf numFmtId="0" fontId="48" fillId="0" borderId="0" xfId="0" applyFont="1" applyFill="1" applyAlignment="1">
      <alignment horizontal="center"/>
    </xf>
    <xf numFmtId="0" fontId="55" fillId="35" borderId="0" xfId="0" applyFont="1" applyFill="1" applyAlignment="1">
      <alignment horizontal="center"/>
    </xf>
    <xf numFmtId="0" fontId="8" fillId="0" borderId="0" xfId="0" applyFont="1" applyAlignment="1">
      <alignment horizontal="center"/>
    </xf>
    <xf numFmtId="10" fontId="16" fillId="0" borderId="45" xfId="0" applyNumberFormat="1" applyFont="1" applyFill="1" applyBorder="1" applyAlignment="1">
      <alignment horizontal="center" vertical="center"/>
    </xf>
    <xf numFmtId="10" fontId="16" fillId="0" borderId="34" xfId="0" applyNumberFormat="1" applyFont="1" applyFill="1" applyBorder="1" applyAlignment="1">
      <alignment horizontal="center" vertical="center"/>
    </xf>
    <xf numFmtId="10" fontId="16" fillId="0" borderId="36" xfId="0" applyNumberFormat="1" applyFont="1" applyFill="1" applyBorder="1" applyAlignment="1">
      <alignment horizontal="center" vertical="center"/>
    </xf>
    <xf numFmtId="0" fontId="67" fillId="0" borderId="38" xfId="0" applyFont="1" applyFill="1" applyBorder="1" applyAlignment="1">
      <alignment horizontal="center"/>
    </xf>
    <xf numFmtId="0" fontId="67" fillId="0" borderId="41" xfId="0" applyFont="1" applyFill="1" applyBorder="1" applyAlignment="1">
      <alignment horizontal="center"/>
    </xf>
    <xf numFmtId="0" fontId="67" fillId="0" borderId="6" xfId="0" applyFont="1" applyFill="1" applyBorder="1" applyAlignment="1">
      <alignment horizontal="center"/>
    </xf>
    <xf numFmtId="0" fontId="8" fillId="0" borderId="0" xfId="0" applyFont="1" applyAlignment="1">
      <alignment wrapText="1"/>
    </xf>
    <xf numFmtId="0" fontId="8" fillId="0" borderId="0" xfId="0" applyFont="1" applyBorder="1" applyAlignment="1">
      <alignment horizontal="left" wrapText="1"/>
    </xf>
    <xf numFmtId="0" fontId="5" fillId="0" borderId="38" xfId="0" applyFont="1" applyFill="1" applyBorder="1" applyAlignment="1">
      <alignment horizontal="center" vertical="top" wrapText="1"/>
    </xf>
    <xf numFmtId="0" fontId="5" fillId="0" borderId="41" xfId="0" applyFont="1" applyFill="1" applyBorder="1" applyAlignment="1">
      <alignment horizontal="center" vertical="top" wrapText="1"/>
    </xf>
    <xf numFmtId="0" fontId="5" fillId="0" borderId="6" xfId="0" applyFont="1" applyFill="1" applyBorder="1" applyAlignment="1">
      <alignment horizontal="center" vertical="top" wrapText="1"/>
    </xf>
    <xf numFmtId="49" fontId="8" fillId="0" borderId="0" xfId="0" applyNumberFormat="1" applyFont="1" applyAlignment="1">
      <alignment horizontal="justify" vertical="center" wrapText="1"/>
    </xf>
    <xf numFmtId="49" fontId="8" fillId="0" borderId="0" xfId="0" applyNumberFormat="1" applyFont="1" applyAlignment="1">
      <alignment wrapText="1"/>
    </xf>
    <xf numFmtId="49" fontId="8" fillId="0" borderId="0" xfId="0" applyNumberFormat="1" applyFont="1" applyAlignment="1">
      <alignment horizontal="left" wrapText="1"/>
    </xf>
    <xf numFmtId="0" fontId="2" fillId="0" borderId="0" xfId="0" applyFont="1" applyBorder="1" applyAlignment="1">
      <alignment horizontal="center" vertical="center"/>
    </xf>
    <xf numFmtId="0" fontId="5" fillId="0" borderId="0" xfId="0" applyFont="1" applyAlignment="1">
      <alignment horizontal="left" vertical="center"/>
    </xf>
    <xf numFmtId="0" fontId="13" fillId="0" borderId="0" xfId="0" applyFont="1" applyBorder="1" applyAlignment="1">
      <alignment horizontal="justify" vertical="justify" wrapText="1"/>
    </xf>
    <xf numFmtId="0" fontId="66" fillId="0" borderId="0" xfId="0" applyFont="1" applyAlignment="1">
      <alignment horizontal="center" vertical="center" wrapText="1"/>
    </xf>
    <xf numFmtId="0" fontId="51" fillId="0" borderId="3" xfId="0" applyFont="1" applyFill="1" applyBorder="1" applyAlignment="1">
      <alignment horizontal="justify" vertical="justify" wrapText="1"/>
    </xf>
    <xf numFmtId="0" fontId="51" fillId="0" borderId="0" xfId="0" applyFont="1" applyFill="1" applyBorder="1" applyAlignment="1">
      <alignment horizontal="justify" vertical="justify" wrapText="1"/>
    </xf>
    <xf numFmtId="0" fontId="51" fillId="0" borderId="4" xfId="0" applyFont="1" applyFill="1" applyBorder="1" applyAlignment="1">
      <alignment horizontal="justify" vertical="justify" wrapText="1"/>
    </xf>
    <xf numFmtId="0" fontId="12" fillId="0" borderId="19" xfId="0" applyFont="1" applyFill="1" applyBorder="1" applyAlignment="1">
      <alignment horizontal="justify" vertical="justify" wrapText="1"/>
    </xf>
    <xf numFmtId="0" fontId="12" fillId="0" borderId="20" xfId="0" applyFont="1" applyFill="1" applyBorder="1" applyAlignment="1">
      <alignment horizontal="justify" vertical="justify" wrapText="1"/>
    </xf>
    <xf numFmtId="0" fontId="12" fillId="0" borderId="30" xfId="0" applyFont="1" applyFill="1" applyBorder="1" applyAlignment="1">
      <alignment horizontal="justify" vertical="justify" wrapText="1"/>
    </xf>
    <xf numFmtId="0" fontId="49" fillId="0" borderId="3" xfId="0" applyFont="1" applyFill="1" applyBorder="1" applyAlignment="1">
      <alignment horizontal="left" vertical="justify" wrapText="1"/>
    </xf>
    <xf numFmtId="0" fontId="49" fillId="0" borderId="0" xfId="0" applyFont="1" applyFill="1" applyBorder="1" applyAlignment="1">
      <alignment horizontal="left" vertical="justify" wrapText="1"/>
    </xf>
    <xf numFmtId="0" fontId="49" fillId="0" borderId="4" xfId="0" applyFont="1" applyFill="1" applyBorder="1" applyAlignment="1">
      <alignment horizontal="left" vertical="justify" wrapText="1"/>
    </xf>
    <xf numFmtId="0" fontId="12" fillId="0" borderId="3" xfId="0" applyFont="1" applyFill="1" applyBorder="1" applyAlignment="1">
      <alignment horizontal="left" vertical="top" wrapText="1"/>
    </xf>
    <xf numFmtId="0" fontId="12" fillId="0" borderId="0" xfId="0" applyFont="1" applyFill="1" applyBorder="1" applyAlignment="1">
      <alignment horizontal="left" vertical="top" wrapText="1"/>
    </xf>
    <xf numFmtId="0" fontId="12" fillId="0" borderId="4" xfId="0" applyFont="1" applyFill="1" applyBorder="1" applyAlignment="1">
      <alignment horizontal="left" vertical="top" wrapText="1"/>
    </xf>
    <xf numFmtId="0" fontId="5" fillId="0" borderId="3" xfId="0" applyFont="1" applyFill="1" applyBorder="1" applyAlignment="1">
      <alignment horizontal="left" vertical="justify" wrapText="1"/>
    </xf>
    <xf numFmtId="0" fontId="5" fillId="0" borderId="0" xfId="0" applyFont="1" applyFill="1" applyBorder="1" applyAlignment="1">
      <alignment horizontal="left" vertical="justify" wrapText="1"/>
    </xf>
    <xf numFmtId="0" fontId="5" fillId="0" borderId="4" xfId="0" applyFont="1" applyFill="1" applyBorder="1" applyAlignment="1">
      <alignment horizontal="left" vertical="justify" wrapText="1"/>
    </xf>
    <xf numFmtId="0" fontId="48" fillId="0" borderId="3" xfId="0" applyFont="1" applyFill="1" applyBorder="1" applyAlignment="1">
      <alignment horizontal="left" vertical="justify" wrapText="1"/>
    </xf>
    <xf numFmtId="0" fontId="48" fillId="0" borderId="0" xfId="0" applyFont="1" applyFill="1" applyBorder="1" applyAlignment="1">
      <alignment horizontal="left" vertical="justify" wrapText="1"/>
    </xf>
    <xf numFmtId="0" fontId="48" fillId="0" borderId="4" xfId="0" applyFont="1" applyFill="1" applyBorder="1" applyAlignment="1">
      <alignment horizontal="left" vertical="justify" wrapText="1"/>
    </xf>
    <xf numFmtId="0" fontId="60" fillId="36" borderId="3" xfId="0" applyFont="1" applyFill="1" applyBorder="1" applyAlignment="1">
      <alignment horizontal="left" vertical="center"/>
    </xf>
    <xf numFmtId="0" fontId="60" fillId="36" borderId="0" xfId="0" applyFont="1" applyFill="1" applyBorder="1" applyAlignment="1">
      <alignment horizontal="left" vertical="center"/>
    </xf>
    <xf numFmtId="0" fontId="60" fillId="36" borderId="4" xfId="0" applyFont="1" applyFill="1" applyBorder="1" applyAlignment="1">
      <alignment horizontal="left" vertical="center"/>
    </xf>
    <xf numFmtId="0" fontId="71" fillId="0" borderId="3" xfId="0" applyFont="1" applyBorder="1" applyAlignment="1">
      <alignment horizontal="left" vertical="top" wrapText="1"/>
    </xf>
    <xf numFmtId="0" fontId="71" fillId="0" borderId="0" xfId="0" applyFont="1" applyBorder="1" applyAlignment="1">
      <alignment horizontal="left" vertical="top" wrapText="1"/>
    </xf>
    <xf numFmtId="0" fontId="71" fillId="0" borderId="4" xfId="0" applyFont="1" applyBorder="1" applyAlignment="1">
      <alignment horizontal="left" vertical="top" wrapText="1"/>
    </xf>
    <xf numFmtId="0" fontId="100" fillId="0" borderId="3" xfId="0" applyFont="1" applyFill="1" applyBorder="1" applyAlignment="1">
      <alignment horizontal="left" wrapText="1"/>
    </xf>
    <xf numFmtId="0" fontId="100" fillId="0" borderId="0" xfId="0" applyFont="1" applyFill="1" applyBorder="1" applyAlignment="1">
      <alignment horizontal="left" wrapText="1"/>
    </xf>
    <xf numFmtId="0" fontId="100" fillId="0" borderId="4" xfId="0" applyFont="1" applyFill="1" applyBorder="1" applyAlignment="1">
      <alignment horizontal="left" wrapText="1"/>
    </xf>
    <xf numFmtId="0" fontId="51" fillId="0" borderId="0" xfId="0" applyFont="1" applyFill="1" applyBorder="1" applyAlignment="1">
      <alignment horizontal="justify" vertical="justify"/>
    </xf>
    <xf numFmtId="0" fontId="51" fillId="0" borderId="4" xfId="0" applyFont="1" applyFill="1" applyBorder="1" applyAlignment="1">
      <alignment horizontal="justify" vertical="justify"/>
    </xf>
    <xf numFmtId="0" fontId="51" fillId="0" borderId="3" xfId="0" applyFont="1" applyFill="1" applyBorder="1" applyAlignment="1">
      <alignment horizontal="left" vertical="justify" wrapText="1"/>
    </xf>
    <xf numFmtId="0" fontId="51" fillId="0" borderId="0" xfId="0" applyFont="1" applyFill="1" applyBorder="1" applyAlignment="1">
      <alignment horizontal="left" vertical="justify" wrapText="1"/>
    </xf>
    <xf numFmtId="0" fontId="51" fillId="0" borderId="4" xfId="0" applyFont="1" applyFill="1" applyBorder="1" applyAlignment="1">
      <alignment horizontal="left" vertical="justify" wrapText="1"/>
    </xf>
    <xf numFmtId="0" fontId="12" fillId="0" borderId="3" xfId="0" applyFont="1" applyFill="1" applyBorder="1" applyAlignment="1">
      <alignment horizontal="left" vertical="justify" wrapText="1"/>
    </xf>
    <xf numFmtId="0" fontId="12" fillId="0" borderId="0" xfId="0" applyFont="1" applyFill="1" applyBorder="1" applyAlignment="1">
      <alignment horizontal="left" vertical="justify" wrapText="1"/>
    </xf>
    <xf numFmtId="0" fontId="12" fillId="0" borderId="4" xfId="0" applyFont="1" applyFill="1" applyBorder="1" applyAlignment="1">
      <alignment horizontal="left" vertical="justify" wrapText="1"/>
    </xf>
    <xf numFmtId="0" fontId="49" fillId="0" borderId="3" xfId="0" applyFont="1" applyFill="1" applyBorder="1" applyAlignment="1">
      <alignment horizontal="left"/>
    </xf>
    <xf numFmtId="0" fontId="49" fillId="0" borderId="0" xfId="0" applyFont="1" applyFill="1" applyBorder="1" applyAlignment="1">
      <alignment horizontal="left"/>
    </xf>
    <xf numFmtId="0" fontId="49" fillId="0" borderId="4" xfId="0" applyFont="1" applyFill="1" applyBorder="1" applyAlignment="1">
      <alignment horizontal="left"/>
    </xf>
    <xf numFmtId="0" fontId="48" fillId="0" borderId="0" xfId="0" applyFont="1" applyAlignment="1">
      <alignment horizontal="left" vertical="top" wrapText="1"/>
    </xf>
    <xf numFmtId="0" fontId="48" fillId="0" borderId="0" xfId="0" applyFont="1" applyFill="1" applyAlignment="1">
      <alignment horizontal="left" vertical="justify" wrapText="1"/>
    </xf>
    <xf numFmtId="0" fontId="51" fillId="0" borderId="0" xfId="0" applyFont="1" applyFill="1" applyAlignment="1">
      <alignment horizontal="left" vertical="justify" wrapText="1"/>
    </xf>
    <xf numFmtId="0" fontId="2" fillId="0" borderId="21" xfId="0" applyFont="1" applyFill="1" applyBorder="1" applyAlignment="1">
      <alignment horizontal="left" vertical="justify" wrapText="1"/>
    </xf>
    <xf numFmtId="0" fontId="2" fillId="0" borderId="2" xfId="0" applyFont="1" applyFill="1" applyBorder="1" applyAlignment="1">
      <alignment horizontal="left" vertical="justify" wrapText="1"/>
    </xf>
    <xf numFmtId="0" fontId="2" fillId="0" borderId="32" xfId="0" applyFont="1" applyFill="1" applyBorder="1" applyAlignment="1">
      <alignment horizontal="left" vertical="justify" wrapText="1"/>
    </xf>
    <xf numFmtId="0" fontId="101" fillId="47" borderId="0" xfId="0" applyFont="1" applyFill="1" applyAlignment="1">
      <alignment horizontal="left" vertical="center" wrapText="1"/>
    </xf>
    <xf numFmtId="0" fontId="101" fillId="47" borderId="4" xfId="0" applyFont="1" applyFill="1" applyBorder="1" applyAlignment="1">
      <alignment horizontal="left" vertical="center" wrapText="1"/>
    </xf>
    <xf numFmtId="0" fontId="60" fillId="36" borderId="0" xfId="0" applyFont="1" applyFill="1" applyAlignment="1">
      <alignment horizontal="left"/>
    </xf>
    <xf numFmtId="0" fontId="72" fillId="34" borderId="0" xfId="0" applyFont="1" applyFill="1" applyAlignment="1">
      <alignment horizontal="center"/>
    </xf>
    <xf numFmtId="0" fontId="51" fillId="34" borderId="24" xfId="0" applyFont="1" applyFill="1" applyBorder="1" applyAlignment="1">
      <alignment horizontal="center"/>
    </xf>
    <xf numFmtId="0" fontId="51" fillId="34" borderId="25" xfId="0" applyFont="1" applyFill="1" applyBorder="1" applyAlignment="1">
      <alignment horizontal="center"/>
    </xf>
    <xf numFmtId="0" fontId="48" fillId="0" borderId="0" xfId="0" applyFont="1" applyAlignment="1">
      <alignment horizontal="left" vertical="center"/>
    </xf>
    <xf numFmtId="0" fontId="60" fillId="36" borderId="0" xfId="0" applyFont="1" applyFill="1" applyAlignment="1">
      <alignment horizontal="left" vertical="center"/>
    </xf>
    <xf numFmtId="0" fontId="85" fillId="40" borderId="24" xfId="222" applyFont="1" applyFill="1" applyBorder="1" applyAlignment="1">
      <alignment horizontal="left" vertical="center"/>
    </xf>
    <xf numFmtId="0" fontId="85" fillId="40" borderId="31" xfId="222" applyFont="1" applyFill="1" applyBorder="1" applyAlignment="1">
      <alignment horizontal="left" vertical="center"/>
    </xf>
    <xf numFmtId="0" fontId="85" fillId="40" borderId="25" xfId="222" applyFont="1" applyFill="1" applyBorder="1" applyAlignment="1">
      <alignment horizontal="left" vertical="center"/>
    </xf>
    <xf numFmtId="0" fontId="49" fillId="0" borderId="0" xfId="0" applyFont="1" applyAlignment="1">
      <alignment horizontal="left"/>
    </xf>
    <xf numFmtId="0" fontId="47" fillId="2" borderId="0" xfId="0" applyFont="1" applyFill="1" applyAlignment="1">
      <alignment horizontal="center" vertical="center"/>
    </xf>
    <xf numFmtId="0" fontId="75" fillId="34" borderId="0" xfId="0" applyFont="1" applyFill="1" applyAlignment="1">
      <alignment horizontal="left"/>
    </xf>
    <xf numFmtId="0" fontId="60" fillId="36" borderId="0" xfId="0" applyFont="1" applyFill="1" applyAlignment="1">
      <alignment horizontal="center" vertical="center"/>
    </xf>
    <xf numFmtId="0" fontId="0" fillId="2" borderId="0" xfId="0" applyFill="1" applyAlignment="1">
      <alignment horizontal="center"/>
    </xf>
    <xf numFmtId="0" fontId="74" fillId="2" borderId="0" xfId="0" applyFont="1" applyFill="1" applyAlignment="1">
      <alignment horizontal="center"/>
    </xf>
    <xf numFmtId="0" fontId="101" fillId="2" borderId="0" xfId="0" applyFont="1" applyFill="1" applyAlignment="1">
      <alignment horizontal="left" wrapText="1"/>
    </xf>
    <xf numFmtId="0" fontId="12" fillId="0" borderId="40" xfId="0" applyFont="1" applyBorder="1" applyAlignment="1">
      <alignment horizontal="center" vertical="center" wrapText="1"/>
    </xf>
    <xf numFmtId="0" fontId="12" fillId="0" borderId="47" xfId="0" applyFont="1" applyBorder="1" applyAlignment="1">
      <alignment horizontal="center" vertical="center" wrapText="1"/>
    </xf>
    <xf numFmtId="0" fontId="60" fillId="36" borderId="0" xfId="0" applyFont="1" applyFill="1" applyBorder="1" applyAlignment="1">
      <alignment horizontal="left"/>
    </xf>
    <xf numFmtId="9" fontId="50" fillId="2" borderId="0" xfId="308" applyFont="1" applyFill="1" applyBorder="1" applyAlignment="1">
      <alignment horizontal="center"/>
    </xf>
    <xf numFmtId="9" fontId="83" fillId="2" borderId="0" xfId="308" applyFont="1" applyFill="1" applyBorder="1" applyAlignment="1">
      <alignment horizontal="left"/>
    </xf>
    <xf numFmtId="0" fontId="71" fillId="2" borderId="0" xfId="0" applyFont="1" applyFill="1" applyBorder="1" applyAlignment="1">
      <alignment horizontal="left"/>
    </xf>
    <xf numFmtId="0" fontId="66" fillId="2" borderId="0" xfId="0" applyFont="1" applyFill="1" applyAlignment="1">
      <alignment horizontal="left"/>
    </xf>
    <xf numFmtId="0" fontId="101" fillId="0" borderId="0" xfId="0" applyFont="1" applyFill="1" applyAlignment="1">
      <alignment horizontal="left" vertical="center" wrapText="1"/>
    </xf>
    <xf numFmtId="0" fontId="66" fillId="2" borderId="0" xfId="0" applyFont="1" applyFill="1" applyAlignment="1">
      <alignment horizontal="left" vertical="center" wrapText="1"/>
    </xf>
    <xf numFmtId="0" fontId="32" fillId="36" borderId="0" xfId="0" applyFont="1" applyFill="1" applyAlignment="1">
      <alignment horizontal="left"/>
    </xf>
    <xf numFmtId="0" fontId="77" fillId="0" borderId="0" xfId="0" applyFont="1" applyAlignment="1">
      <alignment horizontal="left" vertical="center" wrapText="1"/>
    </xf>
    <xf numFmtId="0" fontId="77" fillId="2" borderId="0" xfId="0" applyFont="1" applyFill="1" applyAlignment="1">
      <alignment horizontal="left" vertical="center" wrapText="1"/>
    </xf>
    <xf numFmtId="0" fontId="77" fillId="2" borderId="0" xfId="0" applyFont="1" applyFill="1" applyAlignment="1">
      <alignment horizontal="left" vertical="center"/>
    </xf>
    <xf numFmtId="0" fontId="66" fillId="2" borderId="0" xfId="0" applyFont="1" applyFill="1" applyAlignment="1">
      <alignment horizontal="left" wrapText="1"/>
    </xf>
    <xf numFmtId="0" fontId="88" fillId="41" borderId="0" xfId="0" applyFont="1" applyFill="1" applyBorder="1" applyAlignment="1">
      <alignment horizontal="left"/>
    </xf>
    <xf numFmtId="0" fontId="17" fillId="41" borderId="0" xfId="0" applyFont="1" applyFill="1" applyBorder="1" applyAlignment="1">
      <alignment horizontal="left" wrapText="1"/>
    </xf>
    <xf numFmtId="0" fontId="2" fillId="0" borderId="0" xfId="245" applyFont="1" applyBorder="1" applyAlignment="1">
      <alignment horizontal="center"/>
    </xf>
    <xf numFmtId="0" fontId="2" fillId="0" borderId="0" xfId="245" applyBorder="1" applyAlignment="1">
      <alignment horizontal="center"/>
    </xf>
    <xf numFmtId="0" fontId="4" fillId="0" borderId="3" xfId="245" applyFont="1" applyFill="1" applyBorder="1" applyAlignment="1">
      <alignment horizontal="left"/>
    </xf>
    <xf numFmtId="0" fontId="4" fillId="0" borderId="0" xfId="245" applyFont="1" applyFill="1" applyBorder="1" applyAlignment="1">
      <alignment horizontal="left"/>
    </xf>
    <xf numFmtId="0" fontId="4" fillId="0" borderId="4" xfId="245" applyFont="1" applyFill="1" applyBorder="1" applyAlignment="1">
      <alignment horizontal="left"/>
    </xf>
    <xf numFmtId="0" fontId="7" fillId="48" borderId="24" xfId="245" applyFont="1" applyFill="1" applyBorder="1" applyAlignment="1">
      <alignment horizontal="center" vertical="center"/>
    </xf>
    <xf numFmtId="0" fontId="7" fillId="48" borderId="31" xfId="245" applyFont="1" applyFill="1" applyBorder="1" applyAlignment="1">
      <alignment horizontal="center" vertical="center"/>
    </xf>
    <xf numFmtId="0" fontId="7" fillId="48" borderId="25" xfId="245" applyFont="1" applyFill="1" applyBorder="1" applyAlignment="1">
      <alignment horizontal="center" vertical="center"/>
    </xf>
    <xf numFmtId="0" fontId="13" fillId="48" borderId="31" xfId="245" applyFont="1" applyFill="1" applyBorder="1" applyAlignment="1">
      <alignment horizontal="center" vertical="center" wrapText="1" shrinkToFit="1"/>
    </xf>
    <xf numFmtId="0" fontId="13" fillId="48" borderId="25" xfId="245" applyFont="1" applyFill="1" applyBorder="1" applyAlignment="1">
      <alignment horizontal="center" vertical="center" wrapText="1" shrinkToFit="1"/>
    </xf>
    <xf numFmtId="0" fontId="2" fillId="0" borderId="1" xfId="245" applyBorder="1" applyAlignment="1">
      <alignment horizontal="center"/>
    </xf>
    <xf numFmtId="0" fontId="2" fillId="0" borderId="1" xfId="245" applyFill="1" applyBorder="1" applyAlignment="1">
      <alignment horizontal="center"/>
    </xf>
    <xf numFmtId="3" fontId="2" fillId="0" borderId="24" xfId="245" applyNumberFormat="1" applyFont="1" applyFill="1" applyBorder="1" applyAlignment="1">
      <alignment horizontal="center"/>
    </xf>
    <xf numFmtId="3" fontId="2" fillId="0" borderId="25" xfId="245" applyNumberFormat="1" applyFont="1" applyFill="1" applyBorder="1" applyAlignment="1">
      <alignment horizontal="center"/>
    </xf>
    <xf numFmtId="10" fontId="2" fillId="0" borderId="1" xfId="245" applyNumberFormat="1" applyFont="1" applyFill="1" applyBorder="1" applyAlignment="1">
      <alignment horizontal="center"/>
    </xf>
    <xf numFmtId="0" fontId="23" fillId="48" borderId="3" xfId="245" applyFont="1" applyFill="1" applyBorder="1" applyAlignment="1">
      <alignment horizontal="center"/>
    </xf>
    <xf numFmtId="0" fontId="23" fillId="48" borderId="0" xfId="245" applyFont="1" applyFill="1" applyBorder="1" applyAlignment="1">
      <alignment horizontal="center"/>
    </xf>
    <xf numFmtId="0" fontId="23" fillId="48" borderId="4" xfId="245" applyFont="1" applyFill="1" applyBorder="1" applyAlignment="1">
      <alignment horizontal="center"/>
    </xf>
    <xf numFmtId="0" fontId="13" fillId="0" borderId="1" xfId="245" applyFont="1" applyBorder="1" applyAlignment="1">
      <alignment horizontal="center" vertical="center"/>
    </xf>
    <xf numFmtId="0" fontId="13" fillId="0" borderId="24" xfId="245" applyFont="1" applyBorder="1" applyAlignment="1">
      <alignment horizontal="center" vertical="center" wrapText="1" shrinkToFit="1"/>
    </xf>
    <xf numFmtId="0" fontId="13" fillId="0" borderId="25" xfId="245" applyFont="1" applyBorder="1" applyAlignment="1">
      <alignment horizontal="center" vertical="center" wrapText="1" shrinkToFit="1"/>
    </xf>
    <xf numFmtId="0" fontId="13" fillId="0" borderId="1" xfId="245" applyFont="1" applyBorder="1" applyAlignment="1">
      <alignment horizontal="center" wrapText="1" shrinkToFit="1"/>
    </xf>
    <xf numFmtId="10" fontId="2" fillId="0" borderId="1" xfId="245" applyNumberFormat="1" applyFont="1" applyBorder="1" applyAlignment="1">
      <alignment horizontal="center"/>
    </xf>
    <xf numFmtId="0" fontId="2" fillId="0" borderId="24" xfId="245" applyFill="1" applyBorder="1" applyAlignment="1">
      <alignment horizontal="center"/>
    </xf>
    <xf numFmtId="0" fontId="2" fillId="0" borderId="31" xfId="245" applyFill="1" applyBorder="1" applyAlignment="1">
      <alignment horizontal="center"/>
    </xf>
    <xf numFmtId="0" fontId="2" fillId="0" borderId="25" xfId="245" applyFill="1" applyBorder="1" applyAlignment="1">
      <alignment horizontal="center"/>
    </xf>
    <xf numFmtId="10" fontId="2" fillId="0" borderId="24" xfId="245" applyNumberFormat="1" applyFont="1" applyFill="1" applyBorder="1" applyAlignment="1">
      <alignment horizontal="center"/>
    </xf>
    <xf numFmtId="10" fontId="2" fillId="0" borderId="25" xfId="245" applyNumberFormat="1" applyFont="1" applyFill="1" applyBorder="1" applyAlignment="1">
      <alignment horizontal="center"/>
    </xf>
    <xf numFmtId="0" fontId="21" fillId="48" borderId="48" xfId="245" applyFont="1" applyFill="1" applyBorder="1" applyAlignment="1">
      <alignment horizontal="center"/>
    </xf>
    <xf numFmtId="0" fontId="21" fillId="48" borderId="49" xfId="245" applyFont="1" applyFill="1" applyBorder="1" applyAlignment="1">
      <alignment horizontal="center"/>
    </xf>
    <xf numFmtId="0" fontId="21" fillId="48" borderId="50" xfId="245" applyFont="1" applyFill="1" applyBorder="1" applyAlignment="1">
      <alignment horizontal="center"/>
    </xf>
    <xf numFmtId="0" fontId="5" fillId="0" borderId="51" xfId="245" applyFont="1" applyBorder="1" applyAlignment="1">
      <alignment horizontal="center"/>
    </xf>
    <xf numFmtId="0" fontId="5" fillId="0" borderId="46" xfId="245" applyFont="1" applyBorder="1" applyAlignment="1">
      <alignment horizontal="center"/>
    </xf>
    <xf numFmtId="0" fontId="5" fillId="0" borderId="52" xfId="245" applyFont="1" applyBorder="1" applyAlignment="1">
      <alignment horizontal="center"/>
    </xf>
  </cellXfs>
  <cellStyles count="316">
    <cellStyle name="20% - Énfasis1" xfId="1" builtinId="30" customBuiltin="1"/>
    <cellStyle name="20% - Énfasis2" xfId="2" builtinId="34" customBuiltin="1"/>
    <cellStyle name="20% - Énfasis3" xfId="3" builtinId="38" customBuiltin="1"/>
    <cellStyle name="20% - Énfasis4" xfId="4" builtinId="42" customBuiltin="1"/>
    <cellStyle name="20% - Énfasis5" xfId="5" builtinId="46" customBuiltin="1"/>
    <cellStyle name="20% - Énfasis6" xfId="6" builtinId="50" customBuiltin="1"/>
    <cellStyle name="40% - Énfasis1" xfId="7" builtinId="31" customBuiltin="1"/>
    <cellStyle name="40% - Énfasis2" xfId="8" builtinId="35" customBuiltin="1"/>
    <cellStyle name="40% - Énfasis3" xfId="9" builtinId="39" customBuiltin="1"/>
    <cellStyle name="40% - Énfasis4" xfId="10" builtinId="43" customBuiltin="1"/>
    <cellStyle name="40% - Énfasis5" xfId="11" builtinId="47" customBuiltin="1"/>
    <cellStyle name="40% - Énfasis6" xfId="12" builtinId="51" customBuiltin="1"/>
    <cellStyle name="60% - Énfasis1" xfId="13" builtinId="32" customBuiltin="1"/>
    <cellStyle name="60% - Énfasis2" xfId="14" builtinId="36" customBuiltin="1"/>
    <cellStyle name="60% - Énfasis3" xfId="15" builtinId="40" customBuiltin="1"/>
    <cellStyle name="60% - Énfasis4" xfId="16" builtinId="44" customBuiltin="1"/>
    <cellStyle name="60% - Énfasis5" xfId="17" builtinId="48" customBuiltin="1"/>
    <cellStyle name="60% - Énfasis6" xfId="18" builtinId="52" customBuiltin="1"/>
    <cellStyle name="Bueno" xfId="19" builtinId="26" customBuiltin="1"/>
    <cellStyle name="Cálculo" xfId="20" builtinId="22" customBuiltin="1"/>
    <cellStyle name="Celda de comprobación" xfId="21" builtinId="23" customBuiltin="1"/>
    <cellStyle name="Celda vinculada" xfId="22" builtinId="24" customBuiltin="1"/>
    <cellStyle name="Comma [0] 2" xfId="23"/>
    <cellStyle name="Comma 2" xfId="24"/>
    <cellStyle name="Comma 3" xfId="25"/>
    <cellStyle name="Comma 4" xfId="26"/>
    <cellStyle name="Comma 4 2" xfId="27"/>
    <cellStyle name="Comma 4 2 2" xfId="28"/>
    <cellStyle name="Comma 4 2 2 2" xfId="29"/>
    <cellStyle name="Comma 4 2 2 2 2" xfId="30"/>
    <cellStyle name="Comma 4 2 2 3" xfId="31"/>
    <cellStyle name="Comma 4 2 3" xfId="32"/>
    <cellStyle name="Comma 4 2 3 2" xfId="33"/>
    <cellStyle name="Comma 4 2 3 2 2" xfId="34"/>
    <cellStyle name="Comma 4 2 3 3" xfId="35"/>
    <cellStyle name="Comma 4 2 4" xfId="36"/>
    <cellStyle name="Encabezado 1" xfId="37" builtinId="16" customBuiltin="1"/>
    <cellStyle name="Encabezado 4" xfId="38" builtinId="19" customBuiltin="1"/>
    <cellStyle name="Énfasis1" xfId="39" builtinId="29" customBuiltin="1"/>
    <cellStyle name="Énfasis2" xfId="40" builtinId="33" customBuiltin="1"/>
    <cellStyle name="Énfasis3" xfId="41" builtinId="37" customBuiltin="1"/>
    <cellStyle name="Énfasis4" xfId="42" builtinId="41" customBuiltin="1"/>
    <cellStyle name="Énfasis5" xfId="43" builtinId="45" customBuiltin="1"/>
    <cellStyle name="Énfasis6" xfId="44" builtinId="49" customBuiltin="1"/>
    <cellStyle name="Entrada" xfId="45" builtinId="20" customBuiltin="1"/>
    <cellStyle name="Euro" xfId="46"/>
    <cellStyle name="Hipervínculo" xfId="47" builtinId="8"/>
    <cellStyle name="Incorrecto" xfId="48" builtinId="27" customBuiltin="1"/>
    <cellStyle name="Millares" xfId="49" builtinId="3"/>
    <cellStyle name="Millares [0]" xfId="50" builtinId="6"/>
    <cellStyle name="Millares [0] 2" xfId="51"/>
    <cellStyle name="Millares [0] 2 2" xfId="52"/>
    <cellStyle name="Millares [0] 2 2 2" xfId="53"/>
    <cellStyle name="Millares [0] 2 3" xfId="54"/>
    <cellStyle name="Millares [0] 2 4" xfId="55"/>
    <cellStyle name="Millares [0] 2 5" xfId="56"/>
    <cellStyle name="Millares [0] 3" xfId="57"/>
    <cellStyle name="Millares [0] 4" xfId="58"/>
    <cellStyle name="Millares [0] 4 2" xfId="59"/>
    <cellStyle name="Millares [0] 4 2 2" xfId="60"/>
    <cellStyle name="Millares [0] 4 3" xfId="61"/>
    <cellStyle name="Millares [0] 4 4" xfId="62"/>
    <cellStyle name="Millares [0] 5" xfId="63"/>
    <cellStyle name="Millares [0] 5 2" xfId="64"/>
    <cellStyle name="Millares [0] 5 3" xfId="65"/>
    <cellStyle name="Millares [0] 6" xfId="66"/>
    <cellStyle name="Millares [0] 7" xfId="67"/>
    <cellStyle name="Millares [0] 8" xfId="68"/>
    <cellStyle name="Millares 10" xfId="69"/>
    <cellStyle name="Millares 10 2" xfId="70"/>
    <cellStyle name="Millares 10 3" xfId="71"/>
    <cellStyle name="Millares 100 11" xfId="72"/>
    <cellStyle name="Millares 100 11 2" xfId="73"/>
    <cellStyle name="Millares 100 11 2 2" xfId="74"/>
    <cellStyle name="Millares 100 11 2 2 2" xfId="75"/>
    <cellStyle name="Millares 100 11 2 3" xfId="76"/>
    <cellStyle name="Millares 100 11 3" xfId="77"/>
    <cellStyle name="Millares 100 11 3 2" xfId="78"/>
    <cellStyle name="Millares 100 11 3 2 2" xfId="79"/>
    <cellStyle name="Millares 100 11 3 3" xfId="80"/>
    <cellStyle name="Millares 100 11 4" xfId="81"/>
    <cellStyle name="Millares 11" xfId="82"/>
    <cellStyle name="Millares 11 2" xfId="83"/>
    <cellStyle name="Millares 11 3" xfId="84"/>
    <cellStyle name="Millares 12" xfId="85"/>
    <cellStyle name="Millares 12 2" xfId="86"/>
    <cellStyle name="Millares 12 3" xfId="87"/>
    <cellStyle name="Millares 13" xfId="88"/>
    <cellStyle name="Millares 14" xfId="89"/>
    <cellStyle name="Millares 15" xfId="90"/>
    <cellStyle name="Millares 16" xfId="91"/>
    <cellStyle name="Millares 17" xfId="92"/>
    <cellStyle name="Millares 174 2" xfId="93"/>
    <cellStyle name="Millares 174 2 2" xfId="94"/>
    <cellStyle name="Millares 174 2 2 2" xfId="95"/>
    <cellStyle name="Millares 174 2 2 2 2" xfId="96"/>
    <cellStyle name="Millares 174 2 2 3" xfId="97"/>
    <cellStyle name="Millares 174 2 3" xfId="98"/>
    <cellStyle name="Millares 174 2 3 2" xfId="99"/>
    <cellStyle name="Millares 174 2 3 2 2" xfId="100"/>
    <cellStyle name="Millares 174 2 3 3" xfId="101"/>
    <cellStyle name="Millares 174 2 4" xfId="102"/>
    <cellStyle name="Millares 18" xfId="103"/>
    <cellStyle name="Millares 19" xfId="104"/>
    <cellStyle name="Millares 2" xfId="105"/>
    <cellStyle name="Millares 2 2" xfId="106"/>
    <cellStyle name="Millares 2 2 2" xfId="107"/>
    <cellStyle name="Millares 2 2 2 2" xfId="108"/>
    <cellStyle name="Millares 2 2 2 2 2" xfId="109"/>
    <cellStyle name="Millares 2 2 2 3" xfId="110"/>
    <cellStyle name="Millares 2 2 3" xfId="111"/>
    <cellStyle name="Millares 2 2 3 2" xfId="112"/>
    <cellStyle name="Millares 2 2 3 2 2" xfId="113"/>
    <cellStyle name="Millares 2 2 3 3" xfId="114"/>
    <cellStyle name="Millares 2 2 4" xfId="115"/>
    <cellStyle name="Millares 2 3" xfId="116"/>
    <cellStyle name="Millares 2 3 2" xfId="117"/>
    <cellStyle name="Millares 2 3 2 2" xfId="118"/>
    <cellStyle name="Millares 2 3 3" xfId="119"/>
    <cellStyle name="Millares 2 4" xfId="120"/>
    <cellStyle name="Millares 2 4 2" xfId="121"/>
    <cellStyle name="Millares 2 4 2 2" xfId="122"/>
    <cellStyle name="Millares 2 4 3" xfId="123"/>
    <cellStyle name="Millares 2 5" xfId="124"/>
    <cellStyle name="Millares 20" xfId="125"/>
    <cellStyle name="Millares 21" xfId="126"/>
    <cellStyle name="Millares 212" xfId="127"/>
    <cellStyle name="Millares 212 2" xfId="128"/>
    <cellStyle name="Millares 212 2 2" xfId="129"/>
    <cellStyle name="Millares 212 2 2 2" xfId="130"/>
    <cellStyle name="Millares 212 2 3" xfId="131"/>
    <cellStyle name="Millares 212 2 4" xfId="132"/>
    <cellStyle name="Millares 212 3" xfId="133"/>
    <cellStyle name="Millares 212 3 2" xfId="134"/>
    <cellStyle name="Millares 212 3 2 2" xfId="135"/>
    <cellStyle name="Millares 212 3 3" xfId="136"/>
    <cellStyle name="Millares 212 4" xfId="137"/>
    <cellStyle name="Millares 212 4 2" xfId="138"/>
    <cellStyle name="Millares 212 5" xfId="139"/>
    <cellStyle name="Millares 212 6" xfId="140"/>
    <cellStyle name="Millares 22" xfId="141"/>
    <cellStyle name="Millares 23" xfId="142"/>
    <cellStyle name="Millares 24" xfId="143"/>
    <cellStyle name="Millares 25" xfId="144"/>
    <cellStyle name="Millares 26" xfId="145"/>
    <cellStyle name="Millares 27" xfId="146"/>
    <cellStyle name="Millares 28" xfId="147"/>
    <cellStyle name="Millares 29" xfId="148"/>
    <cellStyle name="Millares 3" xfId="149"/>
    <cellStyle name="Millares 3 11" xfId="150"/>
    <cellStyle name="Millares 3 11 2" xfId="151"/>
    <cellStyle name="Millares 3 11 2 2" xfId="152"/>
    <cellStyle name="Millares 3 11 2 2 2" xfId="153"/>
    <cellStyle name="Millares 3 11 2 3" xfId="154"/>
    <cellStyle name="Millares 3 11 3" xfId="155"/>
    <cellStyle name="Millares 3 11 3 2" xfId="156"/>
    <cellStyle name="Millares 3 11 3 2 2" xfId="157"/>
    <cellStyle name="Millares 3 11 3 3" xfId="158"/>
    <cellStyle name="Millares 3 11 4" xfId="159"/>
    <cellStyle name="Millares 3 2" xfId="160"/>
    <cellStyle name="Millares 3 3" xfId="161"/>
    <cellStyle name="Millares 30" xfId="162"/>
    <cellStyle name="Millares 31" xfId="163"/>
    <cellStyle name="Millares 32" xfId="164"/>
    <cellStyle name="Millares 33" xfId="165"/>
    <cellStyle name="Millares 34" xfId="166"/>
    <cellStyle name="Millares 4" xfId="167"/>
    <cellStyle name="Millares 4 2" xfId="168"/>
    <cellStyle name="Millares 4 2 2" xfId="169"/>
    <cellStyle name="Millares 4 2 2 2" xfId="170"/>
    <cellStyle name="Millares 4 2 3" xfId="171"/>
    <cellStyle name="Millares 4 2 4" xfId="172"/>
    <cellStyle name="Millares 4 3" xfId="173"/>
    <cellStyle name="Millares 5" xfId="174"/>
    <cellStyle name="Millares 5 2" xfId="175"/>
    <cellStyle name="Millares 5 2 2" xfId="176"/>
    <cellStyle name="Millares 5 3" xfId="177"/>
    <cellStyle name="Millares 5 4" xfId="178"/>
    <cellStyle name="Millares 6" xfId="179"/>
    <cellStyle name="Millares 6 2" xfId="180"/>
    <cellStyle name="Millares 6 2 2" xfId="181"/>
    <cellStyle name="Millares 6 3" xfId="182"/>
    <cellStyle name="Millares 6 4" xfId="183"/>
    <cellStyle name="Millares 654 2 2" xfId="184"/>
    <cellStyle name="Millares 656" xfId="185"/>
    <cellStyle name="Millares 656 2" xfId="186"/>
    <cellStyle name="Millares 656 2 2" xfId="187"/>
    <cellStyle name="Millares 656 2 2 2" xfId="188"/>
    <cellStyle name="Millares 656 2 3" xfId="189"/>
    <cellStyle name="Millares 656 3" xfId="190"/>
    <cellStyle name="Millares 656 3 2" xfId="191"/>
    <cellStyle name="Millares 656 3 2 2" xfId="192"/>
    <cellStyle name="Millares 656 3 3" xfId="193"/>
    <cellStyle name="Millares 656 4" xfId="194"/>
    <cellStyle name="Millares 657" xfId="195"/>
    <cellStyle name="Millares 657 2" xfId="196"/>
    <cellStyle name="Millares 657 2 2" xfId="197"/>
    <cellStyle name="Millares 657 2 2 2" xfId="198"/>
    <cellStyle name="Millares 657 2 3" xfId="199"/>
    <cellStyle name="Millares 657 3" xfId="200"/>
    <cellStyle name="Millares 657 3 2" xfId="201"/>
    <cellStyle name="Millares 657 3 2 2" xfId="202"/>
    <cellStyle name="Millares 657 3 3" xfId="203"/>
    <cellStyle name="Millares 657 4" xfId="204"/>
    <cellStyle name="Millares 7" xfId="205"/>
    <cellStyle name="Millares 7 2" xfId="206"/>
    <cellStyle name="Millares 7 2 2" xfId="207"/>
    <cellStyle name="Millares 7 3" xfId="208"/>
    <cellStyle name="Millares 7 4" xfId="209"/>
    <cellStyle name="Millares 8" xfId="210"/>
    <cellStyle name="Millares 8 2" xfId="211"/>
    <cellStyle name="Millares 8 2 2" xfId="212"/>
    <cellStyle name="Millares 8 3" xfId="213"/>
    <cellStyle name="Millares 8 4" xfId="214"/>
    <cellStyle name="Millares 9" xfId="215"/>
    <cellStyle name="Millares 9 2" xfId="216"/>
    <cellStyle name="Millares 9 2 2" xfId="217"/>
    <cellStyle name="Millares 9 3" xfId="218"/>
    <cellStyle name="Millares 9 4" xfId="219"/>
    <cellStyle name="Moneda [0]" xfId="220" builtinId="7"/>
    <cellStyle name="Neutral" xfId="221" builtinId="28" customBuiltin="1"/>
    <cellStyle name="Normal" xfId="0" builtinId="0"/>
    <cellStyle name="Normal 10 10 2 2 2" xfId="222"/>
    <cellStyle name="Normal 1016" xfId="223"/>
    <cellStyle name="Normal 1018" xfId="224"/>
    <cellStyle name="Normal 1022" xfId="225"/>
    <cellStyle name="Normal 1024" xfId="226"/>
    <cellStyle name="Normal 1025" xfId="227"/>
    <cellStyle name="Normal 1026" xfId="228"/>
    <cellStyle name="Normal 1027" xfId="229"/>
    <cellStyle name="Normal 105" xfId="230"/>
    <cellStyle name="Normal 107" xfId="231"/>
    <cellStyle name="Normal 109" xfId="232"/>
    <cellStyle name="Normal 11" xfId="233"/>
    <cellStyle name="Normal 12 10" xfId="234"/>
    <cellStyle name="Normal 12 2 10" xfId="235"/>
    <cellStyle name="Normal 12 2 2 4" xfId="236"/>
    <cellStyle name="Normal 125" xfId="237"/>
    <cellStyle name="Normal 126" xfId="238"/>
    <cellStyle name="Normal 199 2 2" xfId="239"/>
    <cellStyle name="Normal 2" xfId="240"/>
    <cellStyle name="Normal 2 10 2 2 2" xfId="241"/>
    <cellStyle name="Normal 2 2" xfId="242"/>
    <cellStyle name="Normal 2 2 2 3" xfId="243"/>
    <cellStyle name="Normal 3" xfId="244"/>
    <cellStyle name="Normal 4" xfId="245"/>
    <cellStyle name="Normal 5" xfId="246"/>
    <cellStyle name="Normal 6" xfId="247"/>
    <cellStyle name="Normal 601" xfId="248"/>
    <cellStyle name="Normal 605" xfId="249"/>
    <cellStyle name="Normal 606" xfId="250"/>
    <cellStyle name="Normal 636" xfId="251"/>
    <cellStyle name="Normal 640" xfId="252"/>
    <cellStyle name="Normal 643" xfId="253"/>
    <cellStyle name="Normal 646" xfId="254"/>
    <cellStyle name="Normal 647" xfId="255"/>
    <cellStyle name="Normal 649" xfId="256"/>
    <cellStyle name="Normal 650" xfId="257"/>
    <cellStyle name="Normal 651" xfId="258"/>
    <cellStyle name="Normal 652" xfId="259"/>
    <cellStyle name="Normal 653" xfId="260"/>
    <cellStyle name="Normal 654" xfId="261"/>
    <cellStyle name="Normal 655" xfId="262"/>
    <cellStyle name="Normal 656" xfId="263"/>
    <cellStyle name="Normal 657" xfId="264"/>
    <cellStyle name="Normal 658" xfId="265"/>
    <cellStyle name="Normal 659" xfId="266"/>
    <cellStyle name="Normal 660" xfId="267"/>
    <cellStyle name="Normal 662" xfId="268"/>
    <cellStyle name="Normal 663" xfId="269"/>
    <cellStyle name="Normal 664" xfId="270"/>
    <cellStyle name="Normal 665" xfId="271"/>
    <cellStyle name="Normal 667" xfId="272"/>
    <cellStyle name="Normal 673" xfId="273"/>
    <cellStyle name="Normal 674" xfId="274"/>
    <cellStyle name="Normal 675" xfId="275"/>
    <cellStyle name="Normal 676" xfId="276"/>
    <cellStyle name="Normal 677" xfId="277"/>
    <cellStyle name="Normal 678" xfId="278"/>
    <cellStyle name="Normal 679" xfId="279"/>
    <cellStyle name="Normal 684" xfId="280"/>
    <cellStyle name="Normal 7" xfId="281"/>
    <cellStyle name="Normal 713" xfId="282"/>
    <cellStyle name="Normal 714" xfId="283"/>
    <cellStyle name="Normal 715" xfId="284"/>
    <cellStyle name="Normal 744" xfId="285"/>
    <cellStyle name="Normal 8" xfId="286"/>
    <cellStyle name="Normal 802" xfId="287"/>
    <cellStyle name="Normal 944" xfId="288"/>
    <cellStyle name="Normal 947" xfId="289"/>
    <cellStyle name="Normal 952" xfId="290"/>
    <cellStyle name="Normal 957" xfId="291"/>
    <cellStyle name="Normal 958" xfId="292"/>
    <cellStyle name="Normal 959" xfId="293"/>
    <cellStyle name="Normal 960" xfId="294"/>
    <cellStyle name="Normal 961" xfId="295"/>
    <cellStyle name="Normal 962" xfId="296"/>
    <cellStyle name="Normal 963" xfId="297"/>
    <cellStyle name="Normal 964" xfId="298"/>
    <cellStyle name="Normal 965" xfId="299"/>
    <cellStyle name="Normal 966" xfId="300"/>
    <cellStyle name="Normal 967" xfId="301"/>
    <cellStyle name="Normal 971" xfId="302"/>
    <cellStyle name="Normal 986" xfId="303"/>
    <cellStyle name="Normal_ANEXOC" xfId="304"/>
    <cellStyle name="Normal_ANEXOJ" xfId="305"/>
    <cellStyle name="Notas" xfId="306" builtinId="10" customBuiltin="1"/>
    <cellStyle name="Percent 2" xfId="307"/>
    <cellStyle name="Porcentaje" xfId="308" builtinId="5"/>
    <cellStyle name="Salida" xfId="309" builtinId="21" customBuiltin="1"/>
    <cellStyle name="Texto de advertencia" xfId="310" builtinId="11" customBuiltin="1"/>
    <cellStyle name="Texto explicativo" xfId="311" builtinId="53" customBuiltin="1"/>
    <cellStyle name="Título" xfId="312" builtinId="15" customBuiltin="1"/>
    <cellStyle name="Título 2" xfId="313" builtinId="17" customBuiltin="1"/>
    <cellStyle name="Título 3" xfId="314" builtinId="18" customBuiltin="1"/>
    <cellStyle name="Total" xfId="315" builtinId="25"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externalLink" Target="externalLinks/externalLink2.xml"/><Relationship Id="rId55" Type="http://schemas.openxmlformats.org/officeDocument/2006/relationships/calcChain" Target="calcChain.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8" Type="http://schemas.openxmlformats.org/officeDocument/2006/relationships/worksheet" Target="worksheets/sheet8.xml"/><Relationship Id="rId51" Type="http://schemas.openxmlformats.org/officeDocument/2006/relationships/externalLink" Target="externalLinks/externalLink3.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1.png"/></Relationships>
</file>

<file path=xl/drawings/_rels/drawing1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2.xml.rels><?xml version="1.0" encoding="UTF-8" standalone="yes"?>
<Relationships xmlns="http://schemas.openxmlformats.org/package/2006/relationships"><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1" Type="http://schemas.openxmlformats.org/officeDocument/2006/relationships/image" Target="../media/image1.png"/></Relationships>
</file>

<file path=xl/drawings/_rels/drawing14.xml.rels><?xml version="1.0" encoding="UTF-8" standalone="yes"?>
<Relationships xmlns="http://schemas.openxmlformats.org/package/2006/relationships"><Relationship Id="rId1" Type="http://schemas.openxmlformats.org/officeDocument/2006/relationships/image" Target="../media/image1.png"/></Relationships>
</file>

<file path=xl/drawings/_rels/drawing15.xml.rels><?xml version="1.0" encoding="UTF-8" standalone="yes"?>
<Relationships xmlns="http://schemas.openxmlformats.org/package/2006/relationships"><Relationship Id="rId1" Type="http://schemas.openxmlformats.org/officeDocument/2006/relationships/image" Target="../media/image1.png"/></Relationships>
</file>

<file path=xl/drawings/_rels/drawing16.xml.rels><?xml version="1.0" encoding="UTF-8" standalone="yes"?>
<Relationships xmlns="http://schemas.openxmlformats.org/package/2006/relationships"><Relationship Id="rId1" Type="http://schemas.openxmlformats.org/officeDocument/2006/relationships/image" Target="../media/image1.png"/></Relationships>
</file>

<file path=xl/drawings/_rels/drawing17.xml.rels><?xml version="1.0" encoding="UTF-8" standalone="yes"?>
<Relationships xmlns="http://schemas.openxmlformats.org/package/2006/relationships"><Relationship Id="rId1" Type="http://schemas.openxmlformats.org/officeDocument/2006/relationships/image" Target="../media/image1.png"/></Relationships>
</file>

<file path=xl/drawings/_rels/drawing18.xml.rels><?xml version="1.0" encoding="UTF-8" standalone="yes"?>
<Relationships xmlns="http://schemas.openxmlformats.org/package/2006/relationships"><Relationship Id="rId1" Type="http://schemas.openxmlformats.org/officeDocument/2006/relationships/image" Target="../media/image1.png"/></Relationships>
</file>

<file path=xl/drawings/_rels/drawing19.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20.xml.rels><?xml version="1.0" encoding="UTF-8" standalone="yes"?>
<Relationships xmlns="http://schemas.openxmlformats.org/package/2006/relationships"><Relationship Id="rId1" Type="http://schemas.openxmlformats.org/officeDocument/2006/relationships/image" Target="../media/image1.png"/></Relationships>
</file>

<file path=xl/drawings/_rels/drawing2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2.xml.rels><?xml version="1.0" encoding="UTF-8" standalone="yes"?>
<Relationships xmlns="http://schemas.openxmlformats.org/package/2006/relationships"><Relationship Id="rId1" Type="http://schemas.openxmlformats.org/officeDocument/2006/relationships/image" Target="../media/image1.png"/></Relationships>
</file>

<file path=xl/drawings/_rels/drawing23.xml.rels><?xml version="1.0" encoding="UTF-8" standalone="yes"?>
<Relationships xmlns="http://schemas.openxmlformats.org/package/2006/relationships"><Relationship Id="rId1" Type="http://schemas.openxmlformats.org/officeDocument/2006/relationships/image" Target="../media/image1.png"/></Relationships>
</file>

<file path=xl/drawings/_rels/drawing24.xml.rels><?xml version="1.0" encoding="UTF-8" standalone="yes"?>
<Relationships xmlns="http://schemas.openxmlformats.org/package/2006/relationships"><Relationship Id="rId1" Type="http://schemas.openxmlformats.org/officeDocument/2006/relationships/image" Target="../media/image1.png"/></Relationships>
</file>

<file path=xl/drawings/_rels/drawing25.xml.rels><?xml version="1.0" encoding="UTF-8" standalone="yes"?>
<Relationships xmlns="http://schemas.openxmlformats.org/package/2006/relationships"><Relationship Id="rId1" Type="http://schemas.openxmlformats.org/officeDocument/2006/relationships/image" Target="../media/image1.png"/></Relationships>
</file>

<file path=xl/drawings/_rels/drawing26.xml.rels><?xml version="1.0" encoding="UTF-8" standalone="yes"?>
<Relationships xmlns="http://schemas.openxmlformats.org/package/2006/relationships"><Relationship Id="rId1" Type="http://schemas.openxmlformats.org/officeDocument/2006/relationships/image" Target="../media/image1.png"/></Relationships>
</file>

<file path=xl/drawings/_rels/drawing27.xml.rels><?xml version="1.0" encoding="UTF-8" standalone="yes"?>
<Relationships xmlns="http://schemas.openxmlformats.org/package/2006/relationships"><Relationship Id="rId1" Type="http://schemas.openxmlformats.org/officeDocument/2006/relationships/image" Target="../media/image1.png"/></Relationships>
</file>

<file path=xl/drawings/_rels/drawing28.xml.rels><?xml version="1.0" encoding="UTF-8" standalone="yes"?>
<Relationships xmlns="http://schemas.openxmlformats.org/package/2006/relationships"><Relationship Id="rId1" Type="http://schemas.openxmlformats.org/officeDocument/2006/relationships/image" Target="../media/image1.png"/></Relationships>
</file>

<file path=xl/drawings/_rels/drawing29.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30.xml.rels><?xml version="1.0" encoding="UTF-8" standalone="yes"?>
<Relationships xmlns="http://schemas.openxmlformats.org/package/2006/relationships"><Relationship Id="rId1" Type="http://schemas.openxmlformats.org/officeDocument/2006/relationships/image" Target="../media/image1.png"/></Relationships>
</file>

<file path=xl/drawings/_rels/drawing31.xml.rels><?xml version="1.0" encoding="UTF-8" standalone="yes"?>
<Relationships xmlns="http://schemas.openxmlformats.org/package/2006/relationships"><Relationship Id="rId1" Type="http://schemas.openxmlformats.org/officeDocument/2006/relationships/image" Target="../media/image1.png"/></Relationships>
</file>

<file path=xl/drawings/_rels/drawing3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3.xml.rels><?xml version="1.0" encoding="UTF-8" standalone="yes"?>
<Relationships xmlns="http://schemas.openxmlformats.org/package/2006/relationships"><Relationship Id="rId1" Type="http://schemas.openxmlformats.org/officeDocument/2006/relationships/image" Target="../media/image1.png"/></Relationships>
</file>

<file path=xl/drawings/_rels/drawing34.xml.rels><?xml version="1.0" encoding="UTF-8" standalone="yes"?>
<Relationships xmlns="http://schemas.openxmlformats.org/package/2006/relationships"><Relationship Id="rId1" Type="http://schemas.openxmlformats.org/officeDocument/2006/relationships/image" Target="../media/image1.png"/></Relationships>
</file>

<file path=xl/drawings/_rels/drawing35.xml.rels><?xml version="1.0" encoding="UTF-8" standalone="yes"?>
<Relationships xmlns="http://schemas.openxmlformats.org/package/2006/relationships"><Relationship Id="rId1" Type="http://schemas.openxmlformats.org/officeDocument/2006/relationships/image" Target="../media/image1.png"/></Relationships>
</file>

<file path=xl/drawings/_rels/drawing36.xml.rels><?xml version="1.0" encoding="UTF-8" standalone="yes"?>
<Relationships xmlns="http://schemas.openxmlformats.org/package/2006/relationships"><Relationship Id="rId1" Type="http://schemas.openxmlformats.org/officeDocument/2006/relationships/image" Target="../media/image1.png"/></Relationships>
</file>

<file path=xl/drawings/_rels/drawing37.xml.rels><?xml version="1.0" encoding="UTF-8" standalone="yes"?>
<Relationships xmlns="http://schemas.openxmlformats.org/package/2006/relationships"><Relationship Id="rId1" Type="http://schemas.openxmlformats.org/officeDocument/2006/relationships/image" Target="../media/image1.png"/></Relationships>
</file>

<file path=xl/drawings/_rels/drawing38.xml.rels><?xml version="1.0" encoding="UTF-8" standalone="yes"?>
<Relationships xmlns="http://schemas.openxmlformats.org/package/2006/relationships"><Relationship Id="rId1" Type="http://schemas.openxmlformats.org/officeDocument/2006/relationships/image" Target="../media/image1.png"/></Relationships>
</file>

<file path=xl/drawings/_rels/drawing39.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40.xml.rels><?xml version="1.0" encoding="UTF-8" standalone="yes"?>
<Relationships xmlns="http://schemas.openxmlformats.org/package/2006/relationships"><Relationship Id="rId1" Type="http://schemas.openxmlformats.org/officeDocument/2006/relationships/image" Target="../media/image1.png"/></Relationships>
</file>

<file path=xl/drawings/_rels/drawing41.xml.rels><?xml version="1.0" encoding="UTF-8" standalone="yes"?>
<Relationships xmlns="http://schemas.openxmlformats.org/package/2006/relationships"><Relationship Id="rId1" Type="http://schemas.openxmlformats.org/officeDocument/2006/relationships/image" Target="../media/image1.png"/></Relationships>
</file>

<file path=xl/drawings/_rels/drawing42.xml.rels><?xml version="1.0" encoding="UTF-8" standalone="yes"?>
<Relationships xmlns="http://schemas.openxmlformats.org/package/2006/relationships"><Relationship Id="rId1" Type="http://schemas.openxmlformats.org/officeDocument/2006/relationships/image" Target="../media/image1.png"/></Relationships>
</file>

<file path=xl/drawings/_rels/drawing4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4.xml.rels><?xml version="1.0" encoding="UTF-8" standalone="yes"?>
<Relationships xmlns="http://schemas.openxmlformats.org/package/2006/relationships"><Relationship Id="rId1" Type="http://schemas.openxmlformats.org/officeDocument/2006/relationships/image" Target="../media/image1.png"/></Relationships>
</file>

<file path=xl/drawings/_rels/drawing45.xml.rels><?xml version="1.0" encoding="UTF-8" standalone="yes"?>
<Relationships xmlns="http://schemas.openxmlformats.org/package/2006/relationships"><Relationship Id="rId1" Type="http://schemas.openxmlformats.org/officeDocument/2006/relationships/image" Target="../media/image1.png"/></Relationships>
</file>

<file path=xl/drawings/_rels/drawing46.xml.rels><?xml version="1.0" encoding="UTF-8" standalone="yes"?>
<Relationships xmlns="http://schemas.openxmlformats.org/package/2006/relationships"><Relationship Id="rId1" Type="http://schemas.openxmlformats.org/officeDocument/2006/relationships/image" Target="../media/image1.png"/></Relationships>
</file>

<file path=xl/drawings/_rels/drawing47.xml.rels><?xml version="1.0" encoding="UTF-8" standalone="yes"?>
<Relationships xmlns="http://schemas.openxmlformats.org/package/2006/relationships"><Relationship Id="rId1" Type="http://schemas.openxmlformats.org/officeDocument/2006/relationships/image" Target="../media/image2.emf"/></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emf"/></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220980</xdr:colOff>
      <xdr:row>0</xdr:row>
      <xdr:rowOff>99060</xdr:rowOff>
    </xdr:from>
    <xdr:to>
      <xdr:col>1</xdr:col>
      <xdr:colOff>22860</xdr:colOff>
      <xdr:row>4</xdr:row>
      <xdr:rowOff>83820</xdr:rowOff>
    </xdr:to>
    <xdr:pic>
      <xdr:nvPicPr>
        <xdr:cNvPr id="1373230" name="Imagen 2">
          <a:extLst>
            <a:ext uri="{FF2B5EF4-FFF2-40B4-BE49-F238E27FC236}">
              <a16:creationId xmlns:a16="http://schemas.microsoft.com/office/drawing/2014/main" id="{0242BD24-C1B3-D84F-54D3-DCA3EC10179A}"/>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0980" y="99060"/>
          <a:ext cx="1272540" cy="6553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3</xdr:col>
      <xdr:colOff>137160</xdr:colOff>
      <xdr:row>0</xdr:row>
      <xdr:rowOff>91440</xdr:rowOff>
    </xdr:from>
    <xdr:to>
      <xdr:col>3</xdr:col>
      <xdr:colOff>1295400</xdr:colOff>
      <xdr:row>4</xdr:row>
      <xdr:rowOff>22860</xdr:rowOff>
    </xdr:to>
    <xdr:pic>
      <xdr:nvPicPr>
        <xdr:cNvPr id="1382446" name="Imagen 2">
          <a:extLst>
            <a:ext uri="{FF2B5EF4-FFF2-40B4-BE49-F238E27FC236}">
              <a16:creationId xmlns:a16="http://schemas.microsoft.com/office/drawing/2014/main" id="{7884A5E7-1129-BC52-C534-0C91E8E3657A}"/>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545580" y="91440"/>
          <a:ext cx="1158240" cy="6019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5</xdr:col>
      <xdr:colOff>830580</xdr:colOff>
      <xdr:row>0</xdr:row>
      <xdr:rowOff>0</xdr:rowOff>
    </xdr:from>
    <xdr:to>
      <xdr:col>6</xdr:col>
      <xdr:colOff>845820</xdr:colOff>
      <xdr:row>3</xdr:row>
      <xdr:rowOff>137160</xdr:rowOff>
    </xdr:to>
    <xdr:pic>
      <xdr:nvPicPr>
        <xdr:cNvPr id="1383470" name="Imagen 2">
          <a:extLst>
            <a:ext uri="{FF2B5EF4-FFF2-40B4-BE49-F238E27FC236}">
              <a16:creationId xmlns:a16="http://schemas.microsoft.com/office/drawing/2014/main" id="{C3EFD8C8-1500-BE57-3D40-B61537EB8ABA}"/>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212580" y="0"/>
          <a:ext cx="1272540" cy="6553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2.xml><?xml version="1.0" encoding="utf-8"?>
<xdr:wsDr xmlns:xdr="http://schemas.openxmlformats.org/drawingml/2006/spreadsheetDrawing" xmlns:a="http://schemas.openxmlformats.org/drawingml/2006/main">
  <xdr:twoCellAnchor editAs="oneCell">
    <xdr:from>
      <xdr:col>2</xdr:col>
      <xdr:colOff>236220</xdr:colOff>
      <xdr:row>0</xdr:row>
      <xdr:rowOff>45720</xdr:rowOff>
    </xdr:from>
    <xdr:to>
      <xdr:col>2</xdr:col>
      <xdr:colOff>1074420</xdr:colOff>
      <xdr:row>2</xdr:row>
      <xdr:rowOff>114300</xdr:rowOff>
    </xdr:to>
    <xdr:pic>
      <xdr:nvPicPr>
        <xdr:cNvPr id="1384494" name="Imagen 2">
          <a:extLst>
            <a:ext uri="{FF2B5EF4-FFF2-40B4-BE49-F238E27FC236}">
              <a16:creationId xmlns:a16="http://schemas.microsoft.com/office/drawing/2014/main" id="{DCA02710-35B5-DE6E-7ECA-7147BB202185}"/>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975860" y="45720"/>
          <a:ext cx="838200" cy="4343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3.xml><?xml version="1.0" encoding="utf-8"?>
<xdr:wsDr xmlns:xdr="http://schemas.openxmlformats.org/drawingml/2006/spreadsheetDrawing" xmlns:a="http://schemas.openxmlformats.org/drawingml/2006/main">
  <xdr:twoCellAnchor editAs="oneCell">
    <xdr:from>
      <xdr:col>4</xdr:col>
      <xdr:colOff>632460</xdr:colOff>
      <xdr:row>0</xdr:row>
      <xdr:rowOff>38100</xdr:rowOff>
    </xdr:from>
    <xdr:to>
      <xdr:col>4</xdr:col>
      <xdr:colOff>1470660</xdr:colOff>
      <xdr:row>2</xdr:row>
      <xdr:rowOff>106680</xdr:rowOff>
    </xdr:to>
    <xdr:pic>
      <xdr:nvPicPr>
        <xdr:cNvPr id="1385518" name="Imagen 2">
          <a:extLst>
            <a:ext uri="{FF2B5EF4-FFF2-40B4-BE49-F238E27FC236}">
              <a16:creationId xmlns:a16="http://schemas.microsoft.com/office/drawing/2014/main" id="{1949A3D4-6282-22B8-310B-A4467197C471}"/>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862060" y="38100"/>
          <a:ext cx="838200" cy="4343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4.xml><?xml version="1.0" encoding="utf-8"?>
<xdr:wsDr xmlns:xdr="http://schemas.openxmlformats.org/drawingml/2006/spreadsheetDrawing" xmlns:a="http://schemas.openxmlformats.org/drawingml/2006/main">
  <xdr:twoCellAnchor editAs="oneCell">
    <xdr:from>
      <xdr:col>11</xdr:col>
      <xdr:colOff>563880</xdr:colOff>
      <xdr:row>0</xdr:row>
      <xdr:rowOff>121920</xdr:rowOff>
    </xdr:from>
    <xdr:to>
      <xdr:col>13</xdr:col>
      <xdr:colOff>38100</xdr:colOff>
      <xdr:row>3</xdr:row>
      <xdr:rowOff>114300</xdr:rowOff>
    </xdr:to>
    <xdr:pic>
      <xdr:nvPicPr>
        <xdr:cNvPr id="1386542" name="Imagen 2">
          <a:extLst>
            <a:ext uri="{FF2B5EF4-FFF2-40B4-BE49-F238E27FC236}">
              <a16:creationId xmlns:a16="http://schemas.microsoft.com/office/drawing/2014/main" id="{5D4DBA8D-B5F6-DD82-8475-B9D5C5ADD375}"/>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473940" y="121920"/>
          <a:ext cx="1043940" cy="5410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5.xml><?xml version="1.0" encoding="utf-8"?>
<xdr:wsDr xmlns:xdr="http://schemas.openxmlformats.org/drawingml/2006/spreadsheetDrawing" xmlns:a="http://schemas.openxmlformats.org/drawingml/2006/main">
  <xdr:twoCellAnchor editAs="oneCell">
    <xdr:from>
      <xdr:col>2</xdr:col>
      <xdr:colOff>1478280</xdr:colOff>
      <xdr:row>0</xdr:row>
      <xdr:rowOff>22860</xdr:rowOff>
    </xdr:from>
    <xdr:to>
      <xdr:col>3</xdr:col>
      <xdr:colOff>762000</xdr:colOff>
      <xdr:row>2</xdr:row>
      <xdr:rowOff>91440</xdr:rowOff>
    </xdr:to>
    <xdr:pic>
      <xdr:nvPicPr>
        <xdr:cNvPr id="1387566" name="Imagen 2">
          <a:extLst>
            <a:ext uri="{FF2B5EF4-FFF2-40B4-BE49-F238E27FC236}">
              <a16:creationId xmlns:a16="http://schemas.microsoft.com/office/drawing/2014/main" id="{CAB52CDA-FCB6-E801-59B9-F4DFE80A273D}"/>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372100" y="22860"/>
          <a:ext cx="838200" cy="4343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6.xml><?xml version="1.0" encoding="utf-8"?>
<xdr:wsDr xmlns:xdr="http://schemas.openxmlformats.org/drawingml/2006/spreadsheetDrawing" xmlns:a="http://schemas.openxmlformats.org/drawingml/2006/main">
  <xdr:twoCellAnchor editAs="oneCell">
    <xdr:from>
      <xdr:col>2</xdr:col>
      <xdr:colOff>1478280</xdr:colOff>
      <xdr:row>0</xdr:row>
      <xdr:rowOff>38100</xdr:rowOff>
    </xdr:from>
    <xdr:to>
      <xdr:col>3</xdr:col>
      <xdr:colOff>762000</xdr:colOff>
      <xdr:row>2</xdr:row>
      <xdr:rowOff>106680</xdr:rowOff>
    </xdr:to>
    <xdr:pic>
      <xdr:nvPicPr>
        <xdr:cNvPr id="1388590" name="Imagen 2">
          <a:extLst>
            <a:ext uri="{FF2B5EF4-FFF2-40B4-BE49-F238E27FC236}">
              <a16:creationId xmlns:a16="http://schemas.microsoft.com/office/drawing/2014/main" id="{324F0D7C-D555-07F7-5F1C-32E4C6EEB475}"/>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861560" y="38100"/>
          <a:ext cx="838200" cy="4343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7.xml><?xml version="1.0" encoding="utf-8"?>
<xdr:wsDr xmlns:xdr="http://schemas.openxmlformats.org/drawingml/2006/spreadsheetDrawing" xmlns:a="http://schemas.openxmlformats.org/drawingml/2006/main">
  <xdr:twoCellAnchor editAs="oneCell">
    <xdr:from>
      <xdr:col>2</xdr:col>
      <xdr:colOff>1021080</xdr:colOff>
      <xdr:row>0</xdr:row>
      <xdr:rowOff>175260</xdr:rowOff>
    </xdr:from>
    <xdr:to>
      <xdr:col>3</xdr:col>
      <xdr:colOff>670560</xdr:colOff>
      <xdr:row>3</xdr:row>
      <xdr:rowOff>60960</xdr:rowOff>
    </xdr:to>
    <xdr:pic>
      <xdr:nvPicPr>
        <xdr:cNvPr id="1389614" name="Imagen 2">
          <a:extLst>
            <a:ext uri="{FF2B5EF4-FFF2-40B4-BE49-F238E27FC236}">
              <a16:creationId xmlns:a16="http://schemas.microsoft.com/office/drawing/2014/main" id="{0D443358-16FD-5AE2-E4D1-93A5480E2E5F}"/>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86200" y="175260"/>
          <a:ext cx="838200" cy="4343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8.xml><?xml version="1.0" encoding="utf-8"?>
<xdr:wsDr xmlns:xdr="http://schemas.openxmlformats.org/drawingml/2006/spreadsheetDrawing" xmlns:a="http://schemas.openxmlformats.org/drawingml/2006/main">
  <xdr:twoCellAnchor editAs="oneCell">
    <xdr:from>
      <xdr:col>4</xdr:col>
      <xdr:colOff>327660</xdr:colOff>
      <xdr:row>0</xdr:row>
      <xdr:rowOff>53340</xdr:rowOff>
    </xdr:from>
    <xdr:to>
      <xdr:col>4</xdr:col>
      <xdr:colOff>1165860</xdr:colOff>
      <xdr:row>2</xdr:row>
      <xdr:rowOff>121920</xdr:rowOff>
    </xdr:to>
    <xdr:pic>
      <xdr:nvPicPr>
        <xdr:cNvPr id="1390638" name="Imagen 2">
          <a:extLst>
            <a:ext uri="{FF2B5EF4-FFF2-40B4-BE49-F238E27FC236}">
              <a16:creationId xmlns:a16="http://schemas.microsoft.com/office/drawing/2014/main" id="{F4D5BDBE-8E1D-6948-E245-E650718C543B}"/>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938260" y="53340"/>
          <a:ext cx="838200" cy="4343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9.xml><?xml version="1.0" encoding="utf-8"?>
<xdr:wsDr xmlns:xdr="http://schemas.openxmlformats.org/drawingml/2006/spreadsheetDrawing" xmlns:a="http://schemas.openxmlformats.org/drawingml/2006/main">
  <xdr:twoCellAnchor editAs="oneCell">
    <xdr:from>
      <xdr:col>12</xdr:col>
      <xdr:colOff>358140</xdr:colOff>
      <xdr:row>0</xdr:row>
      <xdr:rowOff>99060</xdr:rowOff>
    </xdr:from>
    <xdr:to>
      <xdr:col>12</xdr:col>
      <xdr:colOff>1196340</xdr:colOff>
      <xdr:row>2</xdr:row>
      <xdr:rowOff>137160</xdr:rowOff>
    </xdr:to>
    <xdr:pic>
      <xdr:nvPicPr>
        <xdr:cNvPr id="1372223" name="Imagen 2">
          <a:extLst>
            <a:ext uri="{FF2B5EF4-FFF2-40B4-BE49-F238E27FC236}">
              <a16:creationId xmlns:a16="http://schemas.microsoft.com/office/drawing/2014/main" id="{FB8EF9E1-75DF-E245-32AD-8A786AEF6496}"/>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7442180" y="99060"/>
          <a:ext cx="838200" cy="419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6</xdr:col>
      <xdr:colOff>76200</xdr:colOff>
      <xdr:row>0</xdr:row>
      <xdr:rowOff>175260</xdr:rowOff>
    </xdr:from>
    <xdr:to>
      <xdr:col>6</xdr:col>
      <xdr:colOff>1348740</xdr:colOff>
      <xdr:row>6</xdr:row>
      <xdr:rowOff>0</xdr:rowOff>
    </xdr:to>
    <xdr:pic>
      <xdr:nvPicPr>
        <xdr:cNvPr id="1374254" name="Imagen 2">
          <a:extLst>
            <a:ext uri="{FF2B5EF4-FFF2-40B4-BE49-F238E27FC236}">
              <a16:creationId xmlns:a16="http://schemas.microsoft.com/office/drawing/2014/main" id="{347CFAF7-4D8A-EDFB-0391-0F81509E2381}"/>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271260" y="175260"/>
          <a:ext cx="1272540" cy="6553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0.xml><?xml version="1.0" encoding="utf-8"?>
<xdr:wsDr xmlns:xdr="http://schemas.openxmlformats.org/drawingml/2006/spreadsheetDrawing" xmlns:a="http://schemas.openxmlformats.org/drawingml/2006/main">
  <xdr:twoCellAnchor editAs="oneCell">
    <xdr:from>
      <xdr:col>3</xdr:col>
      <xdr:colOff>502920</xdr:colOff>
      <xdr:row>0</xdr:row>
      <xdr:rowOff>76200</xdr:rowOff>
    </xdr:from>
    <xdr:to>
      <xdr:col>4</xdr:col>
      <xdr:colOff>723900</xdr:colOff>
      <xdr:row>3</xdr:row>
      <xdr:rowOff>45720</xdr:rowOff>
    </xdr:to>
    <xdr:pic>
      <xdr:nvPicPr>
        <xdr:cNvPr id="1391662" name="Imagen 2">
          <a:extLst>
            <a:ext uri="{FF2B5EF4-FFF2-40B4-BE49-F238E27FC236}">
              <a16:creationId xmlns:a16="http://schemas.microsoft.com/office/drawing/2014/main" id="{AF28B98E-F884-0878-C4C4-42347181F18C}"/>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202680" y="76200"/>
          <a:ext cx="1005840" cy="5181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1.xml><?xml version="1.0" encoding="utf-8"?>
<xdr:wsDr xmlns:xdr="http://schemas.openxmlformats.org/drawingml/2006/spreadsheetDrawing" xmlns:a="http://schemas.openxmlformats.org/drawingml/2006/main">
  <xdr:twoCellAnchor editAs="oneCell">
    <xdr:from>
      <xdr:col>3</xdr:col>
      <xdr:colOff>693420</xdr:colOff>
      <xdr:row>0</xdr:row>
      <xdr:rowOff>53340</xdr:rowOff>
    </xdr:from>
    <xdr:to>
      <xdr:col>4</xdr:col>
      <xdr:colOff>746760</xdr:colOff>
      <xdr:row>2</xdr:row>
      <xdr:rowOff>121920</xdr:rowOff>
    </xdr:to>
    <xdr:pic>
      <xdr:nvPicPr>
        <xdr:cNvPr id="1392686" name="Imagen 2">
          <a:extLst>
            <a:ext uri="{FF2B5EF4-FFF2-40B4-BE49-F238E27FC236}">
              <a16:creationId xmlns:a16="http://schemas.microsoft.com/office/drawing/2014/main" id="{68EC8CA7-63A2-F5E2-EA5B-BC31A3DF5746}"/>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124700" y="53340"/>
          <a:ext cx="838200" cy="4343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2.xml><?xml version="1.0" encoding="utf-8"?>
<xdr:wsDr xmlns:xdr="http://schemas.openxmlformats.org/drawingml/2006/spreadsheetDrawing" xmlns:a="http://schemas.openxmlformats.org/drawingml/2006/main">
  <xdr:twoCellAnchor editAs="oneCell">
    <xdr:from>
      <xdr:col>4</xdr:col>
      <xdr:colOff>662940</xdr:colOff>
      <xdr:row>0</xdr:row>
      <xdr:rowOff>99060</xdr:rowOff>
    </xdr:from>
    <xdr:to>
      <xdr:col>5</xdr:col>
      <xdr:colOff>716280</xdr:colOff>
      <xdr:row>2</xdr:row>
      <xdr:rowOff>167640</xdr:rowOff>
    </xdr:to>
    <xdr:pic>
      <xdr:nvPicPr>
        <xdr:cNvPr id="1393710" name="Imagen 2">
          <a:extLst>
            <a:ext uri="{FF2B5EF4-FFF2-40B4-BE49-F238E27FC236}">
              <a16:creationId xmlns:a16="http://schemas.microsoft.com/office/drawing/2014/main" id="{7BF55921-002C-345A-CECC-11235BD6B9C9}"/>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092440" y="99060"/>
          <a:ext cx="838200" cy="4343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3.xml><?xml version="1.0" encoding="utf-8"?>
<xdr:wsDr xmlns:xdr="http://schemas.openxmlformats.org/drawingml/2006/spreadsheetDrawing" xmlns:a="http://schemas.openxmlformats.org/drawingml/2006/main">
  <xdr:twoCellAnchor editAs="oneCell">
    <xdr:from>
      <xdr:col>2</xdr:col>
      <xdr:colOff>647700</xdr:colOff>
      <xdr:row>0</xdr:row>
      <xdr:rowOff>68580</xdr:rowOff>
    </xdr:from>
    <xdr:to>
      <xdr:col>2</xdr:col>
      <xdr:colOff>1485900</xdr:colOff>
      <xdr:row>2</xdr:row>
      <xdr:rowOff>129540</xdr:rowOff>
    </xdr:to>
    <xdr:pic>
      <xdr:nvPicPr>
        <xdr:cNvPr id="1394734" name="Imagen 2">
          <a:extLst>
            <a:ext uri="{FF2B5EF4-FFF2-40B4-BE49-F238E27FC236}">
              <a16:creationId xmlns:a16="http://schemas.microsoft.com/office/drawing/2014/main" id="{C9C38ADC-CEA5-EAA1-51E4-E206EEF8CFDB}"/>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494020" y="68580"/>
          <a:ext cx="838200" cy="4267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4.xml><?xml version="1.0" encoding="utf-8"?>
<xdr:wsDr xmlns:xdr="http://schemas.openxmlformats.org/drawingml/2006/spreadsheetDrawing" xmlns:a="http://schemas.openxmlformats.org/drawingml/2006/main">
  <xdr:twoCellAnchor editAs="oneCell">
    <xdr:from>
      <xdr:col>5</xdr:col>
      <xdr:colOff>1104900</xdr:colOff>
      <xdr:row>0</xdr:row>
      <xdr:rowOff>53340</xdr:rowOff>
    </xdr:from>
    <xdr:to>
      <xdr:col>6</xdr:col>
      <xdr:colOff>883920</xdr:colOff>
      <xdr:row>3</xdr:row>
      <xdr:rowOff>0</xdr:rowOff>
    </xdr:to>
    <xdr:pic>
      <xdr:nvPicPr>
        <xdr:cNvPr id="1395758" name="Imagen 2">
          <a:extLst>
            <a:ext uri="{FF2B5EF4-FFF2-40B4-BE49-F238E27FC236}">
              <a16:creationId xmlns:a16="http://schemas.microsoft.com/office/drawing/2014/main" id="{18392F65-E7AE-E3F1-C822-BFCCB95FBD7F}"/>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29900" y="53340"/>
          <a:ext cx="952500" cy="4953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5.xml><?xml version="1.0" encoding="utf-8"?>
<xdr:wsDr xmlns:xdr="http://schemas.openxmlformats.org/drawingml/2006/spreadsheetDrawing" xmlns:a="http://schemas.openxmlformats.org/drawingml/2006/main">
  <xdr:twoCellAnchor editAs="oneCell">
    <xdr:from>
      <xdr:col>3</xdr:col>
      <xdr:colOff>213360</xdr:colOff>
      <xdr:row>0</xdr:row>
      <xdr:rowOff>30480</xdr:rowOff>
    </xdr:from>
    <xdr:to>
      <xdr:col>3</xdr:col>
      <xdr:colOff>1051560</xdr:colOff>
      <xdr:row>2</xdr:row>
      <xdr:rowOff>99060</xdr:rowOff>
    </xdr:to>
    <xdr:pic>
      <xdr:nvPicPr>
        <xdr:cNvPr id="1396782" name="Imagen 2">
          <a:extLst>
            <a:ext uri="{FF2B5EF4-FFF2-40B4-BE49-F238E27FC236}">
              <a16:creationId xmlns:a16="http://schemas.microsoft.com/office/drawing/2014/main" id="{3717BC26-DCD4-715D-81AB-6306192123AE}"/>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410200" y="30480"/>
          <a:ext cx="838200" cy="4343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6.xml><?xml version="1.0" encoding="utf-8"?>
<xdr:wsDr xmlns:xdr="http://schemas.openxmlformats.org/drawingml/2006/spreadsheetDrawing" xmlns:a="http://schemas.openxmlformats.org/drawingml/2006/main">
  <xdr:twoCellAnchor>
    <xdr:from>
      <xdr:col>0</xdr:col>
      <xdr:colOff>47625</xdr:colOff>
      <xdr:row>8</xdr:row>
      <xdr:rowOff>28575</xdr:rowOff>
    </xdr:from>
    <xdr:to>
      <xdr:col>8</xdr:col>
      <xdr:colOff>80018</xdr:colOff>
      <xdr:row>10</xdr:row>
      <xdr:rowOff>155935</xdr:rowOff>
    </xdr:to>
    <xdr:sp macro="" textlink="">
      <xdr:nvSpPr>
        <xdr:cNvPr id="3" name="CuadroTexto 2">
          <a:extLst>
            <a:ext uri="{FF2B5EF4-FFF2-40B4-BE49-F238E27FC236}">
              <a16:creationId xmlns:a16="http://schemas.microsoft.com/office/drawing/2014/main" id="{C17C5850-148A-1991-5807-C2A3153AD1F6}"/>
            </a:ext>
          </a:extLst>
        </xdr:cNvPr>
        <xdr:cNvSpPr txBox="1"/>
      </xdr:nvSpPr>
      <xdr:spPr>
        <a:xfrm>
          <a:off x="47625" y="2124075"/>
          <a:ext cx="7858125" cy="5238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PY" sz="1100"/>
            <a:t>El</a:t>
          </a:r>
          <a:r>
            <a:rPr lang="es-PY" sz="1100" baseline="0"/>
            <a:t> total de este rubro se compone de la Reserva de Revaluo por Gs.1.309.672 mas la Reserva de Revaluo Tecnico correspondiente a la compra del Inmueble. Gs. 609.606.</a:t>
          </a:r>
        </a:p>
        <a:p>
          <a:r>
            <a:rPr lang="es-PY" sz="1100" baseline="0"/>
            <a:t>360</a:t>
          </a:r>
          <a:endParaRPr lang="es-PY" sz="1100"/>
        </a:p>
      </xdr:txBody>
    </xdr:sp>
    <xdr:clientData/>
  </xdr:twoCellAnchor>
  <xdr:twoCellAnchor>
    <xdr:from>
      <xdr:col>0</xdr:col>
      <xdr:colOff>47625</xdr:colOff>
      <xdr:row>12</xdr:row>
      <xdr:rowOff>38100</xdr:rowOff>
    </xdr:from>
    <xdr:to>
      <xdr:col>8</xdr:col>
      <xdr:colOff>80018</xdr:colOff>
      <xdr:row>14</xdr:row>
      <xdr:rowOff>166029</xdr:rowOff>
    </xdr:to>
    <xdr:sp macro="" textlink="">
      <xdr:nvSpPr>
        <xdr:cNvPr id="4" name="CuadroTexto 3">
          <a:extLst>
            <a:ext uri="{FF2B5EF4-FFF2-40B4-BE49-F238E27FC236}">
              <a16:creationId xmlns:a16="http://schemas.microsoft.com/office/drawing/2014/main" id="{8A9488C0-242A-FBCE-2148-3352A78B190F}"/>
            </a:ext>
          </a:extLst>
        </xdr:cNvPr>
        <xdr:cNvSpPr txBox="1"/>
      </xdr:nvSpPr>
      <xdr:spPr>
        <a:xfrm>
          <a:off x="47625" y="2895600"/>
          <a:ext cx="7858125" cy="5238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PY" sz="1100"/>
            <a:t>Corresponde</a:t>
          </a:r>
          <a:r>
            <a:rPr lang="es-PY" sz="1100" baseline="0"/>
            <a:t> al 5% exigido.</a:t>
          </a:r>
          <a:endParaRPr lang="es-PY" sz="1100"/>
        </a:p>
      </xdr:txBody>
    </xdr:sp>
    <xdr:clientData/>
  </xdr:twoCellAnchor>
  <xdr:twoCellAnchor>
    <xdr:from>
      <xdr:col>0</xdr:col>
      <xdr:colOff>47625</xdr:colOff>
      <xdr:row>16</xdr:row>
      <xdr:rowOff>36195</xdr:rowOff>
    </xdr:from>
    <xdr:to>
      <xdr:col>8</xdr:col>
      <xdr:colOff>80018</xdr:colOff>
      <xdr:row>18</xdr:row>
      <xdr:rowOff>156123</xdr:rowOff>
    </xdr:to>
    <xdr:sp macro="" textlink="">
      <xdr:nvSpPr>
        <xdr:cNvPr id="5" name="CuadroTexto 4">
          <a:extLst>
            <a:ext uri="{FF2B5EF4-FFF2-40B4-BE49-F238E27FC236}">
              <a16:creationId xmlns:a16="http://schemas.microsoft.com/office/drawing/2014/main" id="{3DFA15BC-BEBF-D8D7-E2D3-C87FC2515A10}"/>
            </a:ext>
          </a:extLst>
        </xdr:cNvPr>
        <xdr:cNvSpPr txBox="1"/>
      </xdr:nvSpPr>
      <xdr:spPr>
        <a:xfrm>
          <a:off x="47625" y="3648075"/>
          <a:ext cx="7858125" cy="5238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s-PY" sz="1100">
              <a:solidFill>
                <a:schemeClr val="dk1"/>
              </a:solidFill>
              <a:effectLst/>
              <a:latin typeface="+mn-lt"/>
              <a:ea typeface="+mn-ea"/>
              <a:cs typeface="+mn-cs"/>
            </a:rPr>
            <a:t>Breve Descripción</a:t>
          </a:r>
          <a:endParaRPr lang="es-PY">
            <a:effectLst/>
          </a:endParaRPr>
        </a:p>
        <a:p>
          <a:endParaRPr lang="es-PY" sz="1100"/>
        </a:p>
      </xdr:txBody>
    </xdr:sp>
    <xdr:clientData/>
  </xdr:twoCellAnchor>
  <xdr:twoCellAnchor>
    <xdr:from>
      <xdr:col>0</xdr:col>
      <xdr:colOff>47624</xdr:colOff>
      <xdr:row>23</xdr:row>
      <xdr:rowOff>85725</xdr:rowOff>
    </xdr:from>
    <xdr:to>
      <xdr:col>8</xdr:col>
      <xdr:colOff>80012</xdr:colOff>
      <xdr:row>27</xdr:row>
      <xdr:rowOff>87688</xdr:rowOff>
    </xdr:to>
    <xdr:sp macro="" textlink="">
      <xdr:nvSpPr>
        <xdr:cNvPr id="6" name="CuadroTexto 5">
          <a:extLst>
            <a:ext uri="{FF2B5EF4-FFF2-40B4-BE49-F238E27FC236}">
              <a16:creationId xmlns:a16="http://schemas.microsoft.com/office/drawing/2014/main" id="{5916F25F-2B50-CDE7-E785-C844D3A6B79A}"/>
            </a:ext>
          </a:extLst>
        </xdr:cNvPr>
        <xdr:cNvSpPr txBox="1"/>
      </xdr:nvSpPr>
      <xdr:spPr>
        <a:xfrm>
          <a:off x="57149" y="4467225"/>
          <a:ext cx="7854315" cy="771525"/>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s-PY" sz="1100"/>
            <a:t>Dentro de la reserva facultativa se encuentra</a:t>
          </a:r>
          <a:r>
            <a:rPr lang="es-PY" sz="1100" baseline="0"/>
            <a:t> </a:t>
          </a:r>
          <a:r>
            <a:rPr lang="en-US" sz="1100" b="0" i="0" u="none" strike="noStrike" baseline="0">
              <a:solidFill>
                <a:schemeClr val="dk1"/>
              </a:solidFill>
              <a:effectLst/>
              <a:latin typeface="+mn-lt"/>
              <a:ea typeface="+mn-ea"/>
              <a:cs typeface="+mn-cs"/>
            </a:rPr>
            <a:t>Gs. 3.745.423 para pagos de dividendos</a:t>
          </a:r>
          <a:endParaRPr lang="es-PY" sz="1100"/>
        </a:p>
      </xdr:txBody>
    </xdr:sp>
    <xdr:clientData/>
  </xdr:twoCellAnchor>
  <xdr:twoCellAnchor editAs="oneCell">
    <xdr:from>
      <xdr:col>3</xdr:col>
      <xdr:colOff>632460</xdr:colOff>
      <xdr:row>0</xdr:row>
      <xdr:rowOff>60960</xdr:rowOff>
    </xdr:from>
    <xdr:to>
      <xdr:col>4</xdr:col>
      <xdr:colOff>685800</xdr:colOff>
      <xdr:row>2</xdr:row>
      <xdr:rowOff>129540</xdr:rowOff>
    </xdr:to>
    <xdr:pic>
      <xdr:nvPicPr>
        <xdr:cNvPr id="1397994" name="Imagen 6">
          <a:extLst>
            <a:ext uri="{FF2B5EF4-FFF2-40B4-BE49-F238E27FC236}">
              <a16:creationId xmlns:a16="http://schemas.microsoft.com/office/drawing/2014/main" id="{78764744-3DC2-696F-3B5E-7925646047E4}"/>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754880" y="60960"/>
          <a:ext cx="838200" cy="4343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7.xml><?xml version="1.0" encoding="utf-8"?>
<xdr:wsDr xmlns:xdr="http://schemas.openxmlformats.org/drawingml/2006/spreadsheetDrawing" xmlns:a="http://schemas.openxmlformats.org/drawingml/2006/main">
  <xdr:twoCellAnchor editAs="oneCell">
    <xdr:from>
      <xdr:col>3</xdr:col>
      <xdr:colOff>685800</xdr:colOff>
      <xdr:row>0</xdr:row>
      <xdr:rowOff>45720</xdr:rowOff>
    </xdr:from>
    <xdr:to>
      <xdr:col>4</xdr:col>
      <xdr:colOff>739140</xdr:colOff>
      <xdr:row>2</xdr:row>
      <xdr:rowOff>114300</xdr:rowOff>
    </xdr:to>
    <xdr:pic>
      <xdr:nvPicPr>
        <xdr:cNvPr id="1398830" name="Imagen 2">
          <a:extLst>
            <a:ext uri="{FF2B5EF4-FFF2-40B4-BE49-F238E27FC236}">
              <a16:creationId xmlns:a16="http://schemas.microsoft.com/office/drawing/2014/main" id="{1D118704-FB54-3393-75CD-38170C6A7F7D}"/>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654040" y="45720"/>
          <a:ext cx="838200" cy="4343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8.xml><?xml version="1.0" encoding="utf-8"?>
<xdr:wsDr xmlns:xdr="http://schemas.openxmlformats.org/drawingml/2006/spreadsheetDrawing" xmlns:a="http://schemas.openxmlformats.org/drawingml/2006/main">
  <xdr:twoCellAnchor editAs="oneCell">
    <xdr:from>
      <xdr:col>3</xdr:col>
      <xdr:colOff>739140</xdr:colOff>
      <xdr:row>0</xdr:row>
      <xdr:rowOff>60960</xdr:rowOff>
    </xdr:from>
    <xdr:to>
      <xdr:col>4</xdr:col>
      <xdr:colOff>792480</xdr:colOff>
      <xdr:row>2</xdr:row>
      <xdr:rowOff>129540</xdr:rowOff>
    </xdr:to>
    <xdr:pic>
      <xdr:nvPicPr>
        <xdr:cNvPr id="1399854" name="Imagen 2">
          <a:extLst>
            <a:ext uri="{FF2B5EF4-FFF2-40B4-BE49-F238E27FC236}">
              <a16:creationId xmlns:a16="http://schemas.microsoft.com/office/drawing/2014/main" id="{CF32C482-5905-B031-48A8-0D6646B34CC1}"/>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096000" y="60960"/>
          <a:ext cx="838200" cy="4343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9.xml><?xml version="1.0" encoding="utf-8"?>
<xdr:wsDr xmlns:xdr="http://schemas.openxmlformats.org/drawingml/2006/spreadsheetDrawing" xmlns:a="http://schemas.openxmlformats.org/drawingml/2006/main">
  <xdr:twoCellAnchor editAs="oneCell">
    <xdr:from>
      <xdr:col>3</xdr:col>
      <xdr:colOff>685800</xdr:colOff>
      <xdr:row>0</xdr:row>
      <xdr:rowOff>76200</xdr:rowOff>
    </xdr:from>
    <xdr:to>
      <xdr:col>4</xdr:col>
      <xdr:colOff>739140</xdr:colOff>
      <xdr:row>2</xdr:row>
      <xdr:rowOff>144780</xdr:rowOff>
    </xdr:to>
    <xdr:pic>
      <xdr:nvPicPr>
        <xdr:cNvPr id="1400878" name="Imagen 2">
          <a:extLst>
            <a:ext uri="{FF2B5EF4-FFF2-40B4-BE49-F238E27FC236}">
              <a16:creationId xmlns:a16="http://schemas.microsoft.com/office/drawing/2014/main" id="{2706249F-78A9-7559-0C07-F115FFB07D1F}"/>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080760" y="76200"/>
          <a:ext cx="838200" cy="4343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20</xdr:col>
      <xdr:colOff>998220</xdr:colOff>
      <xdr:row>0</xdr:row>
      <xdr:rowOff>167640</xdr:rowOff>
    </xdr:from>
    <xdr:to>
      <xdr:col>22</xdr:col>
      <xdr:colOff>990600</xdr:colOff>
      <xdr:row>4</xdr:row>
      <xdr:rowOff>121920</xdr:rowOff>
    </xdr:to>
    <xdr:pic>
      <xdr:nvPicPr>
        <xdr:cNvPr id="1375278" name="Imagen 2">
          <a:extLst>
            <a:ext uri="{FF2B5EF4-FFF2-40B4-BE49-F238E27FC236}">
              <a16:creationId xmlns:a16="http://schemas.microsoft.com/office/drawing/2014/main" id="{CED30B98-1BCE-F6AC-9880-05FE85B2C055}"/>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5819120" y="167640"/>
          <a:ext cx="1264920" cy="6629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0.xml><?xml version="1.0" encoding="utf-8"?>
<xdr:wsDr xmlns:xdr="http://schemas.openxmlformats.org/drawingml/2006/spreadsheetDrawing" xmlns:a="http://schemas.openxmlformats.org/drawingml/2006/main">
  <xdr:twoCellAnchor editAs="oneCell">
    <xdr:from>
      <xdr:col>4</xdr:col>
      <xdr:colOff>487680</xdr:colOff>
      <xdr:row>0</xdr:row>
      <xdr:rowOff>83820</xdr:rowOff>
    </xdr:from>
    <xdr:to>
      <xdr:col>5</xdr:col>
      <xdr:colOff>731520</xdr:colOff>
      <xdr:row>3</xdr:row>
      <xdr:rowOff>68580</xdr:rowOff>
    </xdr:to>
    <xdr:pic>
      <xdr:nvPicPr>
        <xdr:cNvPr id="1401902" name="Imagen 2">
          <a:extLst>
            <a:ext uri="{FF2B5EF4-FFF2-40B4-BE49-F238E27FC236}">
              <a16:creationId xmlns:a16="http://schemas.microsoft.com/office/drawing/2014/main" id="{5BB57FF7-E2C8-B2E6-F5EF-AC55CFD67AC6}"/>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812280" y="83820"/>
          <a:ext cx="1028700" cy="533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1.xml><?xml version="1.0" encoding="utf-8"?>
<xdr:wsDr xmlns:xdr="http://schemas.openxmlformats.org/drawingml/2006/spreadsheetDrawing" xmlns:a="http://schemas.openxmlformats.org/drawingml/2006/main">
  <xdr:twoCellAnchor editAs="oneCell">
    <xdr:from>
      <xdr:col>4</xdr:col>
      <xdr:colOff>548640</xdr:colOff>
      <xdr:row>0</xdr:row>
      <xdr:rowOff>99060</xdr:rowOff>
    </xdr:from>
    <xdr:to>
      <xdr:col>5</xdr:col>
      <xdr:colOff>640080</xdr:colOff>
      <xdr:row>3</xdr:row>
      <xdr:rowOff>0</xdr:rowOff>
    </xdr:to>
    <xdr:pic>
      <xdr:nvPicPr>
        <xdr:cNvPr id="1402926" name="Imagen 2">
          <a:extLst>
            <a:ext uri="{FF2B5EF4-FFF2-40B4-BE49-F238E27FC236}">
              <a16:creationId xmlns:a16="http://schemas.microsoft.com/office/drawing/2014/main" id="{0B1A2BC1-71E6-A198-DCE6-0FF6B08F14FE}"/>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55080" y="99060"/>
          <a:ext cx="876300" cy="4495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2.xml><?xml version="1.0" encoding="utf-8"?>
<xdr:wsDr xmlns:xdr="http://schemas.openxmlformats.org/drawingml/2006/spreadsheetDrawing" xmlns:a="http://schemas.openxmlformats.org/drawingml/2006/main">
  <xdr:twoCellAnchor editAs="oneCell">
    <xdr:from>
      <xdr:col>6</xdr:col>
      <xdr:colOff>472440</xdr:colOff>
      <xdr:row>0</xdr:row>
      <xdr:rowOff>68580</xdr:rowOff>
    </xdr:from>
    <xdr:to>
      <xdr:col>7</xdr:col>
      <xdr:colOff>38100</xdr:colOff>
      <xdr:row>3</xdr:row>
      <xdr:rowOff>114300</xdr:rowOff>
    </xdr:to>
    <xdr:pic>
      <xdr:nvPicPr>
        <xdr:cNvPr id="1403950" name="Imagen 2">
          <a:extLst>
            <a:ext uri="{FF2B5EF4-FFF2-40B4-BE49-F238E27FC236}">
              <a16:creationId xmlns:a16="http://schemas.microsoft.com/office/drawing/2014/main" id="{E9A274BE-78C0-C6F5-2BA9-CD0A51236B63}"/>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965180" y="68580"/>
          <a:ext cx="1143000" cy="5943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3.xml><?xml version="1.0" encoding="utf-8"?>
<xdr:wsDr xmlns:xdr="http://schemas.openxmlformats.org/drawingml/2006/spreadsheetDrawing" xmlns:a="http://schemas.openxmlformats.org/drawingml/2006/main">
  <xdr:twoCellAnchor editAs="oneCell">
    <xdr:from>
      <xdr:col>5</xdr:col>
      <xdr:colOff>845820</xdr:colOff>
      <xdr:row>0</xdr:row>
      <xdr:rowOff>68580</xdr:rowOff>
    </xdr:from>
    <xdr:to>
      <xdr:col>6</xdr:col>
      <xdr:colOff>876300</xdr:colOff>
      <xdr:row>3</xdr:row>
      <xdr:rowOff>7620</xdr:rowOff>
    </xdr:to>
    <xdr:pic>
      <xdr:nvPicPr>
        <xdr:cNvPr id="1404974" name="Imagen 2">
          <a:extLst>
            <a:ext uri="{FF2B5EF4-FFF2-40B4-BE49-F238E27FC236}">
              <a16:creationId xmlns:a16="http://schemas.microsoft.com/office/drawing/2014/main" id="{3E4F93BE-6B5F-E6E4-9C38-A22717A51E1D}"/>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972300" y="68580"/>
          <a:ext cx="944880" cy="4876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4.xml><?xml version="1.0" encoding="utf-8"?>
<xdr:wsDr xmlns:xdr="http://schemas.openxmlformats.org/drawingml/2006/spreadsheetDrawing" xmlns:a="http://schemas.openxmlformats.org/drawingml/2006/main">
  <xdr:twoCellAnchor editAs="oneCell">
    <xdr:from>
      <xdr:col>6</xdr:col>
      <xdr:colOff>0</xdr:colOff>
      <xdr:row>0</xdr:row>
      <xdr:rowOff>60960</xdr:rowOff>
    </xdr:from>
    <xdr:to>
      <xdr:col>6</xdr:col>
      <xdr:colOff>1074420</xdr:colOff>
      <xdr:row>3</xdr:row>
      <xdr:rowOff>68580</xdr:rowOff>
    </xdr:to>
    <xdr:pic>
      <xdr:nvPicPr>
        <xdr:cNvPr id="1405998" name="Imagen 2">
          <a:extLst>
            <a:ext uri="{FF2B5EF4-FFF2-40B4-BE49-F238E27FC236}">
              <a16:creationId xmlns:a16="http://schemas.microsoft.com/office/drawing/2014/main" id="{88B6E6A7-10AC-36F4-D3AD-5D88C2FF8274}"/>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930640" y="60960"/>
          <a:ext cx="1074420" cy="5562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5.xml><?xml version="1.0" encoding="utf-8"?>
<xdr:wsDr xmlns:xdr="http://schemas.openxmlformats.org/drawingml/2006/spreadsheetDrawing" xmlns:a="http://schemas.openxmlformats.org/drawingml/2006/main">
  <xdr:twoCellAnchor editAs="oneCell">
    <xdr:from>
      <xdr:col>2</xdr:col>
      <xdr:colOff>1104900</xdr:colOff>
      <xdr:row>0</xdr:row>
      <xdr:rowOff>38100</xdr:rowOff>
    </xdr:from>
    <xdr:to>
      <xdr:col>3</xdr:col>
      <xdr:colOff>678180</xdr:colOff>
      <xdr:row>2</xdr:row>
      <xdr:rowOff>106680</xdr:rowOff>
    </xdr:to>
    <xdr:pic>
      <xdr:nvPicPr>
        <xdr:cNvPr id="1407022" name="Imagen 2">
          <a:extLst>
            <a:ext uri="{FF2B5EF4-FFF2-40B4-BE49-F238E27FC236}">
              <a16:creationId xmlns:a16="http://schemas.microsoft.com/office/drawing/2014/main" id="{0A662838-2A38-E111-B9C1-ACCB62F5A5FA}"/>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703820" y="38100"/>
          <a:ext cx="838200" cy="4343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6.xml><?xml version="1.0" encoding="utf-8"?>
<xdr:wsDr xmlns:xdr="http://schemas.openxmlformats.org/drawingml/2006/spreadsheetDrawing" xmlns:a="http://schemas.openxmlformats.org/drawingml/2006/main">
  <xdr:twoCellAnchor editAs="oneCell">
    <xdr:from>
      <xdr:col>2</xdr:col>
      <xdr:colOff>1082040</xdr:colOff>
      <xdr:row>0</xdr:row>
      <xdr:rowOff>45720</xdr:rowOff>
    </xdr:from>
    <xdr:to>
      <xdr:col>3</xdr:col>
      <xdr:colOff>708660</xdr:colOff>
      <xdr:row>2</xdr:row>
      <xdr:rowOff>114300</xdr:rowOff>
    </xdr:to>
    <xdr:pic>
      <xdr:nvPicPr>
        <xdr:cNvPr id="1408046" name="Imagen 2">
          <a:extLst>
            <a:ext uri="{FF2B5EF4-FFF2-40B4-BE49-F238E27FC236}">
              <a16:creationId xmlns:a16="http://schemas.microsoft.com/office/drawing/2014/main" id="{97698757-DAE5-7CA6-E462-3FC4A1D0A371}"/>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953000" y="45720"/>
          <a:ext cx="838200" cy="4343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7.xml><?xml version="1.0" encoding="utf-8"?>
<xdr:wsDr xmlns:xdr="http://schemas.openxmlformats.org/drawingml/2006/spreadsheetDrawing" xmlns:a="http://schemas.openxmlformats.org/drawingml/2006/main">
  <xdr:twoCellAnchor editAs="oneCell">
    <xdr:from>
      <xdr:col>2</xdr:col>
      <xdr:colOff>1059180</xdr:colOff>
      <xdr:row>0</xdr:row>
      <xdr:rowOff>30480</xdr:rowOff>
    </xdr:from>
    <xdr:to>
      <xdr:col>3</xdr:col>
      <xdr:colOff>708660</xdr:colOff>
      <xdr:row>2</xdr:row>
      <xdr:rowOff>106680</xdr:rowOff>
    </xdr:to>
    <xdr:pic>
      <xdr:nvPicPr>
        <xdr:cNvPr id="1409070" name="Imagen 2">
          <a:extLst>
            <a:ext uri="{FF2B5EF4-FFF2-40B4-BE49-F238E27FC236}">
              <a16:creationId xmlns:a16="http://schemas.microsoft.com/office/drawing/2014/main" id="{6B809853-9480-5D54-21C2-05B2A1DB162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815840" y="30480"/>
          <a:ext cx="838200" cy="4419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8.xml><?xml version="1.0" encoding="utf-8"?>
<xdr:wsDr xmlns:xdr="http://schemas.openxmlformats.org/drawingml/2006/spreadsheetDrawing" xmlns:a="http://schemas.openxmlformats.org/drawingml/2006/main">
  <xdr:twoCellAnchor editAs="oneCell">
    <xdr:from>
      <xdr:col>2</xdr:col>
      <xdr:colOff>1013460</xdr:colOff>
      <xdr:row>0</xdr:row>
      <xdr:rowOff>68580</xdr:rowOff>
    </xdr:from>
    <xdr:to>
      <xdr:col>3</xdr:col>
      <xdr:colOff>624840</xdr:colOff>
      <xdr:row>2</xdr:row>
      <xdr:rowOff>137160</xdr:rowOff>
    </xdr:to>
    <xdr:pic>
      <xdr:nvPicPr>
        <xdr:cNvPr id="1410094" name="Imagen 2">
          <a:extLst>
            <a:ext uri="{FF2B5EF4-FFF2-40B4-BE49-F238E27FC236}">
              <a16:creationId xmlns:a16="http://schemas.microsoft.com/office/drawing/2014/main" id="{051A66FC-A73F-BBCE-4C02-9B10C4BD74A2}"/>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137660" y="68580"/>
          <a:ext cx="838200" cy="4343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9.xml><?xml version="1.0" encoding="utf-8"?>
<xdr:wsDr xmlns:xdr="http://schemas.openxmlformats.org/drawingml/2006/spreadsheetDrawing" xmlns:a="http://schemas.openxmlformats.org/drawingml/2006/main">
  <xdr:twoCellAnchor editAs="oneCell">
    <xdr:from>
      <xdr:col>3</xdr:col>
      <xdr:colOff>670560</xdr:colOff>
      <xdr:row>0</xdr:row>
      <xdr:rowOff>38100</xdr:rowOff>
    </xdr:from>
    <xdr:to>
      <xdr:col>3</xdr:col>
      <xdr:colOff>1508760</xdr:colOff>
      <xdr:row>2</xdr:row>
      <xdr:rowOff>106680</xdr:rowOff>
    </xdr:to>
    <xdr:pic>
      <xdr:nvPicPr>
        <xdr:cNvPr id="1411118" name="Imagen 2">
          <a:extLst>
            <a:ext uri="{FF2B5EF4-FFF2-40B4-BE49-F238E27FC236}">
              <a16:creationId xmlns:a16="http://schemas.microsoft.com/office/drawing/2014/main" id="{C3E6CBFE-A4DD-9F52-17FB-882E73B1BB75}"/>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911340" y="38100"/>
          <a:ext cx="838200" cy="4343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3</xdr:col>
      <xdr:colOff>60960</xdr:colOff>
      <xdr:row>1</xdr:row>
      <xdr:rowOff>60960</xdr:rowOff>
    </xdr:from>
    <xdr:to>
      <xdr:col>3</xdr:col>
      <xdr:colOff>1333500</xdr:colOff>
      <xdr:row>5</xdr:row>
      <xdr:rowOff>45720</xdr:rowOff>
    </xdr:to>
    <xdr:pic>
      <xdr:nvPicPr>
        <xdr:cNvPr id="1376302" name="Imagen 2">
          <a:extLst>
            <a:ext uri="{FF2B5EF4-FFF2-40B4-BE49-F238E27FC236}">
              <a16:creationId xmlns:a16="http://schemas.microsoft.com/office/drawing/2014/main" id="{59444EC9-3973-7DCB-BAD2-22CD98AA6D0E}"/>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200900" y="243840"/>
          <a:ext cx="1272540" cy="6553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0.xml><?xml version="1.0" encoding="utf-8"?>
<xdr:wsDr xmlns:xdr="http://schemas.openxmlformats.org/drawingml/2006/spreadsheetDrawing" xmlns:a="http://schemas.openxmlformats.org/drawingml/2006/main">
  <xdr:twoCellAnchor editAs="oneCell">
    <xdr:from>
      <xdr:col>2</xdr:col>
      <xdr:colOff>1089660</xdr:colOff>
      <xdr:row>0</xdr:row>
      <xdr:rowOff>76200</xdr:rowOff>
    </xdr:from>
    <xdr:to>
      <xdr:col>3</xdr:col>
      <xdr:colOff>723900</xdr:colOff>
      <xdr:row>2</xdr:row>
      <xdr:rowOff>144780</xdr:rowOff>
    </xdr:to>
    <xdr:pic>
      <xdr:nvPicPr>
        <xdr:cNvPr id="1412142" name="Imagen 2">
          <a:extLst>
            <a:ext uri="{FF2B5EF4-FFF2-40B4-BE49-F238E27FC236}">
              <a16:creationId xmlns:a16="http://schemas.microsoft.com/office/drawing/2014/main" id="{96BBD19A-1992-4981-6D7D-82D796468052}"/>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852160" y="76200"/>
          <a:ext cx="838200" cy="4343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1.xml><?xml version="1.0" encoding="utf-8"?>
<xdr:wsDr xmlns:xdr="http://schemas.openxmlformats.org/drawingml/2006/spreadsheetDrawing" xmlns:a="http://schemas.openxmlformats.org/drawingml/2006/main">
  <xdr:twoCellAnchor editAs="oneCell">
    <xdr:from>
      <xdr:col>4</xdr:col>
      <xdr:colOff>739140</xdr:colOff>
      <xdr:row>0</xdr:row>
      <xdr:rowOff>38100</xdr:rowOff>
    </xdr:from>
    <xdr:to>
      <xdr:col>4</xdr:col>
      <xdr:colOff>1577340</xdr:colOff>
      <xdr:row>2</xdr:row>
      <xdr:rowOff>106680</xdr:rowOff>
    </xdr:to>
    <xdr:pic>
      <xdr:nvPicPr>
        <xdr:cNvPr id="1413166" name="Imagen 2">
          <a:extLst>
            <a:ext uri="{FF2B5EF4-FFF2-40B4-BE49-F238E27FC236}">
              <a16:creationId xmlns:a16="http://schemas.microsoft.com/office/drawing/2014/main" id="{BCE268CA-9006-718D-42C1-5056FFE05E9C}"/>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627620" y="38100"/>
          <a:ext cx="838200" cy="4343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2.xml><?xml version="1.0" encoding="utf-8"?>
<xdr:wsDr xmlns:xdr="http://schemas.openxmlformats.org/drawingml/2006/spreadsheetDrawing" xmlns:a="http://schemas.openxmlformats.org/drawingml/2006/main">
  <xdr:twoCellAnchor editAs="oneCell">
    <xdr:from>
      <xdr:col>7</xdr:col>
      <xdr:colOff>274320</xdr:colOff>
      <xdr:row>0</xdr:row>
      <xdr:rowOff>60960</xdr:rowOff>
    </xdr:from>
    <xdr:to>
      <xdr:col>7</xdr:col>
      <xdr:colOff>1112520</xdr:colOff>
      <xdr:row>2</xdr:row>
      <xdr:rowOff>129540</xdr:rowOff>
    </xdr:to>
    <xdr:pic>
      <xdr:nvPicPr>
        <xdr:cNvPr id="1414190" name="Imagen 2">
          <a:extLst>
            <a:ext uri="{FF2B5EF4-FFF2-40B4-BE49-F238E27FC236}">
              <a16:creationId xmlns:a16="http://schemas.microsoft.com/office/drawing/2014/main" id="{9F73B5E2-73FD-C47B-E9E2-D90F5E26184E}"/>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325100" y="60960"/>
          <a:ext cx="838200" cy="4343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3.xml><?xml version="1.0" encoding="utf-8"?>
<xdr:wsDr xmlns:xdr="http://schemas.openxmlformats.org/drawingml/2006/spreadsheetDrawing" xmlns:a="http://schemas.openxmlformats.org/drawingml/2006/main">
  <xdr:twoCellAnchor editAs="oneCell">
    <xdr:from>
      <xdr:col>5</xdr:col>
      <xdr:colOff>647700</xdr:colOff>
      <xdr:row>0</xdr:row>
      <xdr:rowOff>53340</xdr:rowOff>
    </xdr:from>
    <xdr:to>
      <xdr:col>6</xdr:col>
      <xdr:colOff>701040</xdr:colOff>
      <xdr:row>2</xdr:row>
      <xdr:rowOff>121920</xdr:rowOff>
    </xdr:to>
    <xdr:pic>
      <xdr:nvPicPr>
        <xdr:cNvPr id="1415214" name="Imagen 2">
          <a:extLst>
            <a:ext uri="{FF2B5EF4-FFF2-40B4-BE49-F238E27FC236}">
              <a16:creationId xmlns:a16="http://schemas.microsoft.com/office/drawing/2014/main" id="{980B055E-4EC1-720A-17FD-9433B5B7C37C}"/>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839200" y="53340"/>
          <a:ext cx="838200" cy="4343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4.xml><?xml version="1.0" encoding="utf-8"?>
<xdr:wsDr xmlns:xdr="http://schemas.openxmlformats.org/drawingml/2006/spreadsheetDrawing" xmlns:a="http://schemas.openxmlformats.org/drawingml/2006/main">
  <xdr:twoCellAnchor editAs="oneCell">
    <xdr:from>
      <xdr:col>7</xdr:col>
      <xdr:colOff>937260</xdr:colOff>
      <xdr:row>0</xdr:row>
      <xdr:rowOff>144780</xdr:rowOff>
    </xdr:from>
    <xdr:to>
      <xdr:col>8</xdr:col>
      <xdr:colOff>586740</xdr:colOff>
      <xdr:row>3</xdr:row>
      <xdr:rowOff>30480</xdr:rowOff>
    </xdr:to>
    <xdr:pic>
      <xdr:nvPicPr>
        <xdr:cNvPr id="1416238" name="Imagen 2">
          <a:extLst>
            <a:ext uri="{FF2B5EF4-FFF2-40B4-BE49-F238E27FC236}">
              <a16:creationId xmlns:a16="http://schemas.microsoft.com/office/drawing/2014/main" id="{D0E9C828-1C05-25EF-EF3C-A90C4313C521}"/>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988040" y="144780"/>
          <a:ext cx="838200" cy="4343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5.xml><?xml version="1.0" encoding="utf-8"?>
<xdr:wsDr xmlns:xdr="http://schemas.openxmlformats.org/drawingml/2006/spreadsheetDrawing" xmlns:a="http://schemas.openxmlformats.org/drawingml/2006/main">
  <xdr:twoCellAnchor editAs="oneCell">
    <xdr:from>
      <xdr:col>2</xdr:col>
      <xdr:colOff>1120140</xdr:colOff>
      <xdr:row>0</xdr:row>
      <xdr:rowOff>137160</xdr:rowOff>
    </xdr:from>
    <xdr:to>
      <xdr:col>3</xdr:col>
      <xdr:colOff>754380</xdr:colOff>
      <xdr:row>3</xdr:row>
      <xdr:rowOff>22860</xdr:rowOff>
    </xdr:to>
    <xdr:pic>
      <xdr:nvPicPr>
        <xdr:cNvPr id="1417262" name="Imagen 2">
          <a:extLst>
            <a:ext uri="{FF2B5EF4-FFF2-40B4-BE49-F238E27FC236}">
              <a16:creationId xmlns:a16="http://schemas.microsoft.com/office/drawing/2014/main" id="{F3DC200A-84DC-1902-B35A-22BEC1FA78D6}"/>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204460" y="137160"/>
          <a:ext cx="838200" cy="4343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6.xml><?xml version="1.0" encoding="utf-8"?>
<xdr:wsDr xmlns:xdr="http://schemas.openxmlformats.org/drawingml/2006/spreadsheetDrawing" xmlns:a="http://schemas.openxmlformats.org/drawingml/2006/main">
  <xdr:twoCellAnchor editAs="oneCell">
    <xdr:from>
      <xdr:col>7</xdr:col>
      <xdr:colOff>167640</xdr:colOff>
      <xdr:row>0</xdr:row>
      <xdr:rowOff>7620</xdr:rowOff>
    </xdr:from>
    <xdr:to>
      <xdr:col>8</xdr:col>
      <xdr:colOff>647700</xdr:colOff>
      <xdr:row>3</xdr:row>
      <xdr:rowOff>83820</xdr:rowOff>
    </xdr:to>
    <xdr:pic>
      <xdr:nvPicPr>
        <xdr:cNvPr id="1418286" name="Imagen 1">
          <a:extLst>
            <a:ext uri="{FF2B5EF4-FFF2-40B4-BE49-F238E27FC236}">
              <a16:creationId xmlns:a16="http://schemas.microsoft.com/office/drawing/2014/main" id="{BE2CB1B4-12E5-E321-6755-766299917E44}"/>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641080" y="7620"/>
          <a:ext cx="1272540" cy="6553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7.xml><?xml version="1.0" encoding="utf-8"?>
<xdr:wsDr xmlns:xdr="http://schemas.openxmlformats.org/drawingml/2006/spreadsheetDrawing" xmlns:a="http://schemas.openxmlformats.org/drawingml/2006/main">
  <xdr:twoCellAnchor editAs="oneCell">
    <xdr:from>
      <xdr:col>0</xdr:col>
      <xdr:colOff>7620</xdr:colOff>
      <xdr:row>26</xdr:row>
      <xdr:rowOff>22860</xdr:rowOff>
    </xdr:from>
    <xdr:to>
      <xdr:col>2</xdr:col>
      <xdr:colOff>838200</xdr:colOff>
      <xdr:row>32</xdr:row>
      <xdr:rowOff>15240</xdr:rowOff>
    </xdr:to>
    <xdr:pic>
      <xdr:nvPicPr>
        <xdr:cNvPr id="1371164" name="Imagen 2">
          <a:extLst>
            <a:ext uri="{FF2B5EF4-FFF2-40B4-BE49-F238E27FC236}">
              <a16:creationId xmlns:a16="http://schemas.microsoft.com/office/drawing/2014/main" id="{98DEC0DD-5F68-A471-0573-AE41B2F510A5}"/>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l="11005" r="10535" b="16901"/>
        <a:stretch>
          <a:fillRect/>
        </a:stretch>
      </xdr:blipFill>
      <xdr:spPr bwMode="auto">
        <a:xfrm>
          <a:off x="7620" y="4930140"/>
          <a:ext cx="5585460" cy="10896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2</xdr:col>
      <xdr:colOff>388620</xdr:colOff>
      <xdr:row>0</xdr:row>
      <xdr:rowOff>144780</xdr:rowOff>
    </xdr:from>
    <xdr:to>
      <xdr:col>2</xdr:col>
      <xdr:colOff>1661160</xdr:colOff>
      <xdr:row>5</xdr:row>
      <xdr:rowOff>91440</xdr:rowOff>
    </xdr:to>
    <xdr:pic>
      <xdr:nvPicPr>
        <xdr:cNvPr id="1377326" name="Imagen 3">
          <a:extLst>
            <a:ext uri="{FF2B5EF4-FFF2-40B4-BE49-F238E27FC236}">
              <a16:creationId xmlns:a16="http://schemas.microsoft.com/office/drawing/2014/main" id="{BD43E707-E275-8E35-4346-8558A9B8DFB2}"/>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185660" y="144780"/>
          <a:ext cx="1272540" cy="647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4</xdr:col>
      <xdr:colOff>426720</xdr:colOff>
      <xdr:row>0</xdr:row>
      <xdr:rowOff>106680</xdr:rowOff>
    </xdr:from>
    <xdr:to>
      <xdr:col>4</xdr:col>
      <xdr:colOff>1699260</xdr:colOff>
      <xdr:row>4</xdr:row>
      <xdr:rowOff>45720</xdr:rowOff>
    </xdr:to>
    <xdr:pic>
      <xdr:nvPicPr>
        <xdr:cNvPr id="1378350" name="Imagen 1">
          <a:extLst>
            <a:ext uri="{FF2B5EF4-FFF2-40B4-BE49-F238E27FC236}">
              <a16:creationId xmlns:a16="http://schemas.microsoft.com/office/drawing/2014/main" id="{B9412F51-0085-A143-42B8-4B780D1F28B3}"/>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945880" y="106680"/>
          <a:ext cx="1272540" cy="6553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1264920</xdr:colOff>
      <xdr:row>45</xdr:row>
      <xdr:rowOff>7620</xdr:rowOff>
    </xdr:from>
    <xdr:to>
      <xdr:col>4</xdr:col>
      <xdr:colOff>449580</xdr:colOff>
      <xdr:row>47</xdr:row>
      <xdr:rowOff>541020</xdr:rowOff>
    </xdr:to>
    <xdr:pic>
      <xdr:nvPicPr>
        <xdr:cNvPr id="1379420" name="Imagen 2">
          <a:extLst>
            <a:ext uri="{FF2B5EF4-FFF2-40B4-BE49-F238E27FC236}">
              <a16:creationId xmlns:a16="http://schemas.microsoft.com/office/drawing/2014/main" id="{8EE6A098-4306-46D4-3983-FA25B4256B6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l="11005" r="10535" b="16901"/>
        <a:stretch>
          <a:fillRect/>
        </a:stretch>
      </xdr:blipFill>
      <xdr:spPr bwMode="auto">
        <a:xfrm>
          <a:off x="1264920" y="12512040"/>
          <a:ext cx="4206240" cy="14401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8</xdr:col>
      <xdr:colOff>807720</xdr:colOff>
      <xdr:row>0</xdr:row>
      <xdr:rowOff>129540</xdr:rowOff>
    </xdr:from>
    <xdr:to>
      <xdr:col>8</xdr:col>
      <xdr:colOff>2080260</xdr:colOff>
      <xdr:row>4</xdr:row>
      <xdr:rowOff>22860</xdr:rowOff>
    </xdr:to>
    <xdr:pic>
      <xdr:nvPicPr>
        <xdr:cNvPr id="1379421" name="Imagen 3">
          <a:extLst>
            <a:ext uri="{FF2B5EF4-FFF2-40B4-BE49-F238E27FC236}">
              <a16:creationId xmlns:a16="http://schemas.microsoft.com/office/drawing/2014/main" id="{DDE56283-81BA-4148-5957-C6969DDAF776}"/>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9448800" y="129540"/>
          <a:ext cx="1272540" cy="6553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2</xdr:col>
      <xdr:colOff>1318260</xdr:colOff>
      <xdr:row>0</xdr:row>
      <xdr:rowOff>91440</xdr:rowOff>
    </xdr:from>
    <xdr:to>
      <xdr:col>3</xdr:col>
      <xdr:colOff>1021080</xdr:colOff>
      <xdr:row>4</xdr:row>
      <xdr:rowOff>60960</xdr:rowOff>
    </xdr:to>
    <xdr:pic>
      <xdr:nvPicPr>
        <xdr:cNvPr id="1380398" name="Imagen 5">
          <a:extLst>
            <a:ext uri="{FF2B5EF4-FFF2-40B4-BE49-F238E27FC236}">
              <a16:creationId xmlns:a16="http://schemas.microsoft.com/office/drawing/2014/main" id="{9F220020-B4AB-3E7B-C1E4-7303B3E12DE3}"/>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838700" y="91440"/>
          <a:ext cx="1272540" cy="6553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2</xdr:col>
      <xdr:colOff>182880</xdr:colOff>
      <xdr:row>0</xdr:row>
      <xdr:rowOff>22860</xdr:rowOff>
    </xdr:from>
    <xdr:to>
      <xdr:col>2</xdr:col>
      <xdr:colOff>1127760</xdr:colOff>
      <xdr:row>2</xdr:row>
      <xdr:rowOff>144780</xdr:rowOff>
    </xdr:to>
    <xdr:pic>
      <xdr:nvPicPr>
        <xdr:cNvPr id="1381422" name="Imagen 2">
          <a:extLst>
            <a:ext uri="{FF2B5EF4-FFF2-40B4-BE49-F238E27FC236}">
              <a16:creationId xmlns:a16="http://schemas.microsoft.com/office/drawing/2014/main" id="{76C0324B-99EF-249D-CB59-51B5163E68BE}"/>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286500" y="22860"/>
          <a:ext cx="944880" cy="4876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0.1.253.12\Users\User\AppData\Local\Temp\flujo%20cnv2020\Notas%20a%20los%20Estados%20Financieros%2031%2003%2021%20FLUJO.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10.1.253.12\Users\gnunez\Desktop\Graciela%20N\datos%20gerentes\widilfo%20Copia%20de%20plana%20ejecutiva%20bcp%20(002).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10.1.253.12\Users\gnunez\Desktop\Graciela%20N\datos%20gerentes\omar%20negofin%20saeca%20-%20solicitud%20bcp%20-%20datos%20personales%20-%2007012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ice"/>
      <sheetName val="BG"/>
      <sheetName val="ER"/>
      <sheetName val="EVPN"/>
      <sheetName val="Hoja1"/>
      <sheetName val="EEFF-"/>
      <sheetName val="Nota1"/>
      <sheetName val="Nota 2"/>
      <sheetName val="Nota 3"/>
      <sheetName val="Nota 4"/>
      <sheetName val="Nota 5"/>
      <sheetName val="Nota 6"/>
      <sheetName val="Nota 7"/>
      <sheetName val="Nota 8"/>
      <sheetName val="Nota 9"/>
      <sheetName val="Nota 10"/>
      <sheetName val="Nota 11"/>
      <sheetName val="Nota 12"/>
      <sheetName val="Nota 13"/>
      <sheetName val="Nota 14"/>
      <sheetName val="Nota 15"/>
      <sheetName val="Nota 16"/>
      <sheetName val="anexo c"/>
      <sheetName val="Nota 17"/>
      <sheetName val="Nota 18"/>
      <sheetName val="Nota 19"/>
      <sheetName val="Nota 20"/>
      <sheetName val="Nota 22"/>
      <sheetName val=" Nota 21"/>
      <sheetName val="Nota 23"/>
      <sheetName val="Nota 24"/>
      <sheetName val="Nota 25"/>
      <sheetName val="Nota 26"/>
      <sheetName val="Nota 27"/>
      <sheetName val="Nota 28"/>
      <sheetName val="Nota 29"/>
      <sheetName val="Nota 30"/>
      <sheetName val="Nota 31"/>
      <sheetName val="Nota 32"/>
      <sheetName val="Nota 33"/>
      <sheetName val="Nota 34"/>
      <sheetName val="Nota 35"/>
      <sheetName val="Nota 36"/>
      <sheetName val="Nota 37"/>
      <sheetName val="Nota 38"/>
      <sheetName val="Nota 39"/>
      <sheetName val="Nota 40"/>
      <sheetName val="Base de Monedas"/>
      <sheetName val="anexco c"/>
    </sheetNames>
    <sheetDataSet>
      <sheetData sheetId="0" refreshError="1">
        <row r="1">
          <cell r="C1" t="str">
            <v>NEGOFIN S.A.E.C.A.</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oja1"/>
    </sheetNames>
    <sheetDataSet>
      <sheetData sheetId="0" refreshError="1">
        <row r="6">
          <cell r="C6" t="str">
            <v>Widilfo Escobar Cikel</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oja1"/>
    </sheetNames>
    <sheetDataSet>
      <sheetData sheetId="0" refreshError="1">
        <row r="6">
          <cell r="L6" t="str">
            <v>Gerente Financiero</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drawing" Target="../drawings/drawing17.xml"/></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drawing" Target="../drawings/drawing20.xml"/></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printerSettings" Target="../printerSettings/printerSettings19.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22.xml"/><Relationship Id="rId1" Type="http://schemas.openxmlformats.org/officeDocument/2006/relationships/printerSettings" Target="../printerSettings/printerSettings20.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23.xml"/><Relationship Id="rId1" Type="http://schemas.openxmlformats.org/officeDocument/2006/relationships/printerSettings" Target="../printerSettings/printerSettings21.bin"/></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24.xml"/><Relationship Id="rId1" Type="http://schemas.openxmlformats.org/officeDocument/2006/relationships/printerSettings" Target="../printerSettings/printerSettings22.bin"/></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25.xml"/><Relationship Id="rId1" Type="http://schemas.openxmlformats.org/officeDocument/2006/relationships/printerSettings" Target="../printerSettings/printerSettings23.bin"/></Relationships>
</file>

<file path=xl/worksheets/_rels/sheet26.xml.rels><?xml version="1.0" encoding="UTF-8" standalone="yes"?>
<Relationships xmlns="http://schemas.openxmlformats.org/package/2006/relationships"><Relationship Id="rId1" Type="http://schemas.openxmlformats.org/officeDocument/2006/relationships/drawing" Target="../drawings/drawing26.xml"/></Relationships>
</file>

<file path=xl/worksheets/_rels/sheet27.xml.rels><?xml version="1.0" encoding="UTF-8" standalone="yes"?>
<Relationships xmlns="http://schemas.openxmlformats.org/package/2006/relationships"><Relationship Id="rId1" Type="http://schemas.openxmlformats.org/officeDocument/2006/relationships/drawing" Target="../drawings/drawing27.xml"/></Relationships>
</file>

<file path=xl/worksheets/_rels/sheet28.xml.rels><?xml version="1.0" encoding="UTF-8" standalone="yes"?>
<Relationships xmlns="http://schemas.openxmlformats.org/package/2006/relationships"><Relationship Id="rId1" Type="http://schemas.openxmlformats.org/officeDocument/2006/relationships/drawing" Target="../drawings/drawing28.xml"/></Relationships>
</file>

<file path=xl/worksheets/_rels/sheet29.xml.rels><?xml version="1.0" encoding="UTF-8" standalone="yes"?>
<Relationships xmlns="http://schemas.openxmlformats.org/package/2006/relationships"><Relationship Id="rId1" Type="http://schemas.openxmlformats.org/officeDocument/2006/relationships/drawing" Target="../drawings/drawing29.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2" Type="http://schemas.openxmlformats.org/officeDocument/2006/relationships/drawing" Target="../drawings/drawing30.xml"/><Relationship Id="rId1" Type="http://schemas.openxmlformats.org/officeDocument/2006/relationships/printerSettings" Target="../printerSettings/printerSettings24.bin"/></Relationships>
</file>

<file path=xl/worksheets/_rels/sheet31.xml.rels><?xml version="1.0" encoding="UTF-8" standalone="yes"?>
<Relationships xmlns="http://schemas.openxmlformats.org/package/2006/relationships"><Relationship Id="rId1" Type="http://schemas.openxmlformats.org/officeDocument/2006/relationships/drawing" Target="../drawings/drawing31.xml"/></Relationships>
</file>

<file path=xl/worksheets/_rels/sheet32.xml.rels><?xml version="1.0" encoding="UTF-8" standalone="yes"?>
<Relationships xmlns="http://schemas.openxmlformats.org/package/2006/relationships"><Relationship Id="rId2" Type="http://schemas.openxmlformats.org/officeDocument/2006/relationships/drawing" Target="../drawings/drawing32.xml"/><Relationship Id="rId1" Type="http://schemas.openxmlformats.org/officeDocument/2006/relationships/printerSettings" Target="../printerSettings/printerSettings25.bin"/></Relationships>
</file>

<file path=xl/worksheets/_rels/sheet33.xml.rels><?xml version="1.0" encoding="UTF-8" standalone="yes"?>
<Relationships xmlns="http://schemas.openxmlformats.org/package/2006/relationships"><Relationship Id="rId2" Type="http://schemas.openxmlformats.org/officeDocument/2006/relationships/drawing" Target="../drawings/drawing33.xml"/><Relationship Id="rId1" Type="http://schemas.openxmlformats.org/officeDocument/2006/relationships/printerSettings" Target="../printerSettings/printerSettings26.bin"/></Relationships>
</file>

<file path=xl/worksheets/_rels/sheet34.xml.rels><?xml version="1.0" encoding="UTF-8" standalone="yes"?>
<Relationships xmlns="http://schemas.openxmlformats.org/package/2006/relationships"><Relationship Id="rId2" Type="http://schemas.openxmlformats.org/officeDocument/2006/relationships/drawing" Target="../drawings/drawing34.xml"/><Relationship Id="rId1" Type="http://schemas.openxmlformats.org/officeDocument/2006/relationships/printerSettings" Target="../printerSettings/printerSettings27.bin"/></Relationships>
</file>

<file path=xl/worksheets/_rels/sheet35.xml.rels><?xml version="1.0" encoding="UTF-8" standalone="yes"?>
<Relationships xmlns="http://schemas.openxmlformats.org/package/2006/relationships"><Relationship Id="rId1" Type="http://schemas.openxmlformats.org/officeDocument/2006/relationships/drawing" Target="../drawings/drawing35.xml"/></Relationships>
</file>

<file path=xl/worksheets/_rels/sheet36.xml.rels><?xml version="1.0" encoding="UTF-8" standalone="yes"?>
<Relationships xmlns="http://schemas.openxmlformats.org/package/2006/relationships"><Relationship Id="rId1" Type="http://schemas.openxmlformats.org/officeDocument/2006/relationships/drawing" Target="../drawings/drawing36.xml"/></Relationships>
</file>

<file path=xl/worksheets/_rels/sheet37.xml.rels><?xml version="1.0" encoding="UTF-8" standalone="yes"?>
<Relationships xmlns="http://schemas.openxmlformats.org/package/2006/relationships"><Relationship Id="rId1" Type="http://schemas.openxmlformats.org/officeDocument/2006/relationships/drawing" Target="../drawings/drawing37.xml"/></Relationships>
</file>

<file path=xl/worksheets/_rels/sheet38.xml.rels><?xml version="1.0" encoding="UTF-8" standalone="yes"?>
<Relationships xmlns="http://schemas.openxmlformats.org/package/2006/relationships"><Relationship Id="rId1" Type="http://schemas.openxmlformats.org/officeDocument/2006/relationships/drawing" Target="../drawings/drawing38.xml"/></Relationships>
</file>

<file path=xl/worksheets/_rels/sheet39.xml.rels><?xml version="1.0" encoding="UTF-8" standalone="yes"?>
<Relationships xmlns="http://schemas.openxmlformats.org/package/2006/relationships"><Relationship Id="rId2" Type="http://schemas.openxmlformats.org/officeDocument/2006/relationships/drawing" Target="../drawings/drawing39.xml"/><Relationship Id="rId1" Type="http://schemas.openxmlformats.org/officeDocument/2006/relationships/printerSettings" Target="../printerSettings/printerSettings28.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1" Type="http://schemas.openxmlformats.org/officeDocument/2006/relationships/drawing" Target="../drawings/drawing40.xml"/></Relationships>
</file>

<file path=xl/worksheets/_rels/sheet41.xml.rels><?xml version="1.0" encoding="UTF-8" standalone="yes"?>
<Relationships xmlns="http://schemas.openxmlformats.org/package/2006/relationships"><Relationship Id="rId2" Type="http://schemas.openxmlformats.org/officeDocument/2006/relationships/drawing" Target="../drawings/drawing41.xml"/><Relationship Id="rId1" Type="http://schemas.openxmlformats.org/officeDocument/2006/relationships/printerSettings" Target="../printerSettings/printerSettings29.bin"/></Relationships>
</file>

<file path=xl/worksheets/_rels/sheet42.xml.rels><?xml version="1.0" encoding="UTF-8" standalone="yes"?>
<Relationships xmlns="http://schemas.openxmlformats.org/package/2006/relationships"><Relationship Id="rId2" Type="http://schemas.openxmlformats.org/officeDocument/2006/relationships/drawing" Target="../drawings/drawing42.xml"/><Relationship Id="rId1" Type="http://schemas.openxmlformats.org/officeDocument/2006/relationships/printerSettings" Target="../printerSettings/printerSettings30.bin"/></Relationships>
</file>

<file path=xl/worksheets/_rels/sheet43.xml.rels><?xml version="1.0" encoding="UTF-8" standalone="yes"?>
<Relationships xmlns="http://schemas.openxmlformats.org/package/2006/relationships"><Relationship Id="rId1" Type="http://schemas.openxmlformats.org/officeDocument/2006/relationships/drawing" Target="../drawings/drawing43.xml"/></Relationships>
</file>

<file path=xl/worksheets/_rels/sheet44.xml.rels><?xml version="1.0" encoding="UTF-8" standalone="yes"?>
<Relationships xmlns="http://schemas.openxmlformats.org/package/2006/relationships"><Relationship Id="rId2" Type="http://schemas.openxmlformats.org/officeDocument/2006/relationships/drawing" Target="../drawings/drawing44.xml"/><Relationship Id="rId1" Type="http://schemas.openxmlformats.org/officeDocument/2006/relationships/printerSettings" Target="../printerSettings/printerSettings31.bin"/></Relationships>
</file>

<file path=xl/worksheets/_rels/sheet45.xml.rels><?xml version="1.0" encoding="UTF-8" standalone="yes"?>
<Relationships xmlns="http://schemas.openxmlformats.org/package/2006/relationships"><Relationship Id="rId2" Type="http://schemas.openxmlformats.org/officeDocument/2006/relationships/drawing" Target="../drawings/drawing45.xml"/><Relationship Id="rId1" Type="http://schemas.openxmlformats.org/officeDocument/2006/relationships/printerSettings" Target="../printerSettings/printerSettings32.bin"/></Relationships>
</file>

<file path=xl/worksheets/_rels/sheet47.xml.rels><?xml version="1.0" encoding="UTF-8" standalone="yes"?>
<Relationships xmlns="http://schemas.openxmlformats.org/package/2006/relationships"><Relationship Id="rId2" Type="http://schemas.openxmlformats.org/officeDocument/2006/relationships/drawing" Target="../drawings/drawing46.xml"/><Relationship Id="rId1" Type="http://schemas.openxmlformats.org/officeDocument/2006/relationships/printerSettings" Target="../printerSettings/printerSettings33.bin"/></Relationships>
</file>

<file path=xl/worksheets/_rels/sheet48.xml.rels><?xml version="1.0" encoding="UTF-8" standalone="yes"?>
<Relationships xmlns="http://schemas.openxmlformats.org/package/2006/relationships"><Relationship Id="rId1" Type="http://schemas.openxmlformats.org/officeDocument/2006/relationships/drawing" Target="../drawings/drawing47.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
  <dimension ref="A1:T67"/>
  <sheetViews>
    <sheetView showGridLines="0" workbookViewId="0">
      <selection activeCell="B6" sqref="B6"/>
    </sheetView>
  </sheetViews>
  <sheetFormatPr baseColWidth="10" defaultColWidth="11.42578125" defaultRowHeight="12.75"/>
  <cols>
    <col min="1" max="1" width="21.42578125" style="1" bestFit="1" customWidth="1"/>
    <col min="2" max="2" width="10.140625" style="1" bestFit="1" customWidth="1"/>
    <col min="3" max="3" width="61.5703125" style="1" bestFit="1" customWidth="1"/>
    <col min="4" max="4" width="14.85546875" style="212" customWidth="1"/>
    <col min="5" max="5" width="49.85546875" style="1" bestFit="1" customWidth="1"/>
    <col min="6" max="6" width="6.7109375" style="1" bestFit="1" customWidth="1"/>
    <col min="7" max="16384" width="11.42578125" style="1"/>
  </cols>
  <sheetData>
    <row r="1" spans="1:20">
      <c r="B1" s="377" t="s">
        <v>833</v>
      </c>
      <c r="C1" s="380" t="s">
        <v>905</v>
      </c>
      <c r="D1" s="1"/>
    </row>
    <row r="2" spans="1:20">
      <c r="S2" s="1">
        <v>1</v>
      </c>
      <c r="T2" s="1" t="s">
        <v>450</v>
      </c>
    </row>
    <row r="3" spans="1:20">
      <c r="S3" s="1">
        <v>2</v>
      </c>
      <c r="T3" s="1" t="s">
        <v>451</v>
      </c>
    </row>
    <row r="4" spans="1:20">
      <c r="S4" s="1">
        <v>3</v>
      </c>
      <c r="T4" s="1" t="s">
        <v>452</v>
      </c>
    </row>
    <row r="5" spans="1:20">
      <c r="S5" s="1">
        <v>4</v>
      </c>
      <c r="T5" s="1" t="s">
        <v>453</v>
      </c>
    </row>
    <row r="6" spans="1:20">
      <c r="A6" s="377" t="s">
        <v>830</v>
      </c>
      <c r="B6" s="376">
        <v>45656</v>
      </c>
      <c r="S6" s="1">
        <v>5</v>
      </c>
      <c r="T6" s="1" t="s">
        <v>454</v>
      </c>
    </row>
    <row r="7" spans="1:20" ht="12.75" hidden="1" customHeight="1">
      <c r="A7" s="22"/>
      <c r="B7" s="22"/>
      <c r="C7" s="22"/>
      <c r="D7" s="227"/>
      <c r="S7" s="1">
        <v>6</v>
      </c>
      <c r="T7" s="1" t="s">
        <v>455</v>
      </c>
    </row>
    <row r="8" spans="1:20">
      <c r="A8" s="272"/>
      <c r="S8" s="1">
        <v>7</v>
      </c>
      <c r="T8" s="1" t="s">
        <v>456</v>
      </c>
    </row>
    <row r="9" spans="1:20" ht="26.45" customHeight="1">
      <c r="B9" s="273"/>
      <c r="C9" s="274" t="s">
        <v>22</v>
      </c>
      <c r="D9" s="278" t="s">
        <v>374</v>
      </c>
      <c r="S9" s="1">
        <v>8</v>
      </c>
      <c r="T9" s="1" t="s">
        <v>457</v>
      </c>
    </row>
    <row r="10" spans="1:20" ht="26.45" customHeight="1">
      <c r="B10" s="275" t="s">
        <v>424</v>
      </c>
      <c r="C10" s="259"/>
      <c r="D10" s="279"/>
      <c r="S10" s="1">
        <v>9</v>
      </c>
      <c r="T10" s="1" t="s">
        <v>458</v>
      </c>
    </row>
    <row r="11" spans="1:20" ht="15">
      <c r="A11" s="70"/>
      <c r="B11" s="276"/>
      <c r="C11" s="260" t="s">
        <v>348</v>
      </c>
      <c r="D11" s="280" t="s">
        <v>23</v>
      </c>
      <c r="S11" s="1">
        <v>10</v>
      </c>
      <c r="T11" s="1" t="s">
        <v>459</v>
      </c>
    </row>
    <row r="12" spans="1:20" ht="15">
      <c r="A12" s="70"/>
      <c r="B12" s="276"/>
      <c r="C12" s="260" t="s">
        <v>39</v>
      </c>
      <c r="D12" s="281" t="s">
        <v>24</v>
      </c>
      <c r="S12" s="1">
        <v>11</v>
      </c>
      <c r="T12" s="1" t="s">
        <v>460</v>
      </c>
    </row>
    <row r="13" spans="1:20" ht="15">
      <c r="A13" s="70"/>
      <c r="B13" s="275" t="s">
        <v>279</v>
      </c>
      <c r="C13" s="260"/>
      <c r="D13" s="280" t="s">
        <v>130</v>
      </c>
      <c r="S13" s="1">
        <v>12</v>
      </c>
      <c r="T13" s="1" t="s">
        <v>461</v>
      </c>
    </row>
    <row r="14" spans="1:20">
      <c r="A14" s="70"/>
      <c r="B14" s="276"/>
      <c r="C14" s="21" t="s">
        <v>220</v>
      </c>
      <c r="D14" s="282" t="s">
        <v>25</v>
      </c>
    </row>
    <row r="15" spans="1:20">
      <c r="A15" s="70"/>
      <c r="B15" s="276"/>
      <c r="C15" s="21" t="s">
        <v>108</v>
      </c>
      <c r="D15" s="282" t="s">
        <v>26</v>
      </c>
    </row>
    <row r="16" spans="1:20">
      <c r="A16" s="70"/>
      <c r="B16" s="276"/>
      <c r="C16" s="21" t="s">
        <v>221</v>
      </c>
      <c r="D16" s="282" t="s">
        <v>27</v>
      </c>
    </row>
    <row r="17" spans="1:4">
      <c r="A17" s="70"/>
      <c r="B17" s="276"/>
      <c r="C17" s="37" t="s">
        <v>40</v>
      </c>
      <c r="D17" s="282" t="s">
        <v>28</v>
      </c>
    </row>
    <row r="18" spans="1:4" ht="15">
      <c r="A18" s="70"/>
      <c r="B18" s="276"/>
      <c r="C18" s="21" t="s">
        <v>221</v>
      </c>
      <c r="D18" s="281" t="s">
        <v>27</v>
      </c>
    </row>
    <row r="19" spans="1:4">
      <c r="A19" s="70"/>
      <c r="B19" s="276"/>
      <c r="C19" s="21" t="s">
        <v>222</v>
      </c>
      <c r="D19" s="282" t="s">
        <v>29</v>
      </c>
    </row>
    <row r="20" spans="1:4">
      <c r="A20" s="70"/>
      <c r="B20" s="276"/>
      <c r="C20" s="21" t="s">
        <v>407</v>
      </c>
      <c r="D20" s="282" t="s">
        <v>30</v>
      </c>
    </row>
    <row r="21" spans="1:4">
      <c r="A21" s="70"/>
      <c r="B21" s="276"/>
      <c r="C21" s="21" t="s">
        <v>349</v>
      </c>
      <c r="D21" s="282" t="s">
        <v>31</v>
      </c>
    </row>
    <row r="22" spans="1:4">
      <c r="A22" s="70"/>
      <c r="B22" s="276"/>
      <c r="C22" s="21" t="s">
        <v>241</v>
      </c>
      <c r="D22" s="282" t="s">
        <v>32</v>
      </c>
    </row>
    <row r="23" spans="1:4" ht="15">
      <c r="A23" s="70"/>
      <c r="B23" s="276"/>
      <c r="C23" s="21" t="s">
        <v>123</v>
      </c>
      <c r="D23" s="281" t="s">
        <v>33</v>
      </c>
    </row>
    <row r="24" spans="1:4" ht="15">
      <c r="A24" s="70"/>
      <c r="B24" s="276"/>
      <c r="C24" s="21" t="s">
        <v>129</v>
      </c>
      <c r="D24" s="280" t="s">
        <v>34</v>
      </c>
    </row>
    <row r="25" spans="1:4" ht="15">
      <c r="A25" s="70"/>
      <c r="B25" s="276"/>
      <c r="C25" s="21" t="s">
        <v>109</v>
      </c>
      <c r="D25" s="281" t="s">
        <v>35</v>
      </c>
    </row>
    <row r="26" spans="1:4">
      <c r="A26" s="70"/>
      <c r="B26" s="276"/>
      <c r="C26" s="21" t="s">
        <v>110</v>
      </c>
      <c r="D26" s="282" t="s">
        <v>36</v>
      </c>
    </row>
    <row r="27" spans="1:4">
      <c r="A27" s="70"/>
      <c r="B27" s="276"/>
      <c r="C27" s="21" t="s">
        <v>131</v>
      </c>
      <c r="D27" s="282" t="s">
        <v>37</v>
      </c>
    </row>
    <row r="28" spans="1:4">
      <c r="A28" s="70"/>
      <c r="B28" s="276"/>
      <c r="C28" s="21" t="s">
        <v>65</v>
      </c>
      <c r="D28" s="282" t="s">
        <v>38</v>
      </c>
    </row>
    <row r="29" spans="1:4" ht="15">
      <c r="A29" s="70"/>
      <c r="B29" s="276"/>
      <c r="C29" s="21" t="s">
        <v>66</v>
      </c>
      <c r="D29" s="281" t="s">
        <v>350</v>
      </c>
    </row>
    <row r="30" spans="1:4" ht="15">
      <c r="A30" s="70"/>
      <c r="B30" s="276"/>
      <c r="C30" s="21" t="s">
        <v>67</v>
      </c>
      <c r="D30" s="281" t="s">
        <v>351</v>
      </c>
    </row>
    <row r="31" spans="1:4" ht="15">
      <c r="A31" s="70"/>
      <c r="B31" s="276"/>
      <c r="C31" s="21" t="s">
        <v>247</v>
      </c>
      <c r="D31" s="281" t="s">
        <v>352</v>
      </c>
    </row>
    <row r="32" spans="1:4" ht="15">
      <c r="A32" s="70"/>
      <c r="B32" s="276"/>
      <c r="C32" s="21" t="s">
        <v>354</v>
      </c>
      <c r="D32" s="281" t="s">
        <v>36</v>
      </c>
    </row>
    <row r="33" spans="1:4" ht="15">
      <c r="A33" s="70"/>
      <c r="B33" s="276"/>
      <c r="C33" s="21" t="s">
        <v>356</v>
      </c>
      <c r="D33" s="281" t="s">
        <v>352</v>
      </c>
    </row>
    <row r="34" spans="1:4" ht="15">
      <c r="A34" s="70"/>
      <c r="B34" s="276"/>
      <c r="C34" s="21" t="s">
        <v>251</v>
      </c>
      <c r="D34" s="281" t="s">
        <v>353</v>
      </c>
    </row>
    <row r="35" spans="1:4" ht="15">
      <c r="A35" s="70"/>
      <c r="B35" s="276"/>
      <c r="C35" s="21" t="s">
        <v>43</v>
      </c>
      <c r="D35" s="281" t="s">
        <v>357</v>
      </c>
    </row>
    <row r="36" spans="1:4" ht="15">
      <c r="A36" s="70"/>
      <c r="B36" s="276"/>
      <c r="C36" s="21" t="s">
        <v>79</v>
      </c>
      <c r="D36" s="281" t="s">
        <v>357</v>
      </c>
    </row>
    <row r="37" spans="1:4" ht="15">
      <c r="A37" s="70"/>
      <c r="B37" s="276"/>
      <c r="C37" s="21" t="s">
        <v>252</v>
      </c>
      <c r="D37" s="281" t="s">
        <v>357</v>
      </c>
    </row>
    <row r="38" spans="1:4" ht="15">
      <c r="A38" s="70"/>
      <c r="B38" s="276"/>
      <c r="C38" s="21" t="s">
        <v>410</v>
      </c>
      <c r="D38" s="281" t="s">
        <v>357</v>
      </c>
    </row>
    <row r="39" spans="1:4" ht="15">
      <c r="A39" s="70"/>
      <c r="B39" s="276"/>
      <c r="C39" s="21" t="s">
        <v>68</v>
      </c>
      <c r="D39" s="281" t="s">
        <v>358</v>
      </c>
    </row>
    <row r="40" spans="1:4" ht="15">
      <c r="A40" s="70"/>
      <c r="B40" s="276"/>
      <c r="C40" s="21" t="s">
        <v>44</v>
      </c>
      <c r="D40" s="281" t="s">
        <v>359</v>
      </c>
    </row>
    <row r="41" spans="1:4" ht="15">
      <c r="A41" s="70"/>
      <c r="B41" s="276"/>
      <c r="C41" s="21" t="s">
        <v>69</v>
      </c>
      <c r="D41" s="281" t="s">
        <v>360</v>
      </c>
    </row>
    <row r="42" spans="1:4" ht="15">
      <c r="A42" s="70"/>
      <c r="B42" s="275" t="s">
        <v>56</v>
      </c>
      <c r="C42" s="260"/>
      <c r="D42" s="280" t="s">
        <v>145</v>
      </c>
    </row>
    <row r="43" spans="1:4" ht="15">
      <c r="A43" s="70"/>
      <c r="B43" s="276"/>
      <c r="C43" s="21" t="s">
        <v>61</v>
      </c>
      <c r="D43" s="281" t="s">
        <v>361</v>
      </c>
    </row>
    <row r="44" spans="1:4" ht="15">
      <c r="A44" s="70"/>
      <c r="B44" s="276"/>
      <c r="C44" s="21" t="s">
        <v>153</v>
      </c>
      <c r="D44" s="281" t="s">
        <v>362</v>
      </c>
    </row>
    <row r="45" spans="1:4" ht="15">
      <c r="A45" s="70"/>
      <c r="B45" s="276"/>
      <c r="C45" s="21" t="s">
        <v>257</v>
      </c>
      <c r="D45" s="281" t="s">
        <v>363</v>
      </c>
    </row>
    <row r="46" spans="1:4" ht="15">
      <c r="A46" s="70"/>
      <c r="B46" s="276"/>
      <c r="C46" s="21" t="s">
        <v>181</v>
      </c>
      <c r="D46" s="281" t="s">
        <v>363</v>
      </c>
    </row>
    <row r="47" spans="1:4" ht="15">
      <c r="A47" s="70"/>
      <c r="B47" s="276"/>
      <c r="C47" s="21" t="s">
        <v>365</v>
      </c>
      <c r="D47" s="281" t="s">
        <v>364</v>
      </c>
    </row>
    <row r="48" spans="1:4" ht="15">
      <c r="A48" s="70"/>
      <c r="B48" s="276"/>
      <c r="C48" s="21" t="s">
        <v>412</v>
      </c>
      <c r="D48" s="281" t="s">
        <v>366</v>
      </c>
    </row>
    <row r="49" spans="1:4" ht="15">
      <c r="A49" s="70"/>
      <c r="B49" s="276"/>
      <c r="C49" s="21" t="s">
        <v>415</v>
      </c>
      <c r="D49" s="281" t="s">
        <v>366</v>
      </c>
    </row>
    <row r="50" spans="1:4" ht="15">
      <c r="A50" s="70"/>
      <c r="B50" s="276"/>
      <c r="C50" s="21" t="s">
        <v>159</v>
      </c>
      <c r="D50" s="281" t="s">
        <v>367</v>
      </c>
    </row>
    <row r="51" spans="1:4" ht="15">
      <c r="A51" s="70"/>
      <c r="B51" s="276"/>
      <c r="C51" s="21" t="s">
        <v>160</v>
      </c>
      <c r="D51" s="281" t="s">
        <v>368</v>
      </c>
    </row>
    <row r="52" spans="1:4" ht="15">
      <c r="A52" s="70"/>
      <c r="B52" s="276"/>
      <c r="C52" s="21" t="s">
        <v>46</v>
      </c>
      <c r="D52" s="281" t="s">
        <v>369</v>
      </c>
    </row>
    <row r="53" spans="1:4" ht="15">
      <c r="A53" s="70"/>
      <c r="B53" s="276"/>
      <c r="C53" s="21" t="s">
        <v>71</v>
      </c>
      <c r="D53" s="281" t="s">
        <v>370</v>
      </c>
    </row>
    <row r="54" spans="1:4" ht="15">
      <c r="A54" s="70"/>
      <c r="B54" s="276"/>
      <c r="C54" s="21" t="s">
        <v>72</v>
      </c>
      <c r="D54" s="281" t="s">
        <v>371</v>
      </c>
    </row>
    <row r="55" spans="1:4" ht="15">
      <c r="A55" s="70"/>
      <c r="B55" s="276"/>
      <c r="C55" s="21" t="s">
        <v>373</v>
      </c>
      <c r="D55" s="281" t="s">
        <v>372</v>
      </c>
    </row>
    <row r="56" spans="1:4" ht="15">
      <c r="A56" s="70"/>
      <c r="B56" s="276"/>
      <c r="C56" s="21" t="s">
        <v>73</v>
      </c>
      <c r="D56" s="280" t="s">
        <v>372</v>
      </c>
    </row>
    <row r="57" spans="1:4" ht="15">
      <c r="A57" s="70"/>
      <c r="B57" s="275" t="s">
        <v>57</v>
      </c>
      <c r="C57" s="260"/>
      <c r="D57" s="280" t="s">
        <v>55</v>
      </c>
    </row>
    <row r="58" spans="1:4" ht="15">
      <c r="A58" s="70"/>
      <c r="B58" s="275" t="s">
        <v>280</v>
      </c>
      <c r="C58" s="260"/>
      <c r="D58" s="281" t="s">
        <v>281</v>
      </c>
    </row>
    <row r="59" spans="1:4" ht="15">
      <c r="A59" s="70"/>
      <c r="B59" s="275" t="s">
        <v>425</v>
      </c>
      <c r="C59" s="260"/>
      <c r="D59" s="281"/>
    </row>
    <row r="60" spans="1:4" ht="15">
      <c r="A60" s="70"/>
      <c r="B60" s="276"/>
      <c r="C60" s="21" t="s">
        <v>378</v>
      </c>
      <c r="D60" s="280" t="s">
        <v>379</v>
      </c>
    </row>
    <row r="61" spans="1:4" ht="15">
      <c r="A61" s="70"/>
      <c r="B61" s="276"/>
      <c r="C61" s="21" t="s">
        <v>383</v>
      </c>
      <c r="D61" s="280" t="s">
        <v>384</v>
      </c>
    </row>
    <row r="62" spans="1:4" ht="15">
      <c r="A62" s="70"/>
      <c r="B62" s="276"/>
      <c r="C62" s="21" t="s">
        <v>416</v>
      </c>
      <c r="D62" s="280" t="s">
        <v>386</v>
      </c>
    </row>
    <row r="63" spans="1:4" ht="15">
      <c r="A63" s="70"/>
      <c r="B63" s="276"/>
      <c r="C63" s="21" t="s">
        <v>385</v>
      </c>
      <c r="D63" s="280" t="s">
        <v>387</v>
      </c>
    </row>
    <row r="64" spans="1:4" ht="15">
      <c r="A64" s="70"/>
      <c r="B64" s="277"/>
      <c r="C64" s="378" t="s">
        <v>890</v>
      </c>
      <c r="D64" s="374" t="s">
        <v>891</v>
      </c>
    </row>
    <row r="65" spans="1:4" s="21" customFormat="1" ht="21.2" customHeight="1">
      <c r="A65" s="23"/>
      <c r="D65" s="228"/>
    </row>
    <row r="66" spans="1:4">
      <c r="B66" s="21"/>
      <c r="C66" s="21"/>
      <c r="D66" s="70"/>
    </row>
    <row r="67" spans="1:4">
      <c r="B67" s="21"/>
      <c r="C67" s="21"/>
      <c r="D67" s="70"/>
    </row>
  </sheetData>
  <hyperlinks>
    <hyperlink ref="D14" location="'Nota 3'!A1" display="'Nota 3'!A1"/>
    <hyperlink ref="D15" location="'Nota 4'!A1" display="'Nota 4'!A1"/>
    <hyperlink ref="D16" location="'Nota 5'!A1" display="'Nota 5'!A1"/>
    <hyperlink ref="D17" location="'Nota 6'!A1" display="'Nota 6'!A1"/>
    <hyperlink ref="D19" location="'Nota 7'!A1" display="'Nota 7'!A1"/>
    <hyperlink ref="D21" location="'Nota 9'!A1" display="'Nota 9'!A1"/>
    <hyperlink ref="D22" location="'Nota 10'!A1" display="'Nota 10'!A1"/>
    <hyperlink ref="D26" location="'Nota 14'!A1" display="'Nota 14'!A1"/>
    <hyperlink ref="D27" location="'Nota 15'!A1" display="'Nota 15'!A1"/>
    <hyperlink ref="D28" location="'Nota 16'!A1" display="'Nota 16'!A1"/>
    <hyperlink ref="D20" location="'Nota 8'!A1" display="'Nota 8'!A1"/>
    <hyperlink ref="D13" location="BG!A1" display="BG"/>
    <hyperlink ref="D42" location="ER!A1" display="ER"/>
    <hyperlink ref="D57" location="EVPN!A1" display="EVPN"/>
    <hyperlink ref="D58" location="EFE!A1" display="EFE"/>
    <hyperlink ref="D23" location="'Nota 11'!A1" display="Nota 11 y 12"/>
    <hyperlink ref="D24" location="'Nota 12'!A1" display="Nota 12"/>
    <hyperlink ref="D25" location="'Nota 13'!A1" display="Nota 13'"/>
    <hyperlink ref="D29" location="'Nota 17'!A1" display="Nota 17"/>
    <hyperlink ref="D30" location="'Nota 18'!A1" display="Nota 18"/>
    <hyperlink ref="D31" location="'Nota 19'!A1" display="Nota 19"/>
    <hyperlink ref="D32" location="'Nota 14'!A1" display="Nota 14"/>
    <hyperlink ref="D33" location="'Nota 19'!A1" display="Nota 19"/>
    <hyperlink ref="D34" location="'Nota 20'!A1" display="Nota 20"/>
    <hyperlink ref="D35" location="' Nota 21'!A1" display="Nota 21"/>
    <hyperlink ref="D36" location="' Nota 21'!A1" display="Nota 21"/>
    <hyperlink ref="D37" location="' Nota 21'!A1" display="Nota 21"/>
    <hyperlink ref="D38" location="' Nota 21'!A1" display="Nota 21"/>
    <hyperlink ref="D39" location="'Nota 22'!A1" display="Nota 22"/>
    <hyperlink ref="D40" location="'Nota 23'!A1" display="Nota 23"/>
    <hyperlink ref="D41" location="'Nota 24'!A1" display="Nota 24"/>
    <hyperlink ref="D43" location="'Nota 25'!A1" display="Nota 25"/>
    <hyperlink ref="D44" location="'Nota 26'!A1" display="Nota 26"/>
    <hyperlink ref="D45" location="'Nota 27'!A1" display="Nota 27"/>
    <hyperlink ref="D46" location="'Nota 27'!A1" display="N ota 27"/>
    <hyperlink ref="D47" location="'Nota 28'!A1" display="Nota 28"/>
    <hyperlink ref="D48" location="'Nota 29'!A1" display="Nota 29"/>
    <hyperlink ref="D49" location="'Nota 29'!A1" display="Nota 29"/>
    <hyperlink ref="D50" location="'Nota 30'!A1" display="Nota 30"/>
    <hyperlink ref="D51" location="'Nota 31'!A1" display="Nota 31"/>
    <hyperlink ref="D52" location="'Nota 32'!A1" display="Nota 32"/>
    <hyperlink ref="D53" location="'Nota 33'!A1" display="Nota 33"/>
    <hyperlink ref="D54" location="'Nota 34'!A1" display="Nota 34"/>
    <hyperlink ref="D55" location="'Nota 35'!A1" display="Nota 35"/>
    <hyperlink ref="D56" location="'Nota 35'!A1" display="Nota 35"/>
    <hyperlink ref="D61" location="'Nota 37'!A1" display="Nota 37"/>
    <hyperlink ref="D60" location="'Nota 36'!A1" display="Nota 36"/>
    <hyperlink ref="D12" location="'Nota 2'!A1" display="Nota 2"/>
    <hyperlink ref="D11" location="Nota1!A1" display="Nota 1"/>
    <hyperlink ref="D18" location="'Nota 5'!A1" display="Nota 5"/>
    <hyperlink ref="D64" location="'Nota 40'!A1" display="Nota 40"/>
    <hyperlink ref="D63" location="'Nota 39'!A1" display="Nota 39"/>
    <hyperlink ref="D62" location="'Nota 38'!A1" display="Nota 38"/>
  </hyperlinks>
  <pageMargins left="0.7" right="0.7" top="0.75" bottom="0.75" header="0.3" footer="0.3"/>
  <pageSetup orientation="portrait" verticalDpi="0"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0"/>
  <dimension ref="A1:M87"/>
  <sheetViews>
    <sheetView showGridLines="0" topLeftCell="A44" zoomScaleNormal="100" workbookViewId="0">
      <selection activeCell="C57" sqref="C57:C59"/>
    </sheetView>
  </sheetViews>
  <sheetFormatPr baseColWidth="10" defaultColWidth="11.42578125" defaultRowHeight="12.75"/>
  <cols>
    <col min="1" max="1" width="40.28515625" style="6" customWidth="1"/>
    <col min="2" max="2" width="27.7109375" style="6" customWidth="1"/>
    <col min="3" max="3" width="25.42578125" style="6" customWidth="1"/>
    <col min="4" max="4" width="19.5703125" style="6" customWidth="1"/>
    <col min="5" max="5" width="4.85546875" style="6" customWidth="1"/>
    <col min="6" max="6" width="61.5703125" style="6" customWidth="1"/>
    <col min="7" max="7" width="19.28515625" style="6" bestFit="1" customWidth="1"/>
    <col min="8" max="8" width="17.7109375" style="6" customWidth="1"/>
    <col min="9" max="9" width="15.85546875" style="6" bestFit="1" customWidth="1"/>
    <col min="10" max="10" width="13.7109375" style="6" bestFit="1" customWidth="1"/>
    <col min="11" max="11" width="14.7109375" style="6" bestFit="1" customWidth="1"/>
    <col min="12" max="16384" width="11.42578125" style="6"/>
  </cols>
  <sheetData>
    <row r="1" spans="1:12" ht="15">
      <c r="A1" s="8" t="str">
        <f>Indice!C1</f>
        <v>NEGOFIN S.A.E.C.A.</v>
      </c>
      <c r="F1" s="122" t="s">
        <v>130</v>
      </c>
    </row>
    <row r="2" spans="1:12" ht="15">
      <c r="A2" s="211" t="s">
        <v>101</v>
      </c>
      <c r="B2" s="211"/>
      <c r="F2" s="122"/>
    </row>
    <row r="3" spans="1:12" ht="11.25" customHeight="1">
      <c r="A3" s="361" t="s">
        <v>880</v>
      </c>
      <c r="B3" s="211"/>
      <c r="F3" s="122"/>
    </row>
    <row r="4" spans="1:12">
      <c r="C4" s="90"/>
    </row>
    <row r="5" spans="1:12">
      <c r="A5" s="294" t="s">
        <v>286</v>
      </c>
      <c r="B5" s="294"/>
      <c r="C5" s="323"/>
      <c r="D5" s="323"/>
      <c r="E5" s="323"/>
    </row>
    <row r="6" spans="1:12">
      <c r="A6" s="1" t="s">
        <v>878</v>
      </c>
      <c r="B6" s="1"/>
      <c r="E6" s="90"/>
    </row>
    <row r="7" spans="1:12">
      <c r="A7" s="98"/>
      <c r="B7" s="98"/>
      <c r="C7" s="1063" t="s">
        <v>240</v>
      </c>
      <c r="D7" s="1064"/>
      <c r="E7" s="90"/>
    </row>
    <row r="8" spans="1:12">
      <c r="A8" s="11"/>
      <c r="B8" s="11"/>
      <c r="C8" s="324">
        <f>IFERROR(IF(Indice!B6="","2XX2",YEAR(Indice!B6)),"2XX2")</f>
        <v>2024</v>
      </c>
      <c r="D8" s="324">
        <f>IFERROR(YEAR(Indice!B6-365),"2XX1")</f>
        <v>2023</v>
      </c>
      <c r="E8" s="90"/>
    </row>
    <row r="9" spans="1:12" ht="15">
      <c r="A9" s="620" t="s">
        <v>292</v>
      </c>
      <c r="B9" s="620" t="s">
        <v>442</v>
      </c>
      <c r="C9" s="731">
        <v>1003137636.404</v>
      </c>
      <c r="D9" s="668">
        <v>912841039.49000001</v>
      </c>
      <c r="E9" s="90"/>
      <c r="J9" s="538"/>
      <c r="K9" s="538"/>
      <c r="L9" s="538"/>
    </row>
    <row r="10" spans="1:12" ht="12.75" customHeight="1">
      <c r="A10" s="620" t="s">
        <v>292</v>
      </c>
      <c r="B10" s="620" t="s">
        <v>443</v>
      </c>
      <c r="C10" s="731">
        <v>0</v>
      </c>
      <c r="D10" s="668">
        <v>0</v>
      </c>
      <c r="E10" s="90"/>
      <c r="F10" s="560"/>
      <c r="G10" s="11"/>
      <c r="H10" s="11"/>
      <c r="I10" s="11"/>
      <c r="J10" s="558"/>
      <c r="K10" s="558"/>
      <c r="L10" s="558"/>
    </row>
    <row r="11" spans="1:12" ht="15">
      <c r="A11" s="620" t="s">
        <v>292</v>
      </c>
      <c r="B11" s="620" t="s">
        <v>444</v>
      </c>
      <c r="C11" s="731">
        <v>0</v>
      </c>
      <c r="D11" s="668">
        <v>0</v>
      </c>
      <c r="E11" s="90"/>
      <c r="F11" s="322"/>
      <c r="G11" s="448"/>
      <c r="H11" s="448"/>
      <c r="I11" s="322"/>
      <c r="J11" s="558"/>
      <c r="K11" s="558"/>
      <c r="L11" s="558"/>
    </row>
    <row r="12" spans="1:12" ht="15">
      <c r="A12" s="620" t="s">
        <v>293</v>
      </c>
      <c r="B12" s="620" t="s">
        <v>442</v>
      </c>
      <c r="C12" s="731">
        <v>0</v>
      </c>
      <c r="D12" s="668">
        <v>0</v>
      </c>
      <c r="E12" s="90"/>
      <c r="F12" s="322"/>
      <c r="G12" s="561"/>
      <c r="H12" s="561"/>
      <c r="I12" s="561"/>
      <c r="J12" s="558"/>
      <c r="K12" s="558"/>
      <c r="L12" s="558"/>
    </row>
    <row r="13" spans="1:12" ht="15">
      <c r="A13" s="620" t="s">
        <v>293</v>
      </c>
      <c r="B13" s="620" t="s">
        <v>443</v>
      </c>
      <c r="C13" s="731">
        <v>0</v>
      </c>
      <c r="D13" s="668">
        <v>0</v>
      </c>
      <c r="E13" s="90"/>
      <c r="F13" s="11"/>
      <c r="G13" s="562"/>
      <c r="H13" s="563"/>
      <c r="I13" s="564"/>
      <c r="J13" s="558"/>
      <c r="K13" s="558"/>
      <c r="L13" s="558"/>
    </row>
    <row r="14" spans="1:12" ht="15">
      <c r="A14" s="620" t="s">
        <v>293</v>
      </c>
      <c r="B14" s="620" t="s">
        <v>444</v>
      </c>
      <c r="C14" s="731">
        <v>0</v>
      </c>
      <c r="D14" s="668">
        <v>0</v>
      </c>
      <c r="E14" s="90"/>
      <c r="F14" s="11"/>
      <c r="G14" s="562"/>
      <c r="H14" s="563"/>
      <c r="I14" s="565"/>
      <c r="J14" s="558"/>
      <c r="K14" s="558"/>
      <c r="L14" s="558"/>
    </row>
    <row r="15" spans="1:12" ht="15">
      <c r="A15" s="620" t="s">
        <v>445</v>
      </c>
      <c r="B15" s="620" t="s">
        <v>442</v>
      </c>
      <c r="C15" s="731">
        <v>0</v>
      </c>
      <c r="D15" s="668">
        <v>0</v>
      </c>
      <c r="E15" s="90"/>
      <c r="F15" s="566"/>
      <c r="G15" s="562"/>
      <c r="H15" s="563"/>
      <c r="I15" s="565"/>
      <c r="J15" s="558"/>
      <c r="K15" s="558"/>
      <c r="L15" s="558"/>
    </row>
    <row r="16" spans="1:12" ht="15">
      <c r="A16" s="620" t="s">
        <v>445</v>
      </c>
      <c r="B16" s="620" t="s">
        <v>443</v>
      </c>
      <c r="C16" s="731">
        <v>0</v>
      </c>
      <c r="D16" s="668">
        <v>0</v>
      </c>
      <c r="E16" s="90"/>
      <c r="F16" s="11"/>
      <c r="G16" s="562"/>
      <c r="H16" s="563"/>
      <c r="I16" s="567"/>
      <c r="J16" s="558"/>
      <c r="K16" s="550"/>
      <c r="L16" s="558"/>
    </row>
    <row r="17" spans="1:12" ht="15">
      <c r="A17" s="620" t="s">
        <v>445</v>
      </c>
      <c r="B17" s="620" t="s">
        <v>444</v>
      </c>
      <c r="C17" s="731">
        <v>0</v>
      </c>
      <c r="D17" s="668">
        <v>0</v>
      </c>
      <c r="E17" s="90"/>
      <c r="F17" s="11"/>
      <c r="G17" s="562"/>
      <c r="H17" s="563"/>
      <c r="I17" s="567"/>
      <c r="J17" s="558"/>
      <c r="K17" s="559"/>
      <c r="L17" s="558"/>
    </row>
    <row r="18" spans="1:12" ht="15">
      <c r="A18" s="620" t="s">
        <v>289</v>
      </c>
      <c r="B18" s="620" t="s">
        <v>442</v>
      </c>
      <c r="C18" s="731">
        <v>0</v>
      </c>
      <c r="D18" s="668">
        <v>0</v>
      </c>
      <c r="E18" s="90"/>
      <c r="F18" s="11"/>
      <c r="G18" s="562"/>
      <c r="H18" s="563"/>
      <c r="I18" s="567"/>
      <c r="J18" s="558"/>
      <c r="K18" s="550"/>
      <c r="L18" s="558"/>
    </row>
    <row r="19" spans="1:12" ht="15">
      <c r="A19" s="620" t="s">
        <v>289</v>
      </c>
      <c r="B19" s="620" t="s">
        <v>443</v>
      </c>
      <c r="C19" s="731">
        <v>0</v>
      </c>
      <c r="D19" s="668">
        <v>0</v>
      </c>
      <c r="E19" s="90"/>
      <c r="F19" s="11"/>
      <c r="G19" s="568"/>
      <c r="H19" s="568"/>
      <c r="I19" s="568"/>
      <c r="J19" s="569"/>
      <c r="K19" s="559"/>
      <c r="L19" s="558"/>
    </row>
    <row r="20" spans="1:12" ht="15">
      <c r="A20" s="620" t="s">
        <v>289</v>
      </c>
      <c r="B20" s="620" t="s">
        <v>444</v>
      </c>
      <c r="C20" s="731">
        <v>0</v>
      </c>
      <c r="D20" s="668">
        <v>0</v>
      </c>
      <c r="E20" s="90"/>
      <c r="F20" s="570"/>
      <c r="G20" s="568"/>
      <c r="H20" s="568"/>
      <c r="I20" s="568"/>
      <c r="J20" s="569"/>
      <c r="K20" s="559"/>
      <c r="L20" s="558"/>
    </row>
    <row r="21" spans="1:12" ht="15">
      <c r="A21" s="620" t="s">
        <v>291</v>
      </c>
      <c r="B21" s="620" t="s">
        <v>442</v>
      </c>
      <c r="C21" s="731">
        <v>0</v>
      </c>
      <c r="D21" s="668">
        <v>0</v>
      </c>
      <c r="E21" s="90"/>
      <c r="F21" s="11"/>
      <c r="G21" s="568"/>
      <c r="H21" s="568"/>
      <c r="I21" s="568"/>
      <c r="J21" s="558"/>
      <c r="K21" s="559"/>
      <c r="L21" s="558"/>
    </row>
    <row r="22" spans="1:12" ht="15">
      <c r="A22" s="620" t="s">
        <v>291</v>
      </c>
      <c r="B22" s="620" t="s">
        <v>443</v>
      </c>
      <c r="C22" s="731">
        <v>0</v>
      </c>
      <c r="D22" s="668">
        <v>0</v>
      </c>
      <c r="E22" s="90"/>
      <c r="F22" s="571"/>
      <c r="G22" s="261"/>
      <c r="H22" s="261"/>
      <c r="I22" s="572"/>
      <c r="J22" s="558"/>
      <c r="K22" s="446"/>
      <c r="L22" s="558"/>
    </row>
    <row r="23" spans="1:12" ht="15" customHeight="1">
      <c r="A23" s="620" t="s">
        <v>446</v>
      </c>
      <c r="B23" s="620" t="s">
        <v>442</v>
      </c>
      <c r="C23" s="731">
        <v>0</v>
      </c>
      <c r="D23" s="668">
        <v>0</v>
      </c>
      <c r="E23" s="90"/>
      <c r="F23" s="573"/>
      <c r="G23" s="573"/>
      <c r="H23" s="573"/>
      <c r="I23" s="573"/>
      <c r="J23" s="558"/>
      <c r="K23" s="559"/>
      <c r="L23" s="558"/>
    </row>
    <row r="24" spans="1:12" ht="15">
      <c r="A24" s="620" t="s">
        <v>446</v>
      </c>
      <c r="B24" s="620" t="s">
        <v>443</v>
      </c>
      <c r="C24" s="731">
        <v>0</v>
      </c>
      <c r="D24" s="668">
        <v>0</v>
      </c>
      <c r="E24" s="90"/>
      <c r="F24" s="574"/>
      <c r="G24" s="575"/>
      <c r="H24" s="575"/>
      <c r="I24" s="568"/>
      <c r="J24" s="558"/>
      <c r="K24" s="558"/>
      <c r="L24" s="558"/>
    </row>
    <row r="25" spans="1:12" ht="15">
      <c r="A25" s="620" t="s">
        <v>446</v>
      </c>
      <c r="B25" s="620" t="s">
        <v>444</v>
      </c>
      <c r="C25" s="731">
        <v>0</v>
      </c>
      <c r="D25" s="668">
        <v>0</v>
      </c>
      <c r="E25" s="90"/>
      <c r="F25" s="11"/>
      <c r="G25" s="11"/>
      <c r="H25" s="11"/>
      <c r="I25" s="11"/>
      <c r="J25" s="558"/>
      <c r="K25" s="558"/>
      <c r="L25" s="558"/>
    </row>
    <row r="26" spans="1:12" ht="15">
      <c r="A26" s="620" t="s">
        <v>447</v>
      </c>
      <c r="B26" s="620"/>
      <c r="C26" s="731">
        <v>-308895396.472</v>
      </c>
      <c r="D26" s="668">
        <v>-288844524.53299999</v>
      </c>
      <c r="E26" s="90"/>
      <c r="F26" s="560"/>
      <c r="G26" s="321"/>
      <c r="H26" s="321"/>
      <c r="I26" s="321"/>
      <c r="J26" s="558"/>
      <c r="K26" s="558"/>
      <c r="L26" s="558"/>
    </row>
    <row r="27" spans="1:12" ht="15">
      <c r="A27" s="728" t="s">
        <v>3</v>
      </c>
      <c r="B27" s="728"/>
      <c r="C27" s="729">
        <f>+SUM($C$9:C26)</f>
        <v>694242239.93200004</v>
      </c>
      <c r="D27" s="729">
        <f>+SUM($D$9:D26)</f>
        <v>623996514.95700002</v>
      </c>
      <c r="E27" s="90"/>
      <c r="F27" s="576"/>
      <c r="G27" s="577"/>
      <c r="H27" s="577"/>
      <c r="I27" s="577"/>
      <c r="J27" s="558"/>
      <c r="K27" s="558"/>
      <c r="L27" s="558"/>
    </row>
    <row r="28" spans="1:12" ht="15">
      <c r="A28" s="1"/>
      <c r="B28" s="1"/>
      <c r="E28" s="90"/>
      <c r="F28" s="11"/>
      <c r="G28" s="578"/>
      <c r="H28" s="578"/>
      <c r="I28" s="578"/>
      <c r="J28" s="558"/>
      <c r="K28" s="558"/>
      <c r="L28" s="558"/>
    </row>
    <row r="29" spans="1:12" ht="15">
      <c r="A29" s="98"/>
      <c r="B29" s="98"/>
      <c r="E29" s="90"/>
      <c r="F29" s="11"/>
      <c r="G29" s="578"/>
      <c r="H29" s="578"/>
      <c r="I29" s="578"/>
      <c r="J29" s="558"/>
      <c r="K29" s="558"/>
      <c r="L29" s="558"/>
    </row>
    <row r="30" spans="1:12" ht="15">
      <c r="A30" s="1" t="s">
        <v>879</v>
      </c>
      <c r="B30" s="1"/>
      <c r="E30" s="90"/>
      <c r="F30" s="11"/>
      <c r="G30" s="578"/>
      <c r="H30" s="578"/>
      <c r="I30" s="578"/>
      <c r="J30" s="558"/>
      <c r="K30" s="558"/>
      <c r="L30" s="558"/>
    </row>
    <row r="31" spans="1:12" ht="15">
      <c r="A31" s="98"/>
      <c r="B31" s="98"/>
      <c r="C31" s="1063" t="s">
        <v>240</v>
      </c>
      <c r="D31" s="1064"/>
      <c r="E31" s="90"/>
      <c r="F31" s="11"/>
      <c r="G31" s="11"/>
      <c r="H31" s="11"/>
      <c r="I31" s="11"/>
      <c r="J31" s="558"/>
      <c r="K31" s="558"/>
      <c r="L31" s="558"/>
    </row>
    <row r="32" spans="1:12" ht="15">
      <c r="A32" s="11"/>
      <c r="B32" s="11"/>
      <c r="C32" s="324">
        <f>IFERROR(IF(Indice!B6="","2XX2",YEAR(Indice!B6)),"2XX2")</f>
        <v>2024</v>
      </c>
      <c r="D32" s="324">
        <f>IFERROR(YEAR(Indice!B6-365),"2XX1")</f>
        <v>2023</v>
      </c>
      <c r="E32" s="90"/>
      <c r="F32" s="579"/>
      <c r="G32" s="11"/>
      <c r="H32" s="11"/>
      <c r="I32" s="11"/>
      <c r="J32" s="558"/>
      <c r="K32" s="558"/>
      <c r="L32" s="558"/>
    </row>
    <row r="33" spans="1:13" ht="15">
      <c r="A33" s="730" t="s">
        <v>292</v>
      </c>
      <c r="B33" s="730" t="s">
        <v>442</v>
      </c>
      <c r="C33" s="731">
        <f>155789540.5-277183.019-1469488.902</f>
        <v>154042868.579</v>
      </c>
      <c r="D33" s="731">
        <v>135185249.19999999</v>
      </c>
      <c r="F33" s="11"/>
      <c r="G33" s="11"/>
      <c r="H33" s="11"/>
      <c r="I33" s="11"/>
      <c r="J33" s="558"/>
      <c r="K33" s="558"/>
      <c r="L33" s="558"/>
    </row>
    <row r="34" spans="1:13" ht="15" customHeight="1">
      <c r="A34" s="730" t="s">
        <v>292</v>
      </c>
      <c r="B34" s="730" t="s">
        <v>443</v>
      </c>
      <c r="C34" s="731">
        <v>0</v>
      </c>
      <c r="D34" s="731">
        <v>0</v>
      </c>
      <c r="F34" s="580"/>
      <c r="G34" s="11"/>
      <c r="H34" s="11"/>
      <c r="I34" s="11"/>
      <c r="J34" s="558"/>
      <c r="K34" s="558"/>
      <c r="L34" s="558"/>
    </row>
    <row r="35" spans="1:13" ht="15">
      <c r="A35" s="730" t="s">
        <v>292</v>
      </c>
      <c r="B35" s="730" t="s">
        <v>444</v>
      </c>
      <c r="C35" s="731">
        <v>0</v>
      </c>
      <c r="D35" s="731">
        <v>0</v>
      </c>
      <c r="F35" s="580"/>
      <c r="G35" s="11"/>
      <c r="H35" s="11"/>
      <c r="I35" s="11"/>
      <c r="J35" s="558"/>
      <c r="K35" s="558"/>
      <c r="L35" s="558"/>
    </row>
    <row r="36" spans="1:13" ht="15">
      <c r="A36" s="730" t="s">
        <v>293</v>
      </c>
      <c r="B36" s="730" t="s">
        <v>442</v>
      </c>
      <c r="C36" s="731">
        <v>0</v>
      </c>
      <c r="D36" s="731">
        <v>0</v>
      </c>
      <c r="F36" s="11"/>
      <c r="G36" s="11"/>
      <c r="H36" s="11"/>
      <c r="I36" s="11"/>
      <c r="J36" s="558"/>
      <c r="K36" s="558"/>
      <c r="L36" s="558"/>
    </row>
    <row r="37" spans="1:13" ht="15">
      <c r="A37" s="730" t="s">
        <v>293</v>
      </c>
      <c r="B37" s="730" t="s">
        <v>443</v>
      </c>
      <c r="C37" s="731">
        <v>0</v>
      </c>
      <c r="D37" s="731">
        <v>0</v>
      </c>
      <c r="F37" s="37"/>
      <c r="G37" s="37"/>
      <c r="H37" s="37"/>
      <c r="I37" s="37"/>
      <c r="J37" s="808"/>
      <c r="K37" s="808"/>
      <c r="L37" s="808"/>
      <c r="M37" s="24"/>
    </row>
    <row r="38" spans="1:13" ht="15">
      <c r="A38" s="730" t="s">
        <v>293</v>
      </c>
      <c r="B38" s="730" t="s">
        <v>444</v>
      </c>
      <c r="C38" s="731">
        <v>0</v>
      </c>
      <c r="D38" s="731">
        <v>0</v>
      </c>
      <c r="F38" s="37"/>
      <c r="G38" s="37"/>
      <c r="H38" s="37"/>
      <c r="I38" s="37"/>
      <c r="J38" s="808"/>
      <c r="K38" s="808"/>
      <c r="L38" s="808"/>
      <c r="M38" s="24"/>
    </row>
    <row r="39" spans="1:13" ht="15">
      <c r="A39" s="730" t="s">
        <v>445</v>
      </c>
      <c r="B39" s="730" t="s">
        <v>442</v>
      </c>
      <c r="C39" s="731">
        <v>0</v>
      </c>
      <c r="D39" s="731">
        <v>0</v>
      </c>
      <c r="F39" s="37"/>
      <c r="G39" s="37"/>
      <c r="H39" s="37"/>
      <c r="I39" s="37"/>
      <c r="J39" s="808"/>
      <c r="K39" s="808"/>
      <c r="L39" s="808"/>
      <c r="M39" s="24"/>
    </row>
    <row r="40" spans="1:13" ht="15">
      <c r="A40" s="730" t="s">
        <v>445</v>
      </c>
      <c r="B40" s="730" t="s">
        <v>443</v>
      </c>
      <c r="C40" s="731">
        <v>0</v>
      </c>
      <c r="D40" s="731">
        <v>0</v>
      </c>
      <c r="F40" s="37"/>
      <c r="G40" s="809"/>
      <c r="H40" s="37"/>
      <c r="I40" s="37"/>
      <c r="J40" s="808"/>
      <c r="K40" s="808"/>
      <c r="L40" s="808"/>
      <c r="M40" s="24"/>
    </row>
    <row r="41" spans="1:13" ht="15">
      <c r="A41" s="730" t="s">
        <v>445</v>
      </c>
      <c r="B41" s="730" t="s">
        <v>444</v>
      </c>
      <c r="C41" s="731">
        <v>0</v>
      </c>
      <c r="D41" s="731">
        <v>0</v>
      </c>
      <c r="F41" s="37"/>
      <c r="G41" s="37"/>
      <c r="H41" s="37"/>
      <c r="I41" s="37"/>
      <c r="J41" s="808"/>
      <c r="K41" s="808"/>
      <c r="L41" s="808"/>
      <c r="M41" s="24"/>
    </row>
    <row r="42" spans="1:13" ht="15">
      <c r="A42" s="730" t="s">
        <v>289</v>
      </c>
      <c r="B42" s="730" t="s">
        <v>442</v>
      </c>
      <c r="C42" s="731">
        <v>0</v>
      </c>
      <c r="D42" s="731">
        <v>0</v>
      </c>
      <c r="F42" s="37"/>
      <c r="G42" s="37"/>
      <c r="H42" s="37"/>
      <c r="I42" s="37"/>
      <c r="J42" s="808"/>
      <c r="K42" s="808"/>
      <c r="L42" s="808"/>
      <c r="M42" s="24"/>
    </row>
    <row r="43" spans="1:13" ht="15">
      <c r="A43" s="730" t="s">
        <v>289</v>
      </c>
      <c r="B43" s="730" t="s">
        <v>443</v>
      </c>
      <c r="C43" s="731">
        <v>0</v>
      </c>
      <c r="D43" s="731">
        <v>0</v>
      </c>
      <c r="F43" s="37"/>
      <c r="G43" s="37"/>
      <c r="H43" s="37"/>
      <c r="I43" s="37"/>
      <c r="J43" s="808"/>
      <c r="K43" s="808"/>
      <c r="L43" s="808"/>
      <c r="M43" s="24"/>
    </row>
    <row r="44" spans="1:13" ht="15">
      <c r="A44" s="730" t="s">
        <v>289</v>
      </c>
      <c r="B44" s="730" t="s">
        <v>444</v>
      </c>
      <c r="C44" s="731">
        <v>0</v>
      </c>
      <c r="D44" s="731">
        <v>0</v>
      </c>
      <c r="F44" s="37"/>
      <c r="G44" s="37"/>
      <c r="H44" s="37"/>
      <c r="I44" s="37"/>
      <c r="J44" s="808"/>
      <c r="K44" s="808"/>
      <c r="L44" s="808"/>
      <c r="M44" s="24"/>
    </row>
    <row r="45" spans="1:13" ht="15">
      <c r="A45" s="730" t="s">
        <v>290</v>
      </c>
      <c r="B45" s="730" t="s">
        <v>442</v>
      </c>
      <c r="C45" s="731">
        <v>1469488.902</v>
      </c>
      <c r="D45" s="731">
        <v>1488248.8049999999</v>
      </c>
      <c r="F45" s="408"/>
      <c r="G45" s="37"/>
      <c r="H45" s="37"/>
      <c r="I45" s="37"/>
      <c r="J45" s="808"/>
      <c r="K45" s="808"/>
      <c r="L45" s="808"/>
      <c r="M45" s="24"/>
    </row>
    <row r="46" spans="1:13" ht="15">
      <c r="A46" s="730" t="s">
        <v>290</v>
      </c>
      <c r="B46" s="730" t="s">
        <v>443</v>
      </c>
      <c r="C46" s="731">
        <v>0</v>
      </c>
      <c r="D46" s="731">
        <v>0</v>
      </c>
      <c r="F46" s="408"/>
      <c r="G46" s="37"/>
      <c r="H46" s="37"/>
      <c r="I46" s="37"/>
      <c r="J46" s="808"/>
      <c r="K46" s="808"/>
      <c r="L46" s="808"/>
      <c r="M46" s="24"/>
    </row>
    <row r="47" spans="1:13" ht="15">
      <c r="A47" s="730" t="s">
        <v>290</v>
      </c>
      <c r="B47" s="730" t="s">
        <v>444</v>
      </c>
      <c r="C47" s="731">
        <v>0</v>
      </c>
      <c r="D47" s="731">
        <v>0</v>
      </c>
      <c r="F47" s="408"/>
      <c r="G47" s="37"/>
      <c r="H47" s="37"/>
      <c r="I47" s="37"/>
      <c r="J47" s="808"/>
      <c r="K47" s="808"/>
      <c r="L47" s="808"/>
      <c r="M47" s="24"/>
    </row>
    <row r="48" spans="1:13" ht="15">
      <c r="A48" s="730" t="s">
        <v>291</v>
      </c>
      <c r="B48" s="730" t="s">
        <v>442</v>
      </c>
      <c r="C48" s="731">
        <v>277183.01899999997</v>
      </c>
      <c r="D48" s="731">
        <v>252321.55600000001</v>
      </c>
      <c r="F48" s="810"/>
      <c r="G48" s="37"/>
      <c r="H48" s="37"/>
      <c r="I48" s="37"/>
      <c r="J48" s="808"/>
      <c r="K48" s="808"/>
      <c r="L48" s="808"/>
      <c r="M48" s="24"/>
    </row>
    <row r="49" spans="1:13" ht="15">
      <c r="A49" s="730" t="s">
        <v>291</v>
      </c>
      <c r="B49" s="730" t="s">
        <v>443</v>
      </c>
      <c r="C49" s="731">
        <v>0</v>
      </c>
      <c r="D49" s="731">
        <v>0</v>
      </c>
      <c r="F49" s="811"/>
      <c r="G49" s="37"/>
      <c r="H49" s="37"/>
      <c r="I49" s="37"/>
      <c r="J49" s="808"/>
      <c r="K49" s="808"/>
      <c r="L49" s="808"/>
      <c r="M49" s="24"/>
    </row>
    <row r="50" spans="1:13" ht="15">
      <c r="A50" s="730" t="s">
        <v>446</v>
      </c>
      <c r="B50" s="730" t="s">
        <v>442</v>
      </c>
      <c r="C50" s="731">
        <v>0</v>
      </c>
      <c r="D50" s="731">
        <v>0</v>
      </c>
      <c r="F50" s="37"/>
      <c r="G50" s="37"/>
      <c r="H50" s="812"/>
      <c r="I50" s="37"/>
      <c r="J50" s="808"/>
      <c r="K50" s="808"/>
      <c r="L50" s="808"/>
      <c r="M50" s="24"/>
    </row>
    <row r="51" spans="1:13" ht="15">
      <c r="A51" s="730" t="s">
        <v>446</v>
      </c>
      <c r="B51" s="730" t="s">
        <v>443</v>
      </c>
      <c r="C51" s="731">
        <v>0</v>
      </c>
      <c r="D51" s="731">
        <v>0</v>
      </c>
      <c r="F51" s="37"/>
      <c r="G51" s="812"/>
      <c r="H51" s="37"/>
      <c r="I51" s="408"/>
      <c r="J51" s="414"/>
      <c r="K51" s="808"/>
      <c r="L51" s="808"/>
      <c r="M51" s="24"/>
    </row>
    <row r="52" spans="1:13" ht="15">
      <c r="A52" s="730" t="s">
        <v>446</v>
      </c>
      <c r="B52" s="730" t="s">
        <v>444</v>
      </c>
      <c r="C52" s="731">
        <v>0</v>
      </c>
      <c r="D52" s="731">
        <v>0</v>
      </c>
      <c r="F52" s="813"/>
      <c r="G52" s="813"/>
      <c r="H52" s="813"/>
      <c r="I52" s="37"/>
      <c r="J52" s="808"/>
      <c r="K52" s="808"/>
      <c r="L52" s="808"/>
      <c r="M52" s="24"/>
    </row>
    <row r="53" spans="1:13" ht="15">
      <c r="A53" s="730" t="s">
        <v>447</v>
      </c>
      <c r="B53" s="730"/>
      <c r="C53" s="731">
        <v>-77894770.25</v>
      </c>
      <c r="D53" s="731">
        <v>-68462909.781000003</v>
      </c>
      <c r="F53" s="808"/>
      <c r="G53" s="808"/>
      <c r="H53" s="808"/>
      <c r="I53" s="808"/>
      <c r="J53" s="808"/>
      <c r="K53" s="808"/>
      <c r="L53" s="808"/>
      <c r="M53" s="24"/>
    </row>
    <row r="54" spans="1:13" ht="15">
      <c r="A54" s="5" t="s">
        <v>3</v>
      </c>
      <c r="B54" s="5"/>
      <c r="C54" s="385">
        <f>+SUM($C$33:C53)</f>
        <v>77894770.25</v>
      </c>
      <c r="D54" s="385">
        <f>+SUM($D$33:D53)</f>
        <v>68462909.779999986</v>
      </c>
      <c r="F54" s="808"/>
      <c r="G54" s="414"/>
      <c r="H54" s="414"/>
      <c r="I54" s="414"/>
      <c r="J54" s="414"/>
      <c r="K54" s="414"/>
      <c r="L54" s="37"/>
      <c r="M54" s="24"/>
    </row>
    <row r="55" spans="1:13" ht="15">
      <c r="B55" s="211"/>
      <c r="C55" s="512"/>
      <c r="D55" s="211"/>
      <c r="F55" s="808"/>
      <c r="G55" s="808"/>
      <c r="H55" s="414"/>
      <c r="I55" s="414"/>
      <c r="J55" s="414"/>
      <c r="K55" s="414"/>
      <c r="L55" s="37"/>
      <c r="M55" s="24"/>
    </row>
    <row r="56" spans="1:13" ht="15">
      <c r="A56" s="211"/>
      <c r="B56" s="211"/>
      <c r="C56" s="500"/>
      <c r="D56" s="500"/>
      <c r="F56" s="814"/>
      <c r="G56" s="414"/>
      <c r="H56" s="414"/>
      <c r="I56" s="414"/>
      <c r="J56" s="414"/>
      <c r="K56" s="414"/>
      <c r="L56" s="37"/>
      <c r="M56" s="24"/>
    </row>
    <row r="57" spans="1:13" ht="15">
      <c r="A57" s="211"/>
      <c r="B57" s="211"/>
      <c r="C57" s="500"/>
      <c r="D57" s="500"/>
      <c r="E57" s="211"/>
      <c r="F57" s="808"/>
      <c r="G57" s="414"/>
      <c r="H57" s="414"/>
      <c r="I57" s="414"/>
      <c r="J57" s="414"/>
      <c r="K57" s="808"/>
      <c r="L57" s="37"/>
      <c r="M57" s="24"/>
    </row>
    <row r="58" spans="1:13" ht="15">
      <c r="C58" s="387"/>
      <c r="D58" s="387"/>
      <c r="E58" s="211"/>
      <c r="F58" s="815"/>
      <c r="G58" s="414"/>
      <c r="H58" s="414"/>
      <c r="I58" s="414"/>
      <c r="J58" s="414"/>
      <c r="K58" s="414"/>
      <c r="L58" s="37"/>
      <c r="M58" s="24"/>
    </row>
    <row r="59" spans="1:13" ht="15">
      <c r="C59" s="387"/>
      <c r="D59" s="387"/>
      <c r="E59" s="211"/>
      <c r="F59" s="815"/>
      <c r="G59" s="414"/>
      <c r="H59" s="414"/>
      <c r="I59" s="414"/>
      <c r="J59" s="414"/>
      <c r="K59" s="414"/>
      <c r="L59" s="37"/>
      <c r="M59" s="24"/>
    </row>
    <row r="60" spans="1:13" ht="15">
      <c r="C60" s="387"/>
      <c r="D60" s="387"/>
      <c r="E60" s="211"/>
      <c r="F60" s="815"/>
      <c r="G60" s="414"/>
      <c r="H60" s="414"/>
      <c r="I60" s="414"/>
      <c r="J60" s="414"/>
      <c r="K60" s="414"/>
      <c r="L60" s="37"/>
      <c r="M60" s="24"/>
    </row>
    <row r="61" spans="1:13" ht="15">
      <c r="C61" s="665"/>
      <c r="D61" s="387"/>
      <c r="F61" s="487"/>
      <c r="G61" s="559"/>
      <c r="H61" s="559"/>
      <c r="I61" s="559"/>
      <c r="J61" s="559"/>
      <c r="K61" s="559"/>
      <c r="L61" s="11"/>
    </row>
    <row r="62" spans="1:13" ht="15">
      <c r="C62" s="387"/>
      <c r="D62" s="501"/>
      <c r="F62" s="487"/>
      <c r="G62" s="559"/>
      <c r="H62" s="559"/>
      <c r="I62" s="559"/>
      <c r="J62" s="559"/>
      <c r="K62" s="559"/>
      <c r="L62" s="11"/>
    </row>
    <row r="63" spans="1:13" ht="15">
      <c r="C63" s="387"/>
      <c r="D63" s="387"/>
      <c r="F63" s="487"/>
      <c r="G63" s="559"/>
      <c r="H63" s="559"/>
      <c r="I63" s="559"/>
      <c r="J63" s="559"/>
      <c r="K63" s="559"/>
      <c r="L63" s="11"/>
    </row>
    <row r="64" spans="1:13" ht="15">
      <c r="F64" s="487"/>
      <c r="G64" s="559"/>
      <c r="H64" s="559"/>
      <c r="I64" s="559"/>
      <c r="J64" s="559"/>
      <c r="K64" s="559"/>
      <c r="L64" s="11"/>
    </row>
    <row r="65" spans="3:12" ht="15">
      <c r="C65" s="387"/>
      <c r="D65" s="387"/>
      <c r="F65" s="558"/>
      <c r="G65" s="559"/>
      <c r="H65" s="558"/>
      <c r="I65" s="558"/>
      <c r="J65" s="558"/>
      <c r="K65" s="558"/>
      <c r="L65" s="11"/>
    </row>
    <row r="66" spans="3:12" ht="15">
      <c r="C66" s="387"/>
      <c r="D66" s="680"/>
      <c r="F66" s="583"/>
      <c r="G66" s="594"/>
      <c r="H66" s="414"/>
      <c r="I66" s="414"/>
      <c r="J66" s="414"/>
      <c r="K66" s="414"/>
      <c r="L66" s="11"/>
    </row>
    <row r="67" spans="3:12" ht="15">
      <c r="F67" s="591"/>
      <c r="G67" s="414"/>
      <c r="H67" s="414"/>
      <c r="I67" s="414"/>
      <c r="J67" s="414"/>
      <c r="K67" s="414"/>
      <c r="L67" s="11"/>
    </row>
    <row r="68" spans="3:12" ht="15">
      <c r="F68" s="583"/>
      <c r="G68" s="595"/>
      <c r="H68" s="414"/>
      <c r="I68" s="414"/>
      <c r="J68" s="414"/>
      <c r="K68" s="414"/>
      <c r="L68" s="11"/>
    </row>
    <row r="69" spans="3:12" ht="15">
      <c r="F69" s="591"/>
      <c r="G69" s="414"/>
      <c r="H69" s="595"/>
      <c r="I69" s="414"/>
      <c r="J69" s="414"/>
      <c r="K69" s="414"/>
      <c r="L69" s="11"/>
    </row>
    <row r="70" spans="3:12" ht="15">
      <c r="F70" s="591"/>
      <c r="G70" s="414"/>
      <c r="H70" s="414"/>
      <c r="I70" s="414"/>
      <c r="J70" s="414"/>
      <c r="K70" s="414"/>
      <c r="L70" s="11"/>
    </row>
    <row r="71" spans="3:12" ht="15">
      <c r="F71" s="583"/>
      <c r="G71" s="594"/>
      <c r="H71" s="414"/>
      <c r="I71" s="414"/>
      <c r="J71" s="414"/>
      <c r="K71" s="414"/>
      <c r="L71" s="11"/>
    </row>
    <row r="72" spans="3:12" ht="15">
      <c r="F72" s="583"/>
      <c r="G72" s="594"/>
      <c r="H72" s="414"/>
      <c r="I72" s="414"/>
      <c r="J72" s="414"/>
      <c r="K72" s="414"/>
      <c r="L72" s="11"/>
    </row>
    <row r="73" spans="3:12" ht="15">
      <c r="F73" s="583"/>
      <c r="G73" s="594"/>
      <c r="H73" s="414"/>
      <c r="I73" s="414"/>
      <c r="J73" s="414"/>
      <c r="K73" s="414"/>
      <c r="L73" s="11"/>
    </row>
    <row r="74" spans="3:12" ht="15">
      <c r="F74" s="583"/>
      <c r="G74" s="414"/>
      <c r="H74" s="414"/>
      <c r="I74" s="414"/>
      <c r="J74" s="414"/>
      <c r="K74" s="414"/>
      <c r="L74" s="11"/>
    </row>
    <row r="75" spans="3:12" ht="15">
      <c r="F75" s="591"/>
      <c r="G75" s="591"/>
      <c r="H75" s="591"/>
      <c r="I75" s="591"/>
      <c r="J75" s="414"/>
      <c r="K75" s="414"/>
      <c r="L75" s="11"/>
    </row>
    <row r="76" spans="3:12" ht="15">
      <c r="F76" s="596"/>
      <c r="G76" s="596"/>
      <c r="H76" s="596"/>
      <c r="I76" s="596"/>
      <c r="J76" s="414"/>
      <c r="K76" s="414"/>
      <c r="L76" s="11"/>
    </row>
    <row r="77" spans="3:12" ht="15">
      <c r="F77" s="596"/>
      <c r="G77" s="596"/>
      <c r="H77" s="596"/>
      <c r="I77" s="597"/>
      <c r="J77" s="414"/>
      <c r="K77" s="414"/>
      <c r="L77" s="11"/>
    </row>
    <row r="78" spans="3:12" ht="15">
      <c r="F78" s="596"/>
      <c r="G78" s="596"/>
      <c r="H78" s="596"/>
      <c r="I78" s="597"/>
      <c r="J78" s="414"/>
      <c r="K78" s="414"/>
      <c r="L78" s="11"/>
    </row>
    <row r="79" spans="3:12" ht="15">
      <c r="F79" s="596"/>
      <c r="G79" s="596"/>
      <c r="H79" s="596"/>
      <c r="I79" s="597"/>
      <c r="J79" s="414"/>
      <c r="K79" s="414"/>
      <c r="L79" s="11"/>
    </row>
    <row r="80" spans="3:12" ht="15">
      <c r="F80" s="596"/>
      <c r="G80" s="596"/>
      <c r="H80" s="596"/>
      <c r="I80" s="597"/>
      <c r="J80" s="414"/>
      <c r="K80" s="414"/>
      <c r="L80" s="11"/>
    </row>
    <row r="81" spans="6:12" ht="15">
      <c r="F81" s="596"/>
      <c r="G81" s="596"/>
      <c r="H81" s="596"/>
      <c r="I81" s="597"/>
      <c r="J81" s="414"/>
      <c r="K81" s="414"/>
      <c r="L81" s="11"/>
    </row>
    <row r="82" spans="6:12" ht="15">
      <c r="F82" s="591"/>
      <c r="G82" s="414"/>
      <c r="H82" s="414"/>
      <c r="I82" s="414"/>
      <c r="J82" s="414"/>
      <c r="K82" s="414"/>
      <c r="L82" s="11"/>
    </row>
    <row r="83" spans="6:12">
      <c r="F83" s="37"/>
      <c r="G83" s="37"/>
      <c r="H83" s="37"/>
      <c r="I83" s="37"/>
      <c r="J83" s="37"/>
      <c r="K83" s="37"/>
      <c r="L83" s="11"/>
    </row>
    <row r="84" spans="6:12">
      <c r="F84" s="24"/>
      <c r="G84" s="24"/>
      <c r="H84" s="24"/>
      <c r="I84" s="24"/>
      <c r="J84" s="24"/>
      <c r="K84" s="24"/>
    </row>
    <row r="85" spans="6:12">
      <c r="F85" s="24"/>
      <c r="G85" s="24"/>
      <c r="H85" s="24"/>
      <c r="I85" s="24"/>
      <c r="J85" s="24"/>
      <c r="K85" s="24"/>
    </row>
    <row r="86" spans="6:12">
      <c r="F86" s="24"/>
      <c r="G86" s="24"/>
      <c r="H86" s="24"/>
      <c r="I86" s="24"/>
      <c r="J86" s="24"/>
      <c r="K86" s="24"/>
    </row>
    <row r="87" spans="6:12">
      <c r="F87" s="24"/>
      <c r="G87" s="24"/>
      <c r="H87" s="24"/>
      <c r="I87" s="24"/>
      <c r="J87" s="24"/>
      <c r="K87" s="24"/>
    </row>
  </sheetData>
  <mergeCells count="2">
    <mergeCell ref="C7:D7"/>
    <mergeCell ref="C31:D31"/>
  </mergeCells>
  <hyperlinks>
    <hyperlink ref="F1" location="BG!A1" display="BG"/>
  </hyperlinks>
  <pageMargins left="0.70866141732283472" right="0.70866141732283472" top="0.74803149606299213" bottom="0.74803149606299213" header="0.31496062992125984" footer="0.31496062992125984"/>
  <pageSetup paperSize="5" scale="80"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1">
    <pageSetUpPr fitToPage="1"/>
  </sheetPr>
  <dimension ref="A1:G81"/>
  <sheetViews>
    <sheetView showGridLines="0" topLeftCell="A10" workbookViewId="0">
      <selection activeCell="F14" sqref="F14"/>
    </sheetView>
  </sheetViews>
  <sheetFormatPr baseColWidth="10" defaultColWidth="11.42578125" defaultRowHeight="12.75"/>
  <cols>
    <col min="1" max="1" width="44.140625" style="1" bestFit="1" customWidth="1"/>
    <col min="2" max="2" width="20.85546875" style="1" customWidth="1"/>
    <col min="3" max="3" width="14.85546875" style="1" bestFit="1" customWidth="1"/>
    <col min="4" max="4" width="3.42578125" style="1" bestFit="1" customWidth="1"/>
    <col min="5" max="5" width="38.85546875" style="1" bestFit="1" customWidth="1"/>
    <col min="6" max="6" width="18.28515625" style="1" bestFit="1" customWidth="1"/>
    <col min="7" max="7" width="14.28515625" style="1" customWidth="1"/>
    <col min="8" max="16384" width="11.42578125" style="1"/>
  </cols>
  <sheetData>
    <row r="1" spans="1:7" ht="15">
      <c r="A1" s="2" t="str">
        <f>Indice!C1</f>
        <v>NEGOFIN S.A.E.C.A.</v>
      </c>
      <c r="D1" s="117" t="s">
        <v>130</v>
      </c>
    </row>
    <row r="2" spans="1:7">
      <c r="A2" s="2"/>
    </row>
    <row r="3" spans="1:7">
      <c r="A3" s="2"/>
    </row>
    <row r="4" spans="1:7">
      <c r="A4" s="267" t="s">
        <v>288</v>
      </c>
      <c r="B4" s="267"/>
      <c r="C4" s="267"/>
    </row>
    <row r="5" spans="1:7">
      <c r="A5" s="216" t="s">
        <v>306</v>
      </c>
      <c r="B5" s="216"/>
    </row>
    <row r="6" spans="1:7">
      <c r="A6" s="1" t="s">
        <v>15</v>
      </c>
    </row>
    <row r="8" spans="1:7">
      <c r="A8" s="8" t="s">
        <v>63</v>
      </c>
      <c r="B8" s="6"/>
      <c r="C8" s="6"/>
      <c r="E8" s="8" t="s">
        <v>62</v>
      </c>
      <c r="F8" s="12"/>
      <c r="G8" s="6"/>
    </row>
    <row r="9" spans="1:7">
      <c r="A9" s="6"/>
      <c r="E9" s="6"/>
      <c r="F9" s="253"/>
      <c r="G9" s="253"/>
    </row>
    <row r="10" spans="1:7">
      <c r="A10" s="9" t="s">
        <v>5</v>
      </c>
      <c r="B10" s="326">
        <f>IFERROR(IF(Indice!B6="","2XX2",YEAR(Indice!B6)),"2XX2")</f>
        <v>2024</v>
      </c>
      <c r="C10" s="326">
        <f>IFERROR(YEAR(Indice!B6-365),"2XX1")</f>
        <v>2023</v>
      </c>
      <c r="E10" s="9" t="s">
        <v>5</v>
      </c>
      <c r="F10" s="326">
        <f>IFERROR(IF(Indice!B6="","2XX2",YEAR(Indice!B6)),"2XX2")</f>
        <v>2024</v>
      </c>
      <c r="G10" s="326">
        <f>IFERROR(YEAR(Indice!B6-365),"2XX1")</f>
        <v>2023</v>
      </c>
    </row>
    <row r="11" spans="1:7">
      <c r="A11" s="16" t="s">
        <v>299</v>
      </c>
      <c r="B11" s="664">
        <v>80924.012000000002</v>
      </c>
      <c r="C11" s="664">
        <v>2013</v>
      </c>
      <c r="D11" s="732"/>
      <c r="E11" s="16" t="s">
        <v>16</v>
      </c>
      <c r="F11" s="866">
        <v>0</v>
      </c>
      <c r="G11" s="866">
        <v>0</v>
      </c>
    </row>
    <row r="12" spans="1:7">
      <c r="A12" s="16" t="s">
        <v>99</v>
      </c>
      <c r="B12" s="664">
        <v>500380.44900000002</v>
      </c>
      <c r="C12" s="664">
        <v>634275.77800000005</v>
      </c>
      <c r="D12" s="732"/>
      <c r="E12" s="16" t="s">
        <v>298</v>
      </c>
      <c r="F12" s="866">
        <v>0</v>
      </c>
      <c r="G12" s="866">
        <v>0</v>
      </c>
    </row>
    <row r="13" spans="1:7">
      <c r="A13" s="16" t="s">
        <v>17</v>
      </c>
      <c r="B13" s="664">
        <v>2969252.7919999999</v>
      </c>
      <c r="C13" s="664">
        <v>0</v>
      </c>
      <c r="D13" s="732"/>
      <c r="E13" s="16" t="s">
        <v>933</v>
      </c>
      <c r="F13" s="867">
        <v>22230.546999999999</v>
      </c>
      <c r="G13" s="867">
        <v>22230.546999999999</v>
      </c>
    </row>
    <row r="14" spans="1:7">
      <c r="A14" s="16" t="s">
        <v>58</v>
      </c>
      <c r="B14" s="664">
        <v>0</v>
      </c>
      <c r="C14" s="664">
        <v>0</v>
      </c>
      <c r="D14" s="732"/>
      <c r="E14" s="16" t="s">
        <v>934</v>
      </c>
      <c r="F14" s="867">
        <v>2068.1</v>
      </c>
      <c r="G14" s="867">
        <v>2068.1</v>
      </c>
    </row>
    <row r="15" spans="1:7">
      <c r="A15" s="16" t="s">
        <v>906</v>
      </c>
      <c r="B15" s="664">
        <v>3629.9</v>
      </c>
      <c r="C15" s="664">
        <v>5512.857</v>
      </c>
      <c r="D15" s="732"/>
      <c r="E15" s="16" t="s">
        <v>1243</v>
      </c>
      <c r="F15" s="867">
        <v>468.18200000000002</v>
      </c>
      <c r="G15" s="867">
        <v>468.18200000000002</v>
      </c>
    </row>
    <row r="16" spans="1:7" ht="13.5" thickBot="1">
      <c r="A16" s="16" t="s">
        <v>1122</v>
      </c>
      <c r="B16" s="664">
        <v>0</v>
      </c>
      <c r="C16" s="664">
        <v>0</v>
      </c>
      <c r="D16" s="732"/>
      <c r="E16" s="630" t="s">
        <v>3</v>
      </c>
      <c r="F16" s="506">
        <f>SUM(F11:F15)</f>
        <v>24766.828999999998</v>
      </c>
      <c r="G16" s="506">
        <f>SUM(G11:G15)</f>
        <v>24766.828999999998</v>
      </c>
    </row>
    <row r="17" spans="1:7" ht="13.5" thickTop="1">
      <c r="A17" s="16" t="s">
        <v>1443</v>
      </c>
      <c r="B17" s="664">
        <v>0</v>
      </c>
      <c r="C17" s="664">
        <v>0</v>
      </c>
      <c r="D17" s="732"/>
      <c r="E17" s="630"/>
      <c r="F17" s="894"/>
      <c r="G17" s="894"/>
    </row>
    <row r="18" spans="1:7">
      <c r="A18" s="16" t="s">
        <v>1242</v>
      </c>
      <c r="B18" s="664">
        <v>0</v>
      </c>
      <c r="C18" s="664">
        <v>8091.74</v>
      </c>
      <c r="D18" s="732"/>
      <c r="E18" s="732"/>
      <c r="F18" s="732"/>
      <c r="G18" s="732"/>
    </row>
    <row r="19" spans="1:7">
      <c r="A19" s="16" t="s">
        <v>907</v>
      </c>
      <c r="B19" s="664">
        <v>0</v>
      </c>
      <c r="C19" s="664">
        <v>5501.2349999999997</v>
      </c>
      <c r="D19" s="732"/>
      <c r="E19" s="630"/>
      <c r="F19" s="92"/>
      <c r="G19" s="92"/>
    </row>
    <row r="20" spans="1:7">
      <c r="A20" s="16" t="s">
        <v>1442</v>
      </c>
      <c r="B20" s="664">
        <v>0</v>
      </c>
      <c r="C20" s="664">
        <v>0</v>
      </c>
      <c r="D20" s="732"/>
      <c r="E20" s="630"/>
      <c r="F20" s="92"/>
      <c r="G20" s="92"/>
    </row>
    <row r="21" spans="1:7">
      <c r="A21" s="16" t="s">
        <v>908</v>
      </c>
      <c r="B21" s="664">
        <v>0</v>
      </c>
      <c r="C21" s="664">
        <v>0</v>
      </c>
      <c r="D21" s="732"/>
      <c r="E21" s="630"/>
      <c r="F21" s="92"/>
      <c r="G21" s="92"/>
    </row>
    <row r="22" spans="1:7">
      <c r="A22" s="16" t="s">
        <v>909</v>
      </c>
      <c r="B22" s="664">
        <v>1855660.064</v>
      </c>
      <c r="C22" s="664">
        <v>875801.875</v>
      </c>
      <c r="D22" s="732"/>
      <c r="E22" s="630"/>
      <c r="F22" s="92"/>
      <c r="G22" s="92"/>
    </row>
    <row r="23" spans="1:7">
      <c r="A23" s="16" t="s">
        <v>1134</v>
      </c>
      <c r="B23" s="664">
        <v>4088692.1209999998</v>
      </c>
      <c r="C23" s="664">
        <v>1510048.105</v>
      </c>
      <c r="D23" s="732"/>
      <c r="E23" s="630"/>
      <c r="F23" s="92"/>
      <c r="G23" s="92"/>
    </row>
    <row r="24" spans="1:7">
      <c r="A24" s="16" t="s">
        <v>1410</v>
      </c>
      <c r="B24" s="664">
        <v>0</v>
      </c>
      <c r="C24" s="664">
        <v>695.31100000000004</v>
      </c>
      <c r="D24" s="732"/>
      <c r="E24" s="630"/>
      <c r="F24" s="92"/>
      <c r="G24" s="92"/>
    </row>
    <row r="25" spans="1:7">
      <c r="A25" s="16" t="s">
        <v>910</v>
      </c>
      <c r="B25" s="664">
        <v>0</v>
      </c>
      <c r="C25" s="664">
        <v>0</v>
      </c>
      <c r="D25" s="732"/>
      <c r="E25" s="630"/>
      <c r="F25" s="92"/>
      <c r="G25" s="92"/>
    </row>
    <row r="26" spans="1:7">
      <c r="A26" s="16" t="s">
        <v>911</v>
      </c>
      <c r="B26" s="664">
        <v>0</v>
      </c>
      <c r="C26" s="664">
        <v>0</v>
      </c>
      <c r="D26" s="732"/>
      <c r="E26" s="630"/>
      <c r="F26" s="92"/>
      <c r="G26" s="92"/>
    </row>
    <row r="27" spans="1:7">
      <c r="A27" s="16" t="s">
        <v>1439</v>
      </c>
      <c r="B27" s="664">
        <v>0</v>
      </c>
      <c r="C27" s="664">
        <v>0</v>
      </c>
      <c r="D27" s="732"/>
      <c r="E27" s="630"/>
      <c r="F27" s="92"/>
      <c r="G27" s="92"/>
    </row>
    <row r="28" spans="1:7">
      <c r="A28" s="16" t="s">
        <v>912</v>
      </c>
      <c r="B28" s="664">
        <v>0</v>
      </c>
      <c r="C28" s="664">
        <v>3640.1080000000002</v>
      </c>
      <c r="D28" s="732"/>
      <c r="E28" s="630"/>
      <c r="F28" s="92"/>
      <c r="G28" s="92"/>
    </row>
    <row r="29" spans="1:7">
      <c r="A29" s="16" t="s">
        <v>913</v>
      </c>
      <c r="B29" s="664">
        <v>1008.627</v>
      </c>
      <c r="C29" s="664">
        <v>4256.2740000000003</v>
      </c>
      <c r="D29" s="732"/>
      <c r="E29" s="630"/>
      <c r="F29" s="92"/>
      <c r="G29" s="92"/>
    </row>
    <row r="30" spans="1:7">
      <c r="A30" s="16" t="s">
        <v>914</v>
      </c>
      <c r="B30" s="664">
        <v>0</v>
      </c>
      <c r="C30" s="664">
        <v>5307.2330000000002</v>
      </c>
      <c r="D30" s="732"/>
      <c r="E30" s="630"/>
      <c r="F30" s="92"/>
      <c r="G30" s="92"/>
    </row>
    <row r="31" spans="1:7">
      <c r="A31" s="16" t="s">
        <v>915</v>
      </c>
      <c r="B31" s="664">
        <v>0</v>
      </c>
      <c r="C31" s="664">
        <v>0</v>
      </c>
      <c r="D31" s="732"/>
      <c r="E31" s="630"/>
      <c r="F31" s="92"/>
      <c r="G31" s="92"/>
    </row>
    <row r="32" spans="1:7">
      <c r="A32" s="16" t="s">
        <v>916</v>
      </c>
      <c r="B32" s="664">
        <v>176.03</v>
      </c>
      <c r="C32" s="664">
        <v>4127.1350000000002</v>
      </c>
      <c r="D32" s="732"/>
      <c r="E32" s="630"/>
      <c r="F32" s="92"/>
      <c r="G32" s="92"/>
    </row>
    <row r="33" spans="1:7">
      <c r="A33" s="16" t="s">
        <v>917</v>
      </c>
      <c r="B33" s="664">
        <v>0</v>
      </c>
      <c r="C33" s="664">
        <v>0</v>
      </c>
      <c r="D33" s="732"/>
      <c r="E33" s="630"/>
      <c r="F33" s="92"/>
      <c r="G33" s="92"/>
    </row>
    <row r="34" spans="1:7">
      <c r="A34" s="16" t="s">
        <v>1440</v>
      </c>
      <c r="B34" s="664">
        <v>0</v>
      </c>
      <c r="C34" s="664">
        <v>0</v>
      </c>
      <c r="D34" s="732"/>
      <c r="E34" s="630"/>
      <c r="F34" s="92"/>
      <c r="G34" s="92"/>
    </row>
    <row r="35" spans="1:7">
      <c r="A35" s="16" t="s">
        <v>1441</v>
      </c>
      <c r="B35" s="664">
        <v>0</v>
      </c>
      <c r="C35" s="664">
        <v>0</v>
      </c>
      <c r="D35" s="732"/>
      <c r="E35" s="630"/>
      <c r="F35" s="92"/>
      <c r="G35" s="92"/>
    </row>
    <row r="36" spans="1:7">
      <c r="A36" s="697" t="s">
        <v>918</v>
      </c>
      <c r="B36" s="664">
        <v>2536.2739999999999</v>
      </c>
      <c r="C36" s="664">
        <v>1595.557</v>
      </c>
      <c r="D36" s="732"/>
      <c r="E36" s="630"/>
      <c r="F36" s="92"/>
      <c r="G36" s="92"/>
    </row>
    <row r="37" spans="1:7">
      <c r="A37" s="697" t="s">
        <v>919</v>
      </c>
      <c r="B37" s="664">
        <v>0</v>
      </c>
      <c r="C37" s="664">
        <v>22282.325000000001</v>
      </c>
      <c r="D37" s="732"/>
      <c r="E37" s="785"/>
      <c r="F37" s="92"/>
      <c r="G37" s="92"/>
    </row>
    <row r="38" spans="1:7">
      <c r="A38" s="697" t="s">
        <v>920</v>
      </c>
      <c r="B38" s="664">
        <v>0</v>
      </c>
      <c r="C38" s="664">
        <v>0</v>
      </c>
      <c r="D38" s="732"/>
      <c r="E38" s="630"/>
      <c r="F38" s="92"/>
      <c r="G38" s="92"/>
    </row>
    <row r="39" spans="1:7">
      <c r="A39" s="697" t="s">
        <v>1167</v>
      </c>
      <c r="B39" s="664">
        <v>0</v>
      </c>
      <c r="C39" s="664">
        <v>0</v>
      </c>
      <c r="D39" s="732"/>
      <c r="E39" s="785"/>
      <c r="F39" s="92"/>
      <c r="G39" s="92"/>
    </row>
    <row r="40" spans="1:7">
      <c r="A40" s="697" t="s">
        <v>1249</v>
      </c>
      <c r="B40" s="664">
        <v>0</v>
      </c>
      <c r="C40" s="664">
        <v>996.601</v>
      </c>
      <c r="D40" s="732"/>
      <c r="E40" s="785"/>
      <c r="F40" s="92"/>
      <c r="G40" s="92"/>
    </row>
    <row r="41" spans="1:7">
      <c r="A41" s="697" t="s">
        <v>921</v>
      </c>
      <c r="B41" s="664">
        <v>1607.2660000000001</v>
      </c>
      <c r="C41" s="664">
        <v>1051.6379999999999</v>
      </c>
      <c r="D41" s="732"/>
      <c r="E41" s="630"/>
      <c r="F41" s="92"/>
      <c r="G41" s="92"/>
    </row>
    <row r="42" spans="1:7">
      <c r="A42" s="697" t="s">
        <v>1250</v>
      </c>
      <c r="B42" s="664">
        <v>4554.7150000000001</v>
      </c>
      <c r="C42" s="664">
        <v>3783.3090000000002</v>
      </c>
      <c r="D42" s="732"/>
      <c r="E42" s="630"/>
      <c r="F42" s="92"/>
      <c r="G42" s="92"/>
    </row>
    <row r="43" spans="1:7" ht="12.6" customHeight="1">
      <c r="A43" s="697" t="s">
        <v>925</v>
      </c>
      <c r="B43" s="664">
        <v>44489.163999999997</v>
      </c>
      <c r="C43" s="664">
        <v>30552.538</v>
      </c>
      <c r="D43" s="732"/>
      <c r="E43" s="630"/>
      <c r="F43" s="92"/>
      <c r="G43" s="92"/>
    </row>
    <row r="44" spans="1:7" ht="12.6" customHeight="1">
      <c r="A44" s="697" t="s">
        <v>1444</v>
      </c>
      <c r="B44" s="664">
        <v>710.25099999999998</v>
      </c>
      <c r="C44" s="664">
        <v>0</v>
      </c>
      <c r="D44" s="732"/>
      <c r="E44" s="630"/>
      <c r="F44" s="92"/>
      <c r="G44" s="92"/>
    </row>
    <row r="45" spans="1:7">
      <c r="A45" s="697" t="s">
        <v>922</v>
      </c>
      <c r="B45" s="664">
        <v>1248.3050000000001</v>
      </c>
      <c r="C45" s="664">
        <v>996.6</v>
      </c>
      <c r="D45" s="732"/>
      <c r="E45" s="786"/>
      <c r="F45" s="92"/>
      <c r="G45" s="92"/>
    </row>
    <row r="46" spans="1:7">
      <c r="A46" s="697" t="s">
        <v>923</v>
      </c>
      <c r="B46" s="664">
        <v>0</v>
      </c>
      <c r="C46" s="664">
        <v>0</v>
      </c>
      <c r="D46" s="732"/>
      <c r="E46" s="630"/>
      <c r="F46" s="92"/>
      <c r="G46" s="92"/>
    </row>
    <row r="47" spans="1:7">
      <c r="A47" s="697" t="s">
        <v>1445</v>
      </c>
      <c r="B47" s="664">
        <v>0</v>
      </c>
      <c r="C47" s="664">
        <v>0</v>
      </c>
      <c r="D47" s="732"/>
      <c r="E47" s="630"/>
      <c r="F47" s="92"/>
      <c r="G47" s="92"/>
    </row>
    <row r="48" spans="1:7">
      <c r="A48" s="697" t="s">
        <v>924</v>
      </c>
      <c r="B48" s="664">
        <v>2045.3219999999999</v>
      </c>
      <c r="C48" s="664">
        <v>3502.2840000000001</v>
      </c>
      <c r="D48" s="732"/>
      <c r="E48" s="630"/>
      <c r="F48" s="92"/>
      <c r="G48" s="92"/>
    </row>
    <row r="49" spans="1:7">
      <c r="A49" s="697" t="s">
        <v>1483</v>
      </c>
      <c r="B49" s="664">
        <v>36000</v>
      </c>
      <c r="C49" s="664">
        <v>0</v>
      </c>
      <c r="D49" s="732"/>
      <c r="E49" s="630"/>
      <c r="F49" s="92"/>
      <c r="G49" s="92"/>
    </row>
    <row r="50" spans="1:7">
      <c r="A50" s="697" t="s">
        <v>926</v>
      </c>
      <c r="B50" s="664">
        <v>0</v>
      </c>
      <c r="C50" s="664">
        <v>0</v>
      </c>
      <c r="D50" s="732"/>
      <c r="E50" s="630"/>
      <c r="F50" s="92"/>
      <c r="G50" s="92"/>
    </row>
    <row r="51" spans="1:7">
      <c r="A51" s="697" t="s">
        <v>927</v>
      </c>
      <c r="B51" s="664">
        <v>19287.881000000001</v>
      </c>
      <c r="C51" s="664">
        <v>9528.8880000000008</v>
      </c>
      <c r="D51" s="732"/>
      <c r="E51" s="785"/>
      <c r="F51" s="92"/>
      <c r="G51" s="92"/>
    </row>
    <row r="52" spans="1:7">
      <c r="A52" s="697" t="s">
        <v>928</v>
      </c>
      <c r="B52" s="664">
        <v>0</v>
      </c>
      <c r="C52" s="664">
        <v>0</v>
      </c>
      <c r="D52" s="732"/>
      <c r="E52" s="786"/>
      <c r="F52" s="92"/>
      <c r="G52" s="92"/>
    </row>
    <row r="53" spans="1:7">
      <c r="A53" s="697" t="s">
        <v>929</v>
      </c>
      <c r="B53" s="664">
        <v>0</v>
      </c>
      <c r="C53" s="664">
        <v>0</v>
      </c>
      <c r="D53" s="732"/>
      <c r="E53" s="630"/>
      <c r="F53" s="732"/>
      <c r="G53" s="92"/>
    </row>
    <row r="54" spans="1:7">
      <c r="A54" s="16" t="s">
        <v>930</v>
      </c>
      <c r="B54" s="664">
        <v>0</v>
      </c>
      <c r="C54" s="664">
        <v>0</v>
      </c>
      <c r="D54" s="732"/>
      <c r="E54" s="630"/>
      <c r="F54" s="92"/>
      <c r="G54" s="92"/>
    </row>
    <row r="55" spans="1:7">
      <c r="A55" s="16" t="s">
        <v>931</v>
      </c>
      <c r="B55" s="664">
        <v>0</v>
      </c>
      <c r="C55" s="664">
        <v>507254.25599999999</v>
      </c>
      <c r="D55" s="732"/>
      <c r="E55" s="630"/>
      <c r="F55" s="92"/>
      <c r="G55" s="92"/>
    </row>
    <row r="56" spans="1:7">
      <c r="A56" s="16" t="s">
        <v>1496</v>
      </c>
      <c r="B56" s="664">
        <v>327126.45600000001</v>
      </c>
      <c r="C56" s="664">
        <v>0</v>
      </c>
      <c r="D56" s="732"/>
      <c r="E56" s="630"/>
      <c r="F56" s="92"/>
      <c r="G56" s="92"/>
    </row>
    <row r="57" spans="1:7">
      <c r="A57" s="697" t="s">
        <v>1406</v>
      </c>
      <c r="B57" s="664">
        <v>513534.147</v>
      </c>
      <c r="C57" s="664">
        <v>350376.45299999998</v>
      </c>
      <c r="D57" s="732"/>
      <c r="E57" s="630"/>
      <c r="F57" s="92"/>
      <c r="G57" s="92"/>
    </row>
    <row r="58" spans="1:7">
      <c r="A58" s="697" t="s">
        <v>1408</v>
      </c>
      <c r="B58" s="664">
        <v>563192.29399999999</v>
      </c>
      <c r="C58" s="664">
        <v>185701.22399999999</v>
      </c>
      <c r="D58" s="732"/>
      <c r="E58" s="630"/>
      <c r="F58" s="92"/>
      <c r="G58" s="92"/>
    </row>
    <row r="59" spans="1:7">
      <c r="A59" s="16" t="s">
        <v>932</v>
      </c>
      <c r="B59" s="664">
        <v>35518.957000000002</v>
      </c>
      <c r="C59" s="664">
        <v>36692.749000000003</v>
      </c>
      <c r="D59" s="732"/>
      <c r="E59" s="630"/>
      <c r="F59" s="92"/>
      <c r="G59" s="92"/>
    </row>
    <row r="60" spans="1:7">
      <c r="A60" s="16" t="s">
        <v>935</v>
      </c>
      <c r="B60" s="664">
        <v>1624782.5179999999</v>
      </c>
      <c r="C60" s="664">
        <v>1088907.93</v>
      </c>
      <c r="D60" s="732"/>
      <c r="E60" s="630"/>
      <c r="F60" s="92"/>
      <c r="G60" s="92"/>
    </row>
    <row r="61" spans="1:7">
      <c r="A61" s="16" t="s">
        <v>936</v>
      </c>
      <c r="B61" s="664">
        <v>8584744.0419999994</v>
      </c>
      <c r="C61" s="664">
        <v>2488993.2990000001</v>
      </c>
      <c r="D61" s="732"/>
      <c r="E61" s="630"/>
      <c r="F61" s="92"/>
      <c r="G61" s="92"/>
    </row>
    <row r="62" spans="1:7">
      <c r="A62" s="16" t="s">
        <v>937</v>
      </c>
      <c r="B62" s="556">
        <v>44997.370999999999</v>
      </c>
      <c r="C62" s="556">
        <v>82829.644</v>
      </c>
      <c r="D62" s="732"/>
      <c r="E62" s="630"/>
      <c r="F62" s="92"/>
      <c r="G62" s="92"/>
    </row>
    <row r="63" spans="1:7">
      <c r="A63" s="16" t="s">
        <v>1482</v>
      </c>
      <c r="B63" s="556">
        <v>443.5</v>
      </c>
      <c r="C63" s="556">
        <v>0</v>
      </c>
      <c r="D63" s="732"/>
      <c r="E63" s="630"/>
      <c r="F63" s="92"/>
      <c r="G63" s="92"/>
    </row>
    <row r="64" spans="1:7" ht="13.5" thickBot="1">
      <c r="A64" s="630" t="s">
        <v>3</v>
      </c>
      <c r="B64" s="506">
        <f>SUM($B$11:B63)</f>
        <v>21306542.457999997</v>
      </c>
      <c r="C64" s="506">
        <f>SUM($C$11:C63)</f>
        <v>7874315.9459999995</v>
      </c>
      <c r="D64" s="732"/>
      <c r="E64" s="732"/>
      <c r="F64" s="787"/>
      <c r="G64" s="787"/>
    </row>
    <row r="65" spans="1:7" ht="13.5" thickTop="1">
      <c r="A65" s="732"/>
      <c r="B65" s="865"/>
      <c r="C65" s="865"/>
      <c r="D65" s="732"/>
      <c r="E65" s="732"/>
      <c r="F65" s="787"/>
      <c r="G65" s="787"/>
    </row>
    <row r="66" spans="1:7">
      <c r="A66" s="732"/>
      <c r="B66" s="733"/>
      <c r="C66" s="733"/>
      <c r="D66" s="732"/>
      <c r="E66" s="732"/>
      <c r="F66" s="732"/>
      <c r="G66" s="732"/>
    </row>
    <row r="67" spans="1:7">
      <c r="A67" s="732"/>
      <c r="B67" s="733"/>
      <c r="C67" s="733"/>
    </row>
    <row r="68" spans="1:7">
      <c r="B68" s="503"/>
      <c r="C68" s="503"/>
    </row>
    <row r="69" spans="1:7">
      <c r="B69" s="503"/>
      <c r="C69" s="503"/>
    </row>
    <row r="70" spans="1:7">
      <c r="B70" s="503"/>
      <c r="C70" s="503"/>
    </row>
    <row r="71" spans="1:7">
      <c r="B71" s="503"/>
      <c r="C71" s="503"/>
    </row>
    <row r="72" spans="1:7">
      <c r="B72" s="503"/>
      <c r="C72" s="503"/>
    </row>
    <row r="73" spans="1:7">
      <c r="B73" s="503"/>
      <c r="C73" s="503"/>
    </row>
    <row r="74" spans="1:7">
      <c r="B74" s="503"/>
      <c r="C74" s="503"/>
    </row>
    <row r="75" spans="1:7" ht="15">
      <c r="A75"/>
      <c r="B75"/>
      <c r="C75"/>
    </row>
    <row r="76" spans="1:7" customFormat="1" ht="15">
      <c r="E76" s="1"/>
      <c r="F76" s="1"/>
      <c r="G76" s="1"/>
    </row>
    <row r="77" spans="1:7" customFormat="1" ht="15"/>
    <row r="78" spans="1:7" customFormat="1" ht="15"/>
    <row r="79" spans="1:7" customFormat="1" ht="15"/>
    <row r="80" spans="1:7" customFormat="1" ht="15">
      <c r="A80" s="1"/>
      <c r="B80" s="1"/>
      <c r="C80" s="1"/>
    </row>
    <row r="81" spans="5:7" ht="15">
      <c r="E81"/>
      <c r="F81"/>
      <c r="G81"/>
    </row>
  </sheetData>
  <hyperlinks>
    <hyperlink ref="D1" location="BG!A1" display="BG"/>
  </hyperlinks>
  <pageMargins left="0.70866141732283472" right="0.70866141732283472" top="0.74803149606299213" bottom="0.74803149606299213" header="0.31496062992125984" footer="0.31496062992125984"/>
  <pageSetup paperSize="5"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2"/>
  <dimension ref="A1:G16"/>
  <sheetViews>
    <sheetView showGridLines="0" workbookViewId="0">
      <selection activeCell="G17" sqref="G17"/>
    </sheetView>
  </sheetViews>
  <sheetFormatPr baseColWidth="10" defaultRowHeight="15"/>
  <cols>
    <col min="1" max="1" width="50.140625" customWidth="1"/>
    <col min="2" max="2" width="19" customWidth="1"/>
    <col min="3" max="3" width="16.5703125" customWidth="1"/>
  </cols>
  <sheetData>
    <row r="1" spans="1:7">
      <c r="A1" t="str">
        <f>Indice!C1</f>
        <v>NEGOFIN S.A.E.C.A.</v>
      </c>
      <c r="D1" s="117" t="s">
        <v>130</v>
      </c>
    </row>
    <row r="4" spans="1:7">
      <c r="A4" s="1066" t="s">
        <v>300</v>
      </c>
      <c r="B4" s="1066"/>
      <c r="C4" s="1066"/>
    </row>
    <row r="6" spans="1:7">
      <c r="A6" s="1065" t="s">
        <v>19</v>
      </c>
      <c r="B6" s="1065"/>
      <c r="C6" s="1065"/>
      <c r="D6" s="1065"/>
      <c r="E6" s="1065"/>
      <c r="F6" s="1065"/>
      <c r="G6" s="1065"/>
    </row>
    <row r="7" spans="1:7" ht="15" customHeight="1">
      <c r="B7" s="1062" t="s">
        <v>306</v>
      </c>
      <c r="C7" s="1062"/>
    </row>
    <row r="8" spans="1:7">
      <c r="A8" s="9" t="s">
        <v>5</v>
      </c>
      <c r="B8" s="326">
        <f>IFERROR(IF(Indice!B6="","2XX2",YEAR(Indice!B6)),"2XX2")</f>
        <v>2024</v>
      </c>
      <c r="C8" s="326">
        <f>IFERROR(YEAR(Indice!B6-365),"2XX1")</f>
        <v>2023</v>
      </c>
    </row>
    <row r="9" spans="1:7">
      <c r="A9" s="13" t="s">
        <v>95</v>
      </c>
      <c r="B9" s="513">
        <v>0</v>
      </c>
      <c r="C9" s="514">
        <v>0</v>
      </c>
    </row>
    <row r="10" spans="1:7">
      <c r="A10" s="13" t="s">
        <v>96</v>
      </c>
      <c r="B10" s="513">
        <v>0</v>
      </c>
      <c r="C10" s="514">
        <v>0</v>
      </c>
    </row>
    <row r="11" spans="1:7">
      <c r="A11" s="13" t="s">
        <v>97</v>
      </c>
      <c r="B11" s="513">
        <v>0</v>
      </c>
      <c r="C11" s="514">
        <v>0</v>
      </c>
    </row>
    <row r="12" spans="1:7">
      <c r="A12" s="13" t="s">
        <v>98</v>
      </c>
      <c r="B12" s="513">
        <v>0</v>
      </c>
      <c r="C12" s="514">
        <v>0</v>
      </c>
    </row>
    <row r="13" spans="1:7">
      <c r="A13" s="13" t="s">
        <v>64</v>
      </c>
      <c r="B13" s="513">
        <v>0</v>
      </c>
      <c r="C13" s="514">
        <v>0</v>
      </c>
    </row>
    <row r="14" spans="1:7" ht="15" customHeight="1">
      <c r="A14" s="213" t="s">
        <v>301</v>
      </c>
      <c r="B14" s="513">
        <v>0</v>
      </c>
      <c r="C14" s="514">
        <v>0</v>
      </c>
    </row>
    <row r="15" spans="1:7" ht="15.75" thickBot="1">
      <c r="A15" s="8" t="s">
        <v>18</v>
      </c>
      <c r="B15" s="515">
        <f>SUM(B9:B12)</f>
        <v>0</v>
      </c>
      <c r="C15" s="515">
        <f>SUM(C9:C12)</f>
        <v>0</v>
      </c>
      <c r="D15" s="513"/>
    </row>
    <row r="16" spans="1:7" ht="15.75" thickTop="1"/>
  </sheetData>
  <mergeCells count="3">
    <mergeCell ref="B7:C7"/>
    <mergeCell ref="A6:G6"/>
    <mergeCell ref="A4:C4"/>
  </mergeCells>
  <hyperlinks>
    <hyperlink ref="D1" location="BG!A1" display="BG"/>
  </hyperlinks>
  <pageMargins left="0.70866141732283472" right="0.70866141732283472" top="0.74803149606299213" bottom="0.74803149606299213" header="0.31496062992125984" footer="0.31496062992125984"/>
  <pageSetup paperSize="5" scale="80" orientation="portrait" horizontalDpi="0" verticalDpi="0"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3"/>
  <dimension ref="A1:AD23"/>
  <sheetViews>
    <sheetView workbookViewId="0">
      <selection activeCell="A23" sqref="A23"/>
    </sheetView>
  </sheetViews>
  <sheetFormatPr baseColWidth="10" defaultRowHeight="15"/>
  <cols>
    <col min="1" max="1" width="41.85546875" style="99" customWidth="1"/>
    <col min="2" max="2" width="22.85546875" style="99" customWidth="1"/>
    <col min="3" max="3" width="29.28515625" style="99" bestFit="1" customWidth="1"/>
    <col min="4" max="4" width="25.85546875" style="99" customWidth="1"/>
    <col min="5" max="5" width="26.140625" style="99" customWidth="1"/>
    <col min="6" max="6" width="3.42578125" style="99" customWidth="1"/>
    <col min="7" max="7" width="29.28515625" style="99" bestFit="1" customWidth="1"/>
    <col min="8" max="8" width="33" style="99" bestFit="1" customWidth="1"/>
    <col min="9" max="9" width="33" style="99" customWidth="1"/>
    <col min="10" max="10" width="39.28515625" style="99" bestFit="1" customWidth="1"/>
    <col min="11" max="11" width="37.42578125" style="99" bestFit="1" customWidth="1"/>
    <col min="12" max="12" width="35.7109375" style="99" bestFit="1" customWidth="1"/>
    <col min="13" max="30" width="11.42578125" style="99" customWidth="1"/>
  </cols>
  <sheetData>
    <row r="1" spans="1:30">
      <c r="A1" s="99" t="str">
        <f>Indice!C1</f>
        <v>NEGOFIN S.A.E.C.A.</v>
      </c>
      <c r="B1" s="118"/>
      <c r="D1" s="118" t="s">
        <v>130</v>
      </c>
    </row>
    <row r="4" spans="1:30">
      <c r="A4" s="1066" t="s">
        <v>303</v>
      </c>
      <c r="B4" s="1066"/>
      <c r="C4" s="1066"/>
      <c r="D4" s="1066"/>
      <c r="E4" s="1066"/>
      <c r="F4" s="1066"/>
    </row>
    <row r="5" spans="1:30" s="18" customFormat="1">
      <c r="A5" s="332" t="s">
        <v>240</v>
      </c>
      <c r="B5" s="333"/>
      <c r="C5" s="119"/>
      <c r="D5" s="119"/>
      <c r="E5" s="119"/>
      <c r="F5" s="119"/>
    </row>
    <row r="6" spans="1:30">
      <c r="A6" s="99" t="s">
        <v>304</v>
      </c>
    </row>
    <row r="7" spans="1:30" s="210" customFormat="1">
      <c r="A7" s="99" t="s">
        <v>463</v>
      </c>
      <c r="B7" s="330">
        <f>IFERROR(IF(Indice!B6="","2XX2",YEAR(Indice!B6)),"2XX2")</f>
        <v>2024</v>
      </c>
      <c r="C7" s="329">
        <f>IFERROR(YEAR(Indice!B6-365),"2XX1")</f>
        <v>2023</v>
      </c>
      <c r="D7" s="99"/>
      <c r="E7" s="99"/>
      <c r="F7" s="99"/>
      <c r="G7" s="99"/>
      <c r="H7" s="99"/>
      <c r="I7" s="99"/>
      <c r="J7" s="99"/>
      <c r="K7" s="99"/>
      <c r="L7" s="99"/>
      <c r="M7" s="99"/>
      <c r="N7" s="99"/>
      <c r="O7" s="99"/>
      <c r="P7" s="99"/>
      <c r="Q7" s="99"/>
      <c r="R7" s="99"/>
      <c r="S7" s="99"/>
      <c r="T7" s="99"/>
      <c r="U7" s="99"/>
      <c r="V7" s="99"/>
      <c r="W7" s="99"/>
      <c r="X7" s="99"/>
      <c r="Y7" s="99"/>
      <c r="Z7" s="99"/>
      <c r="AA7" s="99"/>
      <c r="AB7" s="99"/>
      <c r="AC7" s="99"/>
      <c r="AD7" s="99"/>
    </row>
    <row r="8" spans="1:30" s="252" customFormat="1">
      <c r="A8" s="99" t="s">
        <v>466</v>
      </c>
      <c r="B8" s="533">
        <v>8385523.3099999996</v>
      </c>
      <c r="C8" s="677">
        <v>7423813.9610000001</v>
      </c>
      <c r="D8" s="265" t="s">
        <v>470</v>
      </c>
      <c r="E8" s="99"/>
      <c r="F8" s="99"/>
      <c r="G8" s="99"/>
      <c r="H8" s="99"/>
      <c r="I8" s="99"/>
      <c r="J8" s="99"/>
      <c r="K8" s="99"/>
      <c r="L8" s="99"/>
      <c r="M8" s="99"/>
      <c r="N8" s="99"/>
      <c r="O8" s="99"/>
      <c r="P8" s="99"/>
      <c r="Q8" s="99"/>
      <c r="R8" s="99"/>
      <c r="S8" s="99"/>
      <c r="T8" s="99"/>
      <c r="U8" s="99"/>
      <c r="V8" s="99"/>
      <c r="W8" s="99"/>
      <c r="X8" s="99"/>
      <c r="Y8" s="99"/>
      <c r="Z8" s="99"/>
      <c r="AA8" s="99"/>
      <c r="AB8" s="99"/>
      <c r="AC8" s="99"/>
      <c r="AD8" s="99"/>
    </row>
    <row r="9" spans="1:30" s="252" customFormat="1">
      <c r="A9" s="99"/>
      <c r="B9" s="146"/>
      <c r="C9" s="146"/>
      <c r="D9" s="99"/>
      <c r="E9" s="99"/>
      <c r="F9" s="99"/>
      <c r="G9" s="99"/>
      <c r="H9" s="99"/>
      <c r="I9" s="99"/>
      <c r="J9" s="99"/>
      <c r="K9" s="99"/>
      <c r="L9" s="99"/>
      <c r="M9" s="99"/>
      <c r="N9" s="99"/>
      <c r="O9" s="99"/>
      <c r="P9" s="99"/>
      <c r="Q9" s="99"/>
      <c r="R9" s="99"/>
      <c r="S9" s="99"/>
      <c r="T9" s="99"/>
      <c r="U9" s="99"/>
      <c r="V9" s="99"/>
      <c r="W9" s="99"/>
      <c r="X9" s="99"/>
      <c r="Y9" s="99"/>
      <c r="Z9" s="99"/>
      <c r="AA9" s="99"/>
      <c r="AB9" s="99"/>
      <c r="AC9" s="99"/>
      <c r="AD9" s="99"/>
    </row>
    <row r="10" spans="1:30" s="210" customFormat="1">
      <c r="A10" s="99" t="s">
        <v>307</v>
      </c>
      <c r="B10" s="99"/>
      <c r="C10" s="99"/>
      <c r="F10" s="99"/>
      <c r="G10" s="99" t="s">
        <v>464</v>
      </c>
      <c r="H10" s="99"/>
      <c r="I10" s="99"/>
      <c r="J10" s="99"/>
      <c r="K10" s="99"/>
      <c r="L10" s="99"/>
      <c r="M10" s="99"/>
      <c r="N10" s="99"/>
      <c r="O10" s="99"/>
      <c r="P10" s="99"/>
      <c r="Q10" s="99"/>
      <c r="R10" s="99"/>
      <c r="S10" s="99"/>
      <c r="T10" s="99"/>
      <c r="U10" s="99"/>
      <c r="V10" s="99"/>
      <c r="W10" s="99"/>
      <c r="X10" s="99"/>
      <c r="Y10" s="99"/>
      <c r="Z10" s="99"/>
      <c r="AA10" s="99"/>
      <c r="AB10" s="99"/>
      <c r="AC10" s="99"/>
      <c r="AD10" s="99"/>
    </row>
    <row r="11" spans="1:30">
      <c r="D11" s="334">
        <f>IFERROR(IF(Indice!B6="","2XX2",YEAR(Indice!B6)),"2XX2")</f>
        <v>2024</v>
      </c>
      <c r="E11" s="331"/>
    </row>
    <row r="12" spans="1:30" ht="15" customHeight="1">
      <c r="A12" s="264" t="s">
        <v>448</v>
      </c>
      <c r="B12" s="254" t="s">
        <v>449</v>
      </c>
      <c r="C12" s="254" t="s">
        <v>465</v>
      </c>
      <c r="D12" s="648" t="s">
        <v>462</v>
      </c>
      <c r="E12" s="648" t="s">
        <v>305</v>
      </c>
      <c r="F12" s="601"/>
      <c r="G12" s="254" t="s">
        <v>465</v>
      </c>
      <c r="H12" s="263" t="s">
        <v>467</v>
      </c>
      <c r="I12" s="263" t="s">
        <v>469</v>
      </c>
      <c r="J12" s="516" t="s">
        <v>1097</v>
      </c>
      <c r="K12" s="263" t="s">
        <v>308</v>
      </c>
      <c r="L12" s="263" t="s">
        <v>468</v>
      </c>
    </row>
    <row r="13" spans="1:30" s="147" customFormat="1" ht="15.75">
      <c r="A13" s="389" t="s">
        <v>1089</v>
      </c>
      <c r="B13" s="734" t="s">
        <v>1090</v>
      </c>
      <c r="C13" s="734">
        <v>4997</v>
      </c>
      <c r="D13" s="681">
        <v>8027223.6679999996</v>
      </c>
      <c r="E13" s="681">
        <v>1599265.753</v>
      </c>
      <c r="F13" s="734"/>
      <c r="G13" s="681">
        <v>4997</v>
      </c>
      <c r="H13" s="682">
        <v>0.99939999999999996</v>
      </c>
      <c r="I13" s="681">
        <f>4997000+2868299.289</f>
        <v>7865299.2889999999</v>
      </c>
      <c r="J13" s="682">
        <f>I13/1000000</f>
        <v>7.8652992890000002</v>
      </c>
      <c r="K13" s="734">
        <f>J13*D13</f>
        <v>63136516.608564369</v>
      </c>
      <c r="L13" s="681">
        <f>J13*E13</f>
        <v>12578703.789992951</v>
      </c>
      <c r="M13" s="146"/>
      <c r="N13" s="146"/>
      <c r="O13" s="146"/>
      <c r="P13" s="146"/>
      <c r="Q13" s="146"/>
      <c r="R13" s="146"/>
      <c r="S13" s="146"/>
      <c r="T13" s="146"/>
      <c r="U13" s="146"/>
      <c r="V13" s="146"/>
      <c r="W13" s="146"/>
      <c r="X13" s="146"/>
      <c r="Y13" s="146"/>
      <c r="Z13" s="146"/>
      <c r="AA13" s="146"/>
      <c r="AB13" s="146"/>
      <c r="AC13" s="146"/>
      <c r="AD13" s="146"/>
    </row>
    <row r="14" spans="1:30" s="147" customFormat="1" ht="15.75">
      <c r="A14" s="534" t="s">
        <v>938</v>
      </c>
      <c r="B14" s="681" t="s">
        <v>1092</v>
      </c>
      <c r="C14" s="735">
        <v>104</v>
      </c>
      <c r="D14" s="681">
        <v>170831.33300000001</v>
      </c>
      <c r="E14" s="681">
        <v>61271.400999999998</v>
      </c>
      <c r="F14" s="735"/>
      <c r="G14" s="681">
        <v>104</v>
      </c>
      <c r="H14" s="682">
        <v>0.16</v>
      </c>
      <c r="I14" s="681">
        <v>471125</v>
      </c>
      <c r="J14" s="682">
        <f>I14/650000</f>
        <v>0.72480769230769226</v>
      </c>
      <c r="K14" s="681">
        <f>J14*D14</f>
        <v>123819.86424557693</v>
      </c>
      <c r="L14" s="681">
        <f>J14*E14</f>
        <v>44409.982763269225</v>
      </c>
      <c r="M14" s="146"/>
      <c r="N14" s="146"/>
      <c r="O14" s="146"/>
      <c r="P14" s="146"/>
      <c r="Q14" s="146"/>
      <c r="R14" s="146"/>
      <c r="S14" s="146"/>
      <c r="T14" s="146"/>
      <c r="U14" s="146"/>
      <c r="V14" s="146"/>
      <c r="W14" s="146"/>
      <c r="X14" s="146"/>
      <c r="Y14" s="146"/>
      <c r="Z14" s="146"/>
      <c r="AA14" s="146"/>
      <c r="AB14" s="146"/>
      <c r="AC14" s="146"/>
      <c r="AD14" s="146"/>
    </row>
    <row r="15" spans="1:30" s="147" customFormat="1" ht="15.75">
      <c r="A15" s="389" t="s">
        <v>1091</v>
      </c>
      <c r="B15" s="734" t="s">
        <v>1275</v>
      </c>
      <c r="C15" s="735">
        <v>682</v>
      </c>
      <c r="D15" s="681">
        <v>13966289.347999999</v>
      </c>
      <c r="E15" s="681">
        <v>930647.80500000005</v>
      </c>
      <c r="F15" s="735"/>
      <c r="G15" s="681">
        <v>682</v>
      </c>
      <c r="H15" s="682">
        <v>6.2300000000000001E-2</v>
      </c>
      <c r="I15" s="681">
        <v>682000</v>
      </c>
      <c r="J15" s="682">
        <f>I15/9241000</f>
        <v>7.3801536630234824E-2</v>
      </c>
      <c r="K15" s="734">
        <f>J15*D15</f>
        <v>1030733.6149048804</v>
      </c>
      <c r="L15" s="681">
        <f>J15*E15</f>
        <v>68683.238070555133</v>
      </c>
      <c r="M15" s="146"/>
      <c r="N15" s="146"/>
      <c r="O15" s="146"/>
      <c r="P15" s="146"/>
      <c r="Q15" s="146"/>
      <c r="R15" s="146"/>
      <c r="S15" s="146"/>
      <c r="T15" s="146"/>
      <c r="U15" s="146"/>
      <c r="V15" s="146"/>
      <c r="W15" s="146"/>
      <c r="X15" s="146"/>
      <c r="Y15" s="146"/>
      <c r="Z15" s="146"/>
      <c r="AA15" s="146"/>
      <c r="AB15" s="146"/>
      <c r="AC15" s="146"/>
      <c r="AD15" s="146"/>
    </row>
    <row r="16" spans="1:30" s="147" customFormat="1" ht="15.75">
      <c r="A16" s="389" t="s">
        <v>1269</v>
      </c>
      <c r="B16" s="681" t="s">
        <v>1274</v>
      </c>
      <c r="C16" s="737">
        <v>240</v>
      </c>
      <c r="D16" s="681">
        <v>230915.53899999999</v>
      </c>
      <c r="E16" s="681">
        <v>302324.35700000002</v>
      </c>
      <c r="F16" s="146"/>
      <c r="G16" s="683">
        <v>240</v>
      </c>
      <c r="H16" s="682">
        <v>0.8</v>
      </c>
      <c r="I16" s="681">
        <f>2400000-2215267.569</f>
        <v>184732.43099999987</v>
      </c>
      <c r="J16" s="682">
        <f>I16/3000000</f>
        <v>6.1577476999999957E-2</v>
      </c>
      <c r="K16" s="734">
        <f>J16*D16</f>
        <v>14219.196291715092</v>
      </c>
      <c r="L16" s="681">
        <f>J16*E16</f>
        <v>18616.371139707277</v>
      </c>
      <c r="M16" s="146"/>
      <c r="N16" s="146"/>
      <c r="O16" s="146"/>
      <c r="P16" s="146"/>
      <c r="Q16" s="146"/>
      <c r="R16" s="146"/>
      <c r="S16" s="146"/>
      <c r="T16" s="146"/>
      <c r="U16" s="146"/>
      <c r="V16" s="146"/>
      <c r="W16" s="146"/>
      <c r="X16" s="146"/>
      <c r="Y16" s="146"/>
      <c r="Z16" s="146"/>
      <c r="AA16" s="146"/>
      <c r="AB16" s="146"/>
      <c r="AC16" s="146"/>
      <c r="AD16" s="146"/>
    </row>
    <row r="17" spans="1:30" s="147" customFormat="1">
      <c r="A17" s="736" t="s">
        <v>1430</v>
      </c>
      <c r="B17" s="681" t="s">
        <v>1431</v>
      </c>
      <c r="C17" s="737">
        <v>120</v>
      </c>
      <c r="D17" s="681">
        <v>-231205.81400000001</v>
      </c>
      <c r="E17" s="681">
        <v>-402693.45199999999</v>
      </c>
      <c r="F17" s="146"/>
      <c r="G17" s="683">
        <v>120</v>
      </c>
      <c r="H17" s="682">
        <v>0.6</v>
      </c>
      <c r="I17" s="681">
        <f>759000-1576633.41</f>
        <v>-817633.40999999992</v>
      </c>
      <c r="J17" s="682">
        <f>I17/200000</f>
        <v>-4.08816705</v>
      </c>
      <c r="K17" s="734">
        <f>J17*D17</f>
        <v>945207.99056322873</v>
      </c>
      <c r="L17" s="681">
        <f>J17*E17</f>
        <v>1646278.1017171566</v>
      </c>
      <c r="M17" s="146"/>
      <c r="N17" s="146"/>
      <c r="O17" s="146"/>
      <c r="P17" s="146"/>
      <c r="Q17" s="146"/>
      <c r="R17" s="146"/>
      <c r="S17" s="146"/>
      <c r="T17" s="146"/>
      <c r="U17" s="146"/>
      <c r="V17" s="146"/>
      <c r="W17" s="146"/>
      <c r="X17" s="146"/>
      <c r="Y17" s="146"/>
      <c r="Z17" s="146"/>
      <c r="AA17" s="146"/>
      <c r="AB17" s="146"/>
      <c r="AC17" s="146"/>
      <c r="AD17" s="146"/>
    </row>
    <row r="18" spans="1:30" s="147" customFormat="1">
      <c r="A18" s="736"/>
      <c r="B18" s="736"/>
      <c r="C18" s="736"/>
      <c r="D18" s="736"/>
      <c r="E18" s="736"/>
      <c r="F18" s="146"/>
      <c r="G18" s="736"/>
      <c r="H18" s="736"/>
      <c r="I18" s="736"/>
      <c r="J18" s="738"/>
      <c r="K18" s="738"/>
      <c r="L18" s="738"/>
      <c r="M18" s="146"/>
      <c r="N18" s="146"/>
      <c r="O18" s="146"/>
      <c r="P18" s="146"/>
      <c r="Q18" s="146"/>
      <c r="R18" s="146"/>
      <c r="S18" s="146"/>
      <c r="T18" s="146"/>
      <c r="U18" s="146"/>
      <c r="V18" s="146"/>
      <c r="W18" s="146"/>
      <c r="X18" s="146"/>
      <c r="Y18" s="146"/>
      <c r="Z18" s="146"/>
      <c r="AA18" s="146"/>
      <c r="AB18" s="146"/>
      <c r="AC18" s="146"/>
      <c r="AD18" s="146"/>
    </row>
    <row r="19" spans="1:30" s="147" customFormat="1">
      <c r="A19" s="146"/>
      <c r="B19" s="146"/>
      <c r="C19" s="146"/>
      <c r="D19" s="146"/>
      <c r="E19" s="146"/>
      <c r="F19" s="146"/>
      <c r="G19" s="146"/>
      <c r="H19" s="146"/>
      <c r="I19" s="146"/>
      <c r="J19" s="146"/>
      <c r="K19" s="146"/>
      <c r="L19" s="146"/>
      <c r="M19" s="146"/>
      <c r="N19" s="146"/>
      <c r="O19" s="146"/>
      <c r="P19" s="146"/>
      <c r="Q19" s="146"/>
      <c r="R19" s="146"/>
      <c r="S19" s="146"/>
      <c r="T19" s="146"/>
      <c r="U19" s="146"/>
      <c r="V19" s="146"/>
      <c r="W19" s="146"/>
      <c r="X19" s="146"/>
      <c r="Y19" s="146"/>
      <c r="Z19" s="146"/>
      <c r="AA19" s="146"/>
      <c r="AB19" s="146"/>
      <c r="AC19" s="146"/>
      <c r="AD19" s="146"/>
    </row>
    <row r="20" spans="1:30" s="147" customFormat="1">
      <c r="A20" s="146"/>
      <c r="B20" s="146"/>
      <c r="C20" s="146"/>
      <c r="D20" s="146"/>
      <c r="E20" s="146"/>
      <c r="F20" s="146"/>
      <c r="G20" s="146"/>
      <c r="H20" s="146"/>
      <c r="I20" s="780"/>
      <c r="J20" s="146"/>
      <c r="K20" s="146"/>
      <c r="L20" s="146"/>
      <c r="M20" s="146"/>
      <c r="N20" s="146"/>
      <c r="O20" s="146"/>
      <c r="P20" s="146"/>
      <c r="Q20" s="146"/>
      <c r="R20" s="146"/>
      <c r="S20" s="146"/>
      <c r="T20" s="146"/>
      <c r="U20" s="146"/>
      <c r="V20" s="146"/>
      <c r="W20" s="146"/>
      <c r="X20" s="146"/>
      <c r="Y20" s="146"/>
      <c r="Z20" s="146"/>
      <c r="AA20" s="146"/>
      <c r="AB20" s="146"/>
      <c r="AC20" s="146"/>
      <c r="AD20" s="146"/>
    </row>
    <row r="21" spans="1:30">
      <c r="I21" s="393"/>
      <c r="J21" s="657"/>
    </row>
    <row r="23" spans="1:30" ht="15" customHeight="1"/>
  </sheetData>
  <mergeCells count="1">
    <mergeCell ref="A4:F4"/>
  </mergeCells>
  <hyperlinks>
    <hyperlink ref="D1" location="BG!A1" display="BG"/>
  </hyperlinks>
  <pageMargins left="0.7" right="0.7" top="0.75" bottom="0.75" header="0.3" footer="0.3"/>
  <pageSetup orientation="portrait"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4"/>
  <dimension ref="A1:CX34"/>
  <sheetViews>
    <sheetView topLeftCell="A15" zoomScaleNormal="100" workbookViewId="0">
      <selection activeCell="L21" sqref="L21"/>
    </sheetView>
  </sheetViews>
  <sheetFormatPr baseColWidth="10" defaultRowHeight="15"/>
  <cols>
    <col min="1" max="1" width="27" style="99" customWidth="1"/>
    <col min="2" max="2" width="16.42578125" style="99" customWidth="1"/>
    <col min="3" max="3" width="13.5703125" style="581" customWidth="1"/>
    <col min="4" max="5" width="11.42578125" style="99" customWidth="1"/>
    <col min="6" max="6" width="13.85546875" style="99" customWidth="1"/>
    <col min="7" max="7" width="15.7109375" style="99" customWidth="1"/>
    <col min="8" max="8" width="16" style="99" customWidth="1"/>
    <col min="9" max="9" width="17" style="99" customWidth="1"/>
    <col min="10" max="10" width="14.28515625" style="99" customWidth="1"/>
    <col min="11" max="11" width="16.85546875" style="99" customWidth="1"/>
    <col min="12" max="30" width="11.42578125" style="99" customWidth="1"/>
  </cols>
  <sheetData>
    <row r="1" spans="1:102">
      <c r="A1" s="99" t="str">
        <f>Indice!C1</f>
        <v>NEGOFIN S.A.E.C.A.</v>
      </c>
      <c r="L1" s="118" t="s">
        <v>130</v>
      </c>
    </row>
    <row r="5" spans="1:102">
      <c r="A5" s="102" t="s">
        <v>311</v>
      </c>
    </row>
    <row r="6" spans="1:102">
      <c r="A6" s="99" t="s">
        <v>312</v>
      </c>
    </row>
    <row r="7" spans="1:102">
      <c r="A7" s="99" t="s">
        <v>314</v>
      </c>
    </row>
    <row r="8" spans="1:102">
      <c r="A8" s="99" t="s">
        <v>315</v>
      </c>
    </row>
    <row r="9" spans="1:102">
      <c r="A9" s="99" t="s">
        <v>316</v>
      </c>
    </row>
    <row r="10" spans="1:102">
      <c r="A10" s="99" t="s">
        <v>313</v>
      </c>
    </row>
    <row r="12" spans="1:102" ht="24.75" customHeight="1">
      <c r="A12" s="1067" t="s">
        <v>309</v>
      </c>
      <c r="B12" s="1068"/>
      <c r="C12" s="1068"/>
      <c r="D12" s="1068"/>
      <c r="E12" s="1068"/>
      <c r="F12" s="1068"/>
      <c r="G12" s="1068"/>
      <c r="H12" s="1068"/>
      <c r="I12" s="1068"/>
      <c r="J12" s="1068"/>
      <c r="K12" s="1068"/>
      <c r="L12" s="1068"/>
      <c r="M12" s="1069"/>
      <c r="N12" s="133"/>
      <c r="O12" s="133"/>
      <c r="P12" s="133"/>
      <c r="Q12" s="133"/>
      <c r="R12" s="133"/>
      <c r="S12" s="133"/>
      <c r="AE12" s="99"/>
      <c r="AF12" s="99"/>
      <c r="AG12" s="99"/>
      <c r="AH12" s="99"/>
      <c r="AI12" s="99"/>
      <c r="AJ12" s="99"/>
      <c r="AK12" s="99"/>
      <c r="AL12" s="99"/>
      <c r="AM12" s="99"/>
      <c r="AN12" s="99"/>
      <c r="AO12" s="99"/>
      <c r="AP12" s="99"/>
      <c r="AQ12" s="99"/>
      <c r="AR12" s="99"/>
      <c r="AS12" s="99"/>
      <c r="AT12" s="99"/>
      <c r="AU12" s="99"/>
      <c r="AV12" s="99"/>
      <c r="AW12" s="99"/>
      <c r="AX12" s="99"/>
      <c r="AY12" s="99"/>
      <c r="AZ12" s="99"/>
      <c r="BA12" s="99"/>
      <c r="BB12" s="99"/>
      <c r="BC12" s="99"/>
      <c r="BD12" s="99"/>
      <c r="BE12" s="99"/>
      <c r="BF12" s="99"/>
      <c r="BG12" s="99"/>
      <c r="BH12" s="99"/>
      <c r="BI12" s="99"/>
      <c r="BJ12" s="99"/>
    </row>
    <row r="13" spans="1:102">
      <c r="A13" s="336" t="s">
        <v>240</v>
      </c>
      <c r="B13" s="133"/>
      <c r="C13" s="584"/>
      <c r="D13" s="133"/>
      <c r="E13" s="133"/>
      <c r="F13" s="133"/>
      <c r="G13" s="133"/>
      <c r="H13" s="133"/>
      <c r="I13" s="133"/>
      <c r="J13" s="134">
        <v>-1</v>
      </c>
      <c r="K13" s="133"/>
      <c r="L13" s="133"/>
      <c r="M13" s="133"/>
      <c r="N13" s="133"/>
      <c r="O13" s="133"/>
      <c r="P13" s="133"/>
      <c r="Q13" s="133"/>
      <c r="R13" s="133"/>
      <c r="S13" s="133"/>
      <c r="AE13" s="99"/>
      <c r="AF13" s="99"/>
      <c r="AG13" s="99"/>
      <c r="AH13" s="99"/>
      <c r="AI13" s="99"/>
      <c r="AJ13" s="99"/>
      <c r="AK13" s="99"/>
      <c r="AL13" s="99"/>
      <c r="AM13" s="99"/>
      <c r="AN13" s="99"/>
      <c r="AO13" s="99"/>
      <c r="AP13" s="99"/>
      <c r="AQ13" s="99"/>
      <c r="AR13" s="99"/>
      <c r="AS13" s="99"/>
      <c r="AT13" s="99"/>
      <c r="AU13" s="99"/>
      <c r="AV13" s="99"/>
      <c r="AW13" s="99"/>
      <c r="AX13" s="99"/>
      <c r="AY13" s="99"/>
      <c r="AZ13" s="99"/>
      <c r="BA13" s="99"/>
      <c r="BB13" s="99"/>
      <c r="BC13" s="99"/>
      <c r="BD13" s="99"/>
      <c r="BE13" s="99"/>
      <c r="BF13" s="99"/>
      <c r="BG13" s="99"/>
      <c r="BH13" s="99"/>
      <c r="BI13" s="99"/>
      <c r="BJ13" s="99"/>
    </row>
    <row r="14" spans="1:102" s="18" customFormat="1">
      <c r="B14" s="335"/>
      <c r="C14" s="585"/>
      <c r="D14" s="335"/>
      <c r="E14" s="335"/>
      <c r="F14" s="335"/>
      <c r="G14" s="335"/>
      <c r="H14" s="335"/>
      <c r="I14" s="335"/>
      <c r="J14" s="335"/>
      <c r="K14" s="335"/>
      <c r="L14" s="335"/>
      <c r="M14" s="335"/>
      <c r="N14" s="132"/>
      <c r="O14" s="132"/>
      <c r="P14" s="132"/>
      <c r="Q14" s="132"/>
      <c r="R14" s="132"/>
      <c r="S14" s="132"/>
    </row>
    <row r="15" spans="1:102" s="131" customFormat="1" ht="55.5" customHeight="1">
      <c r="A15" s="339"/>
      <c r="B15" s="337" t="s">
        <v>225</v>
      </c>
      <c r="C15" s="337" t="s">
        <v>226</v>
      </c>
      <c r="D15" s="337" t="s">
        <v>59</v>
      </c>
      <c r="E15" s="337" t="s">
        <v>227</v>
      </c>
      <c r="F15" s="337" t="s">
        <v>228</v>
      </c>
      <c r="G15" s="337" t="s">
        <v>229</v>
      </c>
      <c r="H15" s="337" t="s">
        <v>230</v>
      </c>
      <c r="I15" s="337" t="s">
        <v>231</v>
      </c>
      <c r="J15" s="337" t="s">
        <v>232</v>
      </c>
      <c r="K15" s="337" t="s">
        <v>233</v>
      </c>
      <c r="L15" s="338" t="s">
        <v>471</v>
      </c>
      <c r="M15" s="342"/>
      <c r="N15" s="132"/>
      <c r="O15" s="132"/>
      <c r="P15" s="132"/>
      <c r="Q15" s="132"/>
      <c r="R15" s="132"/>
      <c r="S15" s="132"/>
      <c r="T15" s="18"/>
      <c r="U15" s="18"/>
      <c r="V15" s="18"/>
      <c r="W15" s="18"/>
      <c r="X15" s="18"/>
      <c r="Y15" s="18"/>
      <c r="Z15" s="18"/>
      <c r="AA15" s="18"/>
      <c r="AB15" s="18"/>
      <c r="AC15" s="18"/>
      <c r="AD15" s="18"/>
      <c r="AE15" s="18"/>
      <c r="AF15" s="18"/>
      <c r="AG15" s="18"/>
      <c r="AH15" s="18"/>
      <c r="AI15" s="18"/>
      <c r="AJ15" s="18"/>
      <c r="AK15" s="18"/>
      <c r="AL15" s="18"/>
      <c r="AM15" s="18"/>
      <c r="AN15" s="18"/>
      <c r="AO15" s="18"/>
      <c r="AP15" s="18"/>
      <c r="AQ15" s="18"/>
      <c r="AR15" s="18"/>
      <c r="AS15" s="18"/>
      <c r="AT15" s="18"/>
      <c r="AU15" s="18"/>
      <c r="AV15" s="18"/>
      <c r="AW15" s="18"/>
      <c r="AX15" s="18"/>
      <c r="AY15" s="18"/>
      <c r="AZ15" s="18"/>
      <c r="BA15" s="18"/>
      <c r="BB15" s="18"/>
      <c r="BC15" s="18"/>
      <c r="BD15" s="18"/>
      <c r="BE15" s="18"/>
      <c r="BF15" s="18"/>
      <c r="BG15" s="18"/>
      <c r="BH15" s="18"/>
      <c r="BI15" s="18"/>
      <c r="BJ15" s="18"/>
      <c r="BK15" s="18"/>
      <c r="BL15" s="18"/>
      <c r="BM15" s="18"/>
      <c r="BN15" s="18"/>
      <c r="BO15" s="18"/>
      <c r="BP15" s="18"/>
      <c r="BQ15" s="18"/>
      <c r="BR15" s="18"/>
      <c r="BS15" s="18"/>
      <c r="BT15" s="18"/>
      <c r="BU15" s="18"/>
      <c r="BV15" s="18"/>
      <c r="BW15" s="18"/>
      <c r="BX15" s="18"/>
      <c r="BY15" s="18"/>
      <c r="BZ15" s="18"/>
      <c r="CA15" s="18"/>
      <c r="CB15" s="18"/>
      <c r="CC15" s="18"/>
      <c r="CD15" s="18"/>
      <c r="CE15" s="18"/>
      <c r="CF15" s="18"/>
      <c r="CG15" s="18"/>
      <c r="CH15" s="18"/>
      <c r="CI15" s="18"/>
      <c r="CJ15" s="18"/>
      <c r="CK15" s="18"/>
      <c r="CL15" s="18"/>
      <c r="CM15" s="18"/>
      <c r="CN15" s="18"/>
      <c r="CO15" s="18"/>
      <c r="CP15" s="18"/>
      <c r="CQ15" s="18"/>
      <c r="CR15" s="18"/>
      <c r="CS15" s="18"/>
      <c r="CT15" s="18"/>
      <c r="CU15" s="18"/>
      <c r="CV15" s="18"/>
      <c r="CW15" s="18"/>
      <c r="CX15" s="18"/>
    </row>
    <row r="16" spans="1:102" s="131" customFormat="1">
      <c r="A16" s="340"/>
      <c r="B16" s="341"/>
      <c r="C16" s="586"/>
      <c r="D16" s="341"/>
      <c r="E16" s="341"/>
      <c r="F16" s="341"/>
      <c r="G16" s="341"/>
      <c r="H16" s="341"/>
      <c r="I16" s="341"/>
      <c r="J16" s="341"/>
      <c r="K16" s="341"/>
      <c r="L16" s="343">
        <f>IFERROR(IF(Indice!B6="","2XX2",YEAR(Indice!B6)),"2XX2")</f>
        <v>2024</v>
      </c>
      <c r="M16" s="344">
        <f>IFERROR(YEAR(Indice!B6-365),"2XX1")</f>
        <v>2023</v>
      </c>
      <c r="N16" s="132"/>
      <c r="O16" s="132"/>
      <c r="P16" s="132"/>
      <c r="Q16" s="132"/>
      <c r="R16" s="132"/>
      <c r="S16" s="132"/>
      <c r="T16" s="18"/>
      <c r="U16" s="18"/>
      <c r="V16" s="18"/>
      <c r="W16" s="18"/>
      <c r="X16" s="18"/>
      <c r="Y16" s="18"/>
      <c r="Z16" s="18"/>
      <c r="AA16" s="18"/>
      <c r="AB16" s="18"/>
      <c r="AC16" s="18"/>
      <c r="AD16" s="18"/>
      <c r="AE16" s="18"/>
      <c r="AF16" s="18"/>
      <c r="AG16" s="18"/>
      <c r="AH16" s="18"/>
      <c r="AI16" s="18"/>
      <c r="AJ16" s="18"/>
      <c r="AK16" s="18"/>
      <c r="AL16" s="18"/>
      <c r="AM16" s="18"/>
      <c r="AN16" s="18"/>
      <c r="AO16" s="18"/>
      <c r="AP16" s="18"/>
      <c r="AQ16" s="18"/>
      <c r="AR16" s="18"/>
      <c r="AS16" s="18"/>
      <c r="AT16" s="18"/>
      <c r="AU16" s="18"/>
      <c r="AV16" s="18"/>
      <c r="AW16" s="18"/>
      <c r="AX16" s="18"/>
      <c r="AY16" s="18"/>
      <c r="AZ16" s="18"/>
      <c r="BA16" s="18"/>
      <c r="BB16" s="18"/>
      <c r="BC16" s="18"/>
      <c r="BD16" s="18"/>
      <c r="BE16" s="18"/>
      <c r="BF16" s="18"/>
      <c r="BG16" s="18"/>
      <c r="BH16" s="18"/>
      <c r="BI16" s="18"/>
      <c r="BJ16" s="18"/>
      <c r="BK16" s="18"/>
      <c r="BL16" s="18"/>
      <c r="BM16" s="18"/>
      <c r="BN16" s="18"/>
      <c r="BO16" s="18"/>
      <c r="BP16" s="18"/>
      <c r="BQ16" s="18"/>
      <c r="BR16" s="18"/>
      <c r="BS16" s="18"/>
      <c r="BT16" s="18"/>
      <c r="BU16" s="18"/>
      <c r="BV16" s="18"/>
      <c r="BW16" s="18"/>
      <c r="BX16" s="18"/>
      <c r="BY16" s="18"/>
      <c r="BZ16" s="18"/>
      <c r="CA16" s="18"/>
      <c r="CB16" s="18"/>
      <c r="CC16" s="18"/>
      <c r="CD16" s="18"/>
      <c r="CE16" s="18"/>
      <c r="CF16" s="18"/>
      <c r="CG16" s="18"/>
      <c r="CH16" s="18"/>
      <c r="CI16" s="18"/>
      <c r="CJ16" s="18"/>
      <c r="CK16" s="18"/>
      <c r="CL16" s="18"/>
      <c r="CM16" s="18"/>
      <c r="CN16" s="18"/>
      <c r="CO16" s="18"/>
      <c r="CP16" s="18"/>
      <c r="CQ16" s="18"/>
      <c r="CR16" s="18"/>
      <c r="CS16" s="18"/>
      <c r="CT16" s="18"/>
      <c r="CU16" s="18"/>
      <c r="CV16" s="18"/>
      <c r="CW16" s="18"/>
      <c r="CX16" s="18"/>
    </row>
    <row r="17" spans="1:62">
      <c r="A17" s="909" t="s">
        <v>234</v>
      </c>
      <c r="B17" s="868">
        <v>1224492.3030000001</v>
      </c>
      <c r="C17" s="869">
        <v>286156.48200000002</v>
      </c>
      <c r="D17" s="870">
        <v>0</v>
      </c>
      <c r="E17" s="869">
        <v>0</v>
      </c>
      <c r="F17" s="817">
        <f>+B17+C17-D17+E17</f>
        <v>1510648.7850000001</v>
      </c>
      <c r="G17" s="869">
        <v>425625.413</v>
      </c>
      <c r="H17" s="869">
        <v>66563.364000000001</v>
      </c>
      <c r="I17" s="872">
        <v>0</v>
      </c>
      <c r="J17" s="816">
        <v>0</v>
      </c>
      <c r="K17" s="816">
        <f>+G17+H17</f>
        <v>492188.777</v>
      </c>
      <c r="L17" s="818">
        <f>+F17-K17</f>
        <v>1018460.0080000001</v>
      </c>
      <c r="M17" s="818">
        <v>798866.89199999999</v>
      </c>
      <c r="N17" s="135"/>
      <c r="O17" s="133"/>
      <c r="P17" s="133"/>
      <c r="Q17" s="133"/>
      <c r="R17" s="133"/>
      <c r="S17" s="133"/>
      <c r="AE17" s="99"/>
      <c r="AF17" s="99"/>
      <c r="AG17" s="99"/>
      <c r="AH17" s="99"/>
      <c r="AI17" s="99"/>
      <c r="AJ17" s="99"/>
      <c r="AK17" s="99"/>
      <c r="AL17" s="99"/>
      <c r="AM17" s="99"/>
      <c r="AN17" s="99"/>
      <c r="AO17" s="99"/>
      <c r="AP17" s="99"/>
      <c r="AQ17" s="99"/>
      <c r="AR17" s="99"/>
      <c r="AS17" s="99"/>
      <c r="AT17" s="99"/>
      <c r="AU17" s="99"/>
      <c r="AV17" s="99"/>
      <c r="AW17" s="99"/>
      <c r="AX17" s="99"/>
      <c r="AY17" s="99"/>
      <c r="AZ17" s="99"/>
      <c r="BA17" s="99"/>
      <c r="BB17" s="99"/>
      <c r="BC17" s="99"/>
      <c r="BD17" s="99"/>
      <c r="BE17" s="99"/>
      <c r="BF17" s="99"/>
      <c r="BG17" s="99"/>
      <c r="BH17" s="99"/>
      <c r="BI17" s="99"/>
      <c r="BJ17" s="99"/>
    </row>
    <row r="18" spans="1:62">
      <c r="A18" s="909" t="s">
        <v>235</v>
      </c>
      <c r="B18" s="868">
        <v>116961.448</v>
      </c>
      <c r="C18" s="869">
        <v>0</v>
      </c>
      <c r="D18" s="871">
        <v>0</v>
      </c>
      <c r="E18" s="869">
        <v>0</v>
      </c>
      <c r="F18" s="817">
        <f t="shared" ref="F18:F23" si="0">+B18+C18-D18+E18</f>
        <v>116961.448</v>
      </c>
      <c r="G18" s="869">
        <v>37427.663999999997</v>
      </c>
      <c r="H18" s="869">
        <v>18713.830999999998</v>
      </c>
      <c r="I18" s="872">
        <v>0</v>
      </c>
      <c r="J18" s="816">
        <v>0</v>
      </c>
      <c r="K18" s="816">
        <f>+G18+H18-I18</f>
        <v>56141.494999999995</v>
      </c>
      <c r="L18" s="819">
        <f t="shared" ref="L18:L23" si="1">+F18-K18</f>
        <v>60819.953000000009</v>
      </c>
      <c r="M18" s="819">
        <v>79533.784000000014</v>
      </c>
      <c r="N18" s="133"/>
      <c r="O18" s="133"/>
      <c r="P18" s="133"/>
      <c r="Q18" s="133"/>
      <c r="R18" s="133"/>
      <c r="S18" s="133"/>
      <c r="AE18" s="99"/>
      <c r="AF18" s="99"/>
      <c r="AG18" s="99"/>
      <c r="AH18" s="99"/>
      <c r="AI18" s="99"/>
      <c r="AJ18" s="99"/>
      <c r="AK18" s="99"/>
      <c r="AL18" s="99"/>
      <c r="AM18" s="99"/>
      <c r="AN18" s="99"/>
      <c r="AO18" s="99"/>
      <c r="AP18" s="99"/>
      <c r="AQ18" s="99"/>
      <c r="AR18" s="99"/>
      <c r="AS18" s="99"/>
      <c r="AT18" s="99"/>
      <c r="AU18" s="99"/>
      <c r="AV18" s="99"/>
      <c r="AW18" s="99"/>
      <c r="AX18" s="99"/>
      <c r="AY18" s="99"/>
      <c r="AZ18" s="99"/>
      <c r="BA18" s="99"/>
      <c r="BB18" s="99"/>
      <c r="BC18" s="99"/>
      <c r="BD18" s="99"/>
      <c r="BE18" s="99"/>
      <c r="BF18" s="99"/>
      <c r="BG18" s="99"/>
      <c r="BH18" s="99"/>
      <c r="BI18" s="99"/>
      <c r="BJ18" s="99"/>
    </row>
    <row r="19" spans="1:62">
      <c r="A19" s="909" t="s">
        <v>236</v>
      </c>
      <c r="B19" s="868">
        <v>3331138.358</v>
      </c>
      <c r="C19" s="869">
        <v>2228044.4879999999</v>
      </c>
      <c r="D19" s="871">
        <v>6102.2719999999999</v>
      </c>
      <c r="E19" s="869">
        <v>0</v>
      </c>
      <c r="F19" s="817">
        <f>+B19+C19-D19+E19</f>
        <v>5553080.574</v>
      </c>
      <c r="G19" s="869">
        <v>2853189.5249999999</v>
      </c>
      <c r="H19" s="869">
        <v>624411.853</v>
      </c>
      <c r="I19" s="872">
        <v>5495</v>
      </c>
      <c r="J19" s="816">
        <v>0</v>
      </c>
      <c r="K19" s="816">
        <f>+G19+H19-I19</f>
        <v>3472106.378</v>
      </c>
      <c r="L19" s="818">
        <f>+F19-K19</f>
        <v>2080974.196</v>
      </c>
      <c r="M19" s="818">
        <v>477948.8330000001</v>
      </c>
      <c r="N19" s="133"/>
      <c r="O19" s="133"/>
      <c r="P19" s="133"/>
      <c r="Q19" s="133"/>
      <c r="R19" s="133"/>
      <c r="S19" s="133"/>
      <c r="AE19" s="99"/>
      <c r="AF19" s="99"/>
      <c r="AG19" s="99"/>
      <c r="AH19" s="99"/>
      <c r="AI19" s="99"/>
      <c r="AJ19" s="99"/>
      <c r="AK19" s="99"/>
      <c r="AL19" s="99"/>
      <c r="AM19" s="99"/>
      <c r="AN19" s="99"/>
      <c r="AO19" s="99"/>
      <c r="AP19" s="99"/>
      <c r="AQ19" s="99"/>
      <c r="AR19" s="99"/>
      <c r="AS19" s="99"/>
      <c r="AT19" s="99"/>
      <c r="AU19" s="99"/>
      <c r="AV19" s="99"/>
      <c r="AW19" s="99"/>
      <c r="AX19" s="99"/>
      <c r="AY19" s="99"/>
      <c r="AZ19" s="99"/>
      <c r="BA19" s="99"/>
      <c r="BB19" s="99"/>
      <c r="BC19" s="99"/>
      <c r="BD19" s="99"/>
      <c r="BE19" s="99"/>
      <c r="BF19" s="99"/>
      <c r="BG19" s="99"/>
      <c r="BH19" s="99"/>
      <c r="BI19" s="99"/>
      <c r="BJ19" s="99"/>
    </row>
    <row r="20" spans="1:62">
      <c r="A20" s="909" t="s">
        <v>237</v>
      </c>
      <c r="B20" s="868">
        <v>1869298.4820000001</v>
      </c>
      <c r="C20" s="869">
        <v>947364.97499999998</v>
      </c>
      <c r="D20" s="871">
        <v>265122.15999999997</v>
      </c>
      <c r="E20" s="869">
        <v>0</v>
      </c>
      <c r="F20" s="817">
        <f>+B20+C20-D20+E20</f>
        <v>2551541.2969999998</v>
      </c>
      <c r="G20" s="869">
        <v>1166292.574</v>
      </c>
      <c r="H20" s="869">
        <v>188645.861</v>
      </c>
      <c r="I20" s="872">
        <v>177088.10800000001</v>
      </c>
      <c r="J20" s="816">
        <v>0</v>
      </c>
      <c r="K20" s="816">
        <f>+G20+H20-I20</f>
        <v>1177850.327</v>
      </c>
      <c r="L20" s="818">
        <f>+F20-K20</f>
        <v>1373690.9699999997</v>
      </c>
      <c r="M20" s="818">
        <v>703005.90800000005</v>
      </c>
      <c r="N20" s="133"/>
      <c r="O20" s="133"/>
      <c r="P20" s="133"/>
      <c r="Q20" s="133"/>
      <c r="R20" s="133"/>
      <c r="S20" s="133"/>
      <c r="AE20" s="99"/>
      <c r="AF20" s="99"/>
      <c r="AG20" s="99"/>
      <c r="AH20" s="99"/>
      <c r="AI20" s="99"/>
      <c r="AJ20" s="99"/>
      <c r="AK20" s="99"/>
      <c r="AL20" s="99"/>
      <c r="AM20" s="99"/>
      <c r="AN20" s="99"/>
      <c r="AO20" s="99"/>
      <c r="AP20" s="99"/>
      <c r="AQ20" s="99"/>
      <c r="AR20" s="99"/>
      <c r="AS20" s="99"/>
      <c r="AT20" s="99"/>
      <c r="AU20" s="99"/>
      <c r="AV20" s="99"/>
      <c r="AW20" s="99"/>
      <c r="AX20" s="99"/>
      <c r="AY20" s="99"/>
      <c r="AZ20" s="99"/>
      <c r="BA20" s="99"/>
      <c r="BB20" s="99"/>
      <c r="BC20" s="99"/>
      <c r="BD20" s="99"/>
      <c r="BE20" s="99"/>
      <c r="BF20" s="99"/>
      <c r="BG20" s="99"/>
      <c r="BH20" s="99"/>
      <c r="BI20" s="99"/>
      <c r="BJ20" s="99"/>
    </row>
    <row r="21" spans="1:62">
      <c r="A21" s="909" t="s">
        <v>238</v>
      </c>
      <c r="B21" s="868">
        <v>0</v>
      </c>
      <c r="C21" s="869">
        <v>0</v>
      </c>
      <c r="D21" s="871">
        <v>0</v>
      </c>
      <c r="E21" s="869">
        <v>0</v>
      </c>
      <c r="F21" s="817">
        <f t="shared" si="0"/>
        <v>0</v>
      </c>
      <c r="G21" s="869">
        <v>0</v>
      </c>
      <c r="H21" s="869">
        <v>0</v>
      </c>
      <c r="I21" s="872">
        <v>0</v>
      </c>
      <c r="J21" s="816">
        <v>0</v>
      </c>
      <c r="K21" s="816">
        <f t="shared" ref="K21:K26" si="2">+G21+H21</f>
        <v>0</v>
      </c>
      <c r="L21" s="820">
        <f t="shared" si="1"/>
        <v>0</v>
      </c>
      <c r="M21" s="820">
        <v>0</v>
      </c>
      <c r="N21" s="133"/>
      <c r="O21" s="133"/>
      <c r="P21" s="133"/>
      <c r="Q21" s="133"/>
      <c r="R21" s="133"/>
      <c r="S21" s="133"/>
      <c r="AE21" s="99"/>
      <c r="AF21" s="99"/>
      <c r="AG21" s="99"/>
      <c r="AH21" s="99"/>
      <c r="AI21" s="99"/>
      <c r="AJ21" s="99"/>
      <c r="AK21" s="99"/>
      <c r="AL21" s="99"/>
      <c r="AM21" s="99"/>
      <c r="AN21" s="99"/>
      <c r="AO21" s="99"/>
      <c r="AP21" s="99"/>
      <c r="AQ21" s="99"/>
      <c r="AR21" s="99"/>
      <c r="AS21" s="99"/>
      <c r="AT21" s="99"/>
      <c r="AU21" s="99"/>
      <c r="AV21" s="99"/>
      <c r="AW21" s="99"/>
      <c r="AX21" s="99"/>
      <c r="AY21" s="99"/>
      <c r="AZ21" s="99"/>
      <c r="BA21" s="99"/>
      <c r="BB21" s="99"/>
      <c r="BC21" s="99"/>
      <c r="BD21" s="99"/>
      <c r="BE21" s="99"/>
      <c r="BF21" s="99"/>
      <c r="BG21" s="99"/>
      <c r="BH21" s="99"/>
      <c r="BI21" s="99"/>
      <c r="BJ21" s="99"/>
    </row>
    <row r="22" spans="1:62">
      <c r="A22" s="909" t="s">
        <v>963</v>
      </c>
      <c r="B22" s="868">
        <v>1469791.159</v>
      </c>
      <c r="C22" s="869">
        <v>85905.005000000005</v>
      </c>
      <c r="D22" s="871">
        <v>987540.23899999994</v>
      </c>
      <c r="E22" s="869">
        <v>0</v>
      </c>
      <c r="F22" s="817">
        <f>+B22+C22-D22+E22</f>
        <v>568155.92499999993</v>
      </c>
      <c r="G22" s="869">
        <v>269426.83799999999</v>
      </c>
      <c r="H22" s="869">
        <v>45178.396999999997</v>
      </c>
      <c r="I22" s="872">
        <v>7516.8980000000001</v>
      </c>
      <c r="J22" s="816">
        <v>0</v>
      </c>
      <c r="K22" s="816">
        <f>+G22+H22-I22</f>
        <v>307088.337</v>
      </c>
      <c r="L22" s="818">
        <f>+F22-K22</f>
        <v>261067.58799999993</v>
      </c>
      <c r="M22" s="818">
        <v>1200364.321</v>
      </c>
      <c r="N22" s="133"/>
      <c r="O22" s="133"/>
      <c r="P22" s="133"/>
      <c r="Q22" s="133"/>
      <c r="R22" s="133"/>
      <c r="S22" s="133"/>
      <c r="AE22" s="99"/>
      <c r="AF22" s="99"/>
      <c r="AG22" s="99"/>
      <c r="AH22" s="99"/>
      <c r="AI22" s="99"/>
      <c r="AJ22" s="99"/>
      <c r="AK22" s="99"/>
      <c r="AL22" s="99"/>
      <c r="AM22" s="99"/>
      <c r="AN22" s="99"/>
      <c r="AO22" s="99"/>
      <c r="AP22" s="99"/>
      <c r="AQ22" s="99"/>
      <c r="AR22" s="99"/>
      <c r="AS22" s="99"/>
      <c r="AT22" s="99"/>
      <c r="AU22" s="99"/>
      <c r="AV22" s="99"/>
      <c r="AW22" s="99"/>
      <c r="AX22" s="99"/>
      <c r="AY22" s="99"/>
      <c r="AZ22" s="99"/>
      <c r="BA22" s="99"/>
      <c r="BB22" s="99"/>
      <c r="BC22" s="99"/>
      <c r="BD22" s="99"/>
      <c r="BE22" s="99"/>
      <c r="BF22" s="99"/>
      <c r="BG22" s="99"/>
      <c r="BH22" s="99"/>
      <c r="BI22" s="99"/>
      <c r="BJ22" s="99"/>
    </row>
    <row r="23" spans="1:62">
      <c r="A23" s="909" t="s">
        <v>239</v>
      </c>
      <c r="B23" s="868">
        <v>0</v>
      </c>
      <c r="C23" s="869">
        <v>0</v>
      </c>
      <c r="D23" s="871">
        <v>0</v>
      </c>
      <c r="E23" s="869">
        <v>0</v>
      </c>
      <c r="F23" s="817">
        <f t="shared" si="0"/>
        <v>0</v>
      </c>
      <c r="G23" s="869">
        <v>0</v>
      </c>
      <c r="H23" s="869">
        <v>0</v>
      </c>
      <c r="I23" s="872">
        <v>0</v>
      </c>
      <c r="J23" s="816">
        <v>0</v>
      </c>
      <c r="K23" s="816">
        <f t="shared" si="2"/>
        <v>0</v>
      </c>
      <c r="L23" s="820">
        <f t="shared" si="1"/>
        <v>0</v>
      </c>
      <c r="M23" s="820">
        <v>0</v>
      </c>
      <c r="N23" s="133"/>
      <c r="O23" s="133"/>
      <c r="P23" s="133"/>
      <c r="Q23" s="133"/>
      <c r="R23" s="133"/>
      <c r="S23" s="133"/>
      <c r="AE23" s="99"/>
      <c r="AF23" s="99"/>
      <c r="AG23" s="99"/>
      <c r="AH23" s="99"/>
      <c r="AI23" s="99"/>
      <c r="AJ23" s="99"/>
      <c r="AK23" s="99"/>
      <c r="AL23" s="99"/>
      <c r="AM23" s="99"/>
      <c r="AN23" s="99"/>
      <c r="AO23" s="99"/>
      <c r="AP23" s="99"/>
      <c r="AQ23" s="99"/>
      <c r="AR23" s="99"/>
      <c r="AS23" s="99"/>
      <c r="AT23" s="99"/>
      <c r="AU23" s="99"/>
      <c r="AV23" s="99"/>
      <c r="AW23" s="99"/>
      <c r="AX23" s="99"/>
      <c r="AY23" s="99"/>
      <c r="AZ23" s="99"/>
      <c r="BA23" s="99"/>
      <c r="BB23" s="99"/>
      <c r="BC23" s="99"/>
      <c r="BD23" s="99"/>
      <c r="BE23" s="99"/>
      <c r="BF23" s="99"/>
      <c r="BG23" s="99"/>
      <c r="BH23" s="99"/>
      <c r="BI23" s="99"/>
      <c r="BJ23" s="99"/>
    </row>
    <row r="24" spans="1:62">
      <c r="A24" s="909" t="s">
        <v>962</v>
      </c>
      <c r="B24" s="868">
        <v>5930860.9919999996</v>
      </c>
      <c r="C24" s="869">
        <v>35000</v>
      </c>
      <c r="D24" s="871">
        <v>0</v>
      </c>
      <c r="E24" s="869">
        <v>0</v>
      </c>
      <c r="F24" s="817">
        <f>+B24+C24-D24+E24</f>
        <v>5965860.9919999996</v>
      </c>
      <c r="G24" s="869">
        <v>5843615.6519999998</v>
      </c>
      <c r="H24" s="869">
        <v>19147.446</v>
      </c>
      <c r="I24" s="872">
        <v>0</v>
      </c>
      <c r="J24" s="816">
        <v>0</v>
      </c>
      <c r="K24" s="816">
        <f t="shared" si="2"/>
        <v>5862763.0980000002</v>
      </c>
      <c r="L24" s="818">
        <f>+F24-K24</f>
        <v>103097.89399999939</v>
      </c>
      <c r="M24" s="818">
        <v>87245.339999999851</v>
      </c>
      <c r="N24" s="133"/>
      <c r="O24" s="133"/>
      <c r="P24" s="133"/>
      <c r="Q24" s="133"/>
      <c r="R24" s="133"/>
      <c r="S24" s="133"/>
      <c r="AE24" s="99"/>
      <c r="AF24" s="99"/>
      <c r="AG24" s="99"/>
      <c r="AH24" s="99"/>
      <c r="AI24" s="99"/>
      <c r="AJ24" s="99"/>
      <c r="AK24" s="99"/>
      <c r="AL24" s="99"/>
      <c r="AM24" s="99"/>
      <c r="AN24" s="99"/>
      <c r="AO24" s="99"/>
      <c r="AP24" s="99"/>
      <c r="AQ24" s="99"/>
      <c r="AR24" s="99"/>
      <c r="AS24" s="99"/>
      <c r="AT24" s="99"/>
      <c r="AU24" s="99"/>
      <c r="AV24" s="99"/>
      <c r="AW24" s="99"/>
      <c r="AX24" s="99"/>
      <c r="AY24" s="99"/>
      <c r="AZ24" s="99"/>
      <c r="BA24" s="99"/>
      <c r="BB24" s="99"/>
      <c r="BC24" s="99"/>
      <c r="BD24" s="99"/>
      <c r="BE24" s="99"/>
      <c r="BF24" s="99"/>
      <c r="BG24" s="99"/>
      <c r="BH24" s="99"/>
      <c r="BI24" s="99"/>
      <c r="BJ24" s="99"/>
    </row>
    <row r="25" spans="1:62" s="762" customFormat="1">
      <c r="A25" s="909" t="s">
        <v>1411</v>
      </c>
      <c r="B25" s="868">
        <v>22609606.359999999</v>
      </c>
      <c r="C25" s="869">
        <v>1767658.8540000001</v>
      </c>
      <c r="D25" s="871">
        <v>0</v>
      </c>
      <c r="E25" s="869">
        <v>0</v>
      </c>
      <c r="F25" s="817">
        <f>+B25+C25-D25+E25</f>
        <v>24377265.213999998</v>
      </c>
      <c r="G25" s="869">
        <v>0</v>
      </c>
      <c r="H25" s="869">
        <v>602922.83600000001</v>
      </c>
      <c r="I25" s="872">
        <v>0</v>
      </c>
      <c r="J25" s="816">
        <v>0</v>
      </c>
      <c r="K25" s="816">
        <f t="shared" si="2"/>
        <v>602922.83600000001</v>
      </c>
      <c r="L25" s="818">
        <f>+F25-K25</f>
        <v>23774342.377999999</v>
      </c>
      <c r="M25" s="818">
        <v>22609606.359999999</v>
      </c>
      <c r="N25" s="133"/>
      <c r="O25" s="133"/>
      <c r="P25" s="133"/>
      <c r="Q25" s="133"/>
      <c r="R25" s="133"/>
      <c r="S25" s="133"/>
      <c r="T25" s="99"/>
      <c r="U25" s="99"/>
      <c r="V25" s="99"/>
      <c r="W25" s="99"/>
      <c r="X25" s="99"/>
      <c r="Y25" s="99"/>
      <c r="Z25" s="99"/>
      <c r="AA25" s="99"/>
      <c r="AB25" s="99"/>
      <c r="AC25" s="99"/>
      <c r="AD25" s="99"/>
      <c r="AE25" s="99"/>
      <c r="AF25" s="99"/>
      <c r="AG25" s="99"/>
      <c r="AH25" s="99"/>
      <c r="AI25" s="99"/>
      <c r="AJ25" s="99"/>
      <c r="AK25" s="99"/>
      <c r="AL25" s="99"/>
      <c r="AM25" s="99"/>
      <c r="AN25" s="99"/>
      <c r="AO25" s="99"/>
      <c r="AP25" s="99"/>
      <c r="AQ25" s="99"/>
      <c r="AR25" s="99"/>
      <c r="AS25" s="99"/>
      <c r="AT25" s="99"/>
      <c r="AU25" s="99"/>
      <c r="AV25" s="99"/>
      <c r="AW25" s="99"/>
      <c r="AX25" s="99"/>
      <c r="AY25" s="99"/>
      <c r="AZ25" s="99"/>
      <c r="BA25" s="99"/>
      <c r="BB25" s="99"/>
      <c r="BC25" s="99"/>
      <c r="BD25" s="99"/>
      <c r="BE25" s="99"/>
      <c r="BF25" s="99"/>
      <c r="BG25" s="99"/>
      <c r="BH25" s="99"/>
      <c r="BI25" s="99"/>
      <c r="BJ25" s="99"/>
    </row>
    <row r="26" spans="1:62" s="762" customFormat="1">
      <c r="A26" s="909" t="s">
        <v>1412</v>
      </c>
      <c r="B26" s="868">
        <v>537393.64</v>
      </c>
      <c r="C26" s="869">
        <v>0</v>
      </c>
      <c r="D26" s="871">
        <v>0</v>
      </c>
      <c r="E26" s="869">
        <v>0</v>
      </c>
      <c r="F26" s="817">
        <f>+B26+C26-D26+E26</f>
        <v>537393.64</v>
      </c>
      <c r="G26" s="869">
        <v>0</v>
      </c>
      <c r="H26" s="869">
        <v>0</v>
      </c>
      <c r="I26" s="872">
        <v>0</v>
      </c>
      <c r="J26" s="816">
        <v>0</v>
      </c>
      <c r="K26" s="816">
        <f t="shared" si="2"/>
        <v>0</v>
      </c>
      <c r="L26" s="818">
        <f>+F26-K26</f>
        <v>537393.64</v>
      </c>
      <c r="M26" s="818">
        <v>537393.64</v>
      </c>
      <c r="N26" s="133"/>
      <c r="O26" s="133"/>
      <c r="P26" s="133"/>
      <c r="Q26" s="133"/>
      <c r="R26" s="133"/>
      <c r="S26" s="133"/>
      <c r="T26" s="99"/>
      <c r="U26" s="99"/>
      <c r="V26" s="99"/>
      <c r="W26" s="99"/>
      <c r="X26" s="99"/>
      <c r="Y26" s="99"/>
      <c r="Z26" s="99"/>
      <c r="AA26" s="99"/>
      <c r="AB26" s="99"/>
      <c r="AC26" s="99"/>
      <c r="AD26" s="99"/>
      <c r="AE26" s="99"/>
      <c r="AF26" s="99"/>
      <c r="AG26" s="99"/>
      <c r="AH26" s="99"/>
      <c r="AI26" s="99"/>
      <c r="AJ26" s="99"/>
      <c r="AK26" s="99"/>
      <c r="AL26" s="99"/>
      <c r="AM26" s="99"/>
      <c r="AN26" s="99"/>
      <c r="AO26" s="99"/>
      <c r="AP26" s="99"/>
      <c r="AQ26" s="99"/>
      <c r="AR26" s="99"/>
      <c r="AS26" s="99"/>
      <c r="AT26" s="99"/>
      <c r="AU26" s="99"/>
      <c r="AV26" s="99"/>
      <c r="AW26" s="99"/>
      <c r="AX26" s="99"/>
      <c r="AY26" s="99"/>
      <c r="AZ26" s="99"/>
      <c r="BA26" s="99"/>
      <c r="BB26" s="99"/>
      <c r="BC26" s="99"/>
      <c r="BD26" s="99"/>
      <c r="BE26" s="99"/>
      <c r="BF26" s="99"/>
      <c r="BG26" s="99"/>
      <c r="BH26" s="99"/>
      <c r="BI26" s="99"/>
      <c r="BJ26" s="99"/>
    </row>
    <row r="27" spans="1:62">
      <c r="A27" s="89" t="s">
        <v>310</v>
      </c>
      <c r="B27" s="554">
        <f>SUM(B17:B26)</f>
        <v>37089542.741999999</v>
      </c>
      <c r="C27" s="554">
        <f>SUM(C17:C26)</f>
        <v>5350129.8039999995</v>
      </c>
      <c r="D27" s="554">
        <f>SUM(D17:D26)</f>
        <v>1258764.6709999999</v>
      </c>
      <c r="E27" s="554">
        <f>SUM(E17:E26)</f>
        <v>0</v>
      </c>
      <c r="F27" s="554">
        <f>SUM(F17:F26)</f>
        <v>41180907.875</v>
      </c>
      <c r="G27" s="553">
        <f t="shared" ref="G27:M27" si="3">SUM(G17:G26)</f>
        <v>10595577.666000001</v>
      </c>
      <c r="H27" s="553">
        <f t="shared" si="3"/>
        <v>1565583.588</v>
      </c>
      <c r="I27" s="554">
        <f t="shared" si="3"/>
        <v>190100.00599999999</v>
      </c>
      <c r="J27" s="555">
        <f t="shared" si="3"/>
        <v>0</v>
      </c>
      <c r="K27" s="555">
        <f t="shared" si="3"/>
        <v>11971061.248</v>
      </c>
      <c r="L27" s="539">
        <f>SUM(L17:L26)</f>
        <v>29209846.626999997</v>
      </c>
      <c r="M27" s="539">
        <f t="shared" si="3"/>
        <v>26493965.078000002</v>
      </c>
      <c r="N27" s="133"/>
      <c r="O27" s="133"/>
      <c r="P27" s="133"/>
      <c r="Q27" s="133"/>
      <c r="R27" s="133"/>
      <c r="S27" s="133"/>
      <c r="AE27" s="99"/>
      <c r="AF27" s="99"/>
      <c r="AG27" s="99"/>
      <c r="AH27" s="99"/>
      <c r="AI27" s="99"/>
      <c r="AJ27" s="99"/>
      <c r="AK27" s="99"/>
      <c r="AL27" s="99"/>
      <c r="AM27" s="99"/>
      <c r="AN27" s="99"/>
      <c r="AO27" s="99"/>
      <c r="AP27" s="99"/>
      <c r="AQ27" s="99"/>
      <c r="AR27" s="99"/>
      <c r="AS27" s="99"/>
      <c r="AT27" s="99"/>
      <c r="AU27" s="99"/>
      <c r="AV27" s="99"/>
      <c r="AW27" s="99"/>
      <c r="AX27" s="99"/>
      <c r="AY27" s="99"/>
      <c r="AZ27" s="99"/>
      <c r="BA27" s="99"/>
      <c r="BB27" s="99"/>
      <c r="BC27" s="99"/>
      <c r="BD27" s="99"/>
      <c r="BE27" s="99"/>
      <c r="BF27" s="99"/>
      <c r="BG27" s="99"/>
      <c r="BH27" s="99"/>
      <c r="BI27" s="99"/>
      <c r="BJ27" s="99"/>
    </row>
    <row r="28" spans="1:62">
      <c r="B28" s="146"/>
      <c r="C28" s="265"/>
      <c r="D28" s="146"/>
      <c r="E28" s="146"/>
      <c r="F28" s="146"/>
      <c r="G28" s="146"/>
      <c r="H28" s="780"/>
      <c r="I28" s="146"/>
      <c r="J28" s="146"/>
      <c r="K28" s="146"/>
      <c r="L28" s="146"/>
      <c r="M28" s="146"/>
      <c r="N28" s="146"/>
    </row>
    <row r="29" spans="1:62">
      <c r="B29" s="779"/>
      <c r="C29" s="265"/>
      <c r="D29" s="780"/>
      <c r="E29" s="146"/>
      <c r="F29" s="780"/>
      <c r="G29" s="779"/>
      <c r="H29" s="779"/>
      <c r="I29" s="146"/>
      <c r="J29" s="146"/>
      <c r="K29" s="780"/>
      <c r="L29" s="780"/>
      <c r="M29" s="146"/>
      <c r="N29" s="146"/>
    </row>
    <row r="30" spans="1:62">
      <c r="F30" s="393"/>
      <c r="G30" s="393"/>
      <c r="H30" s="393"/>
      <c r="K30" s="393"/>
      <c r="L30" s="393"/>
    </row>
    <row r="31" spans="1:62">
      <c r="F31" s="393"/>
      <c r="L31" s="393"/>
    </row>
    <row r="32" spans="1:62">
      <c r="F32" s="393"/>
    </row>
    <row r="33" spans="2:9">
      <c r="F33" s="393"/>
    </row>
    <row r="34" spans="2:9">
      <c r="B34" s="393"/>
      <c r="F34" s="393"/>
      <c r="I34" s="393"/>
    </row>
  </sheetData>
  <mergeCells count="1">
    <mergeCell ref="A12:M12"/>
  </mergeCells>
  <hyperlinks>
    <hyperlink ref="L1" location="BG!A1" display="BG"/>
  </hyperlinks>
  <pageMargins left="0.7" right="0.7" top="0.75" bottom="0.75" header="0.3" footer="0.3"/>
  <pageSetup paperSize="9" orientation="portrait"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5"/>
  <dimension ref="A1:IV21"/>
  <sheetViews>
    <sheetView showGridLines="0" topLeftCell="A4" workbookViewId="0">
      <selection activeCell="D22" sqref="D22"/>
    </sheetView>
  </sheetViews>
  <sheetFormatPr baseColWidth="10" defaultRowHeight="15"/>
  <cols>
    <col min="1" max="1" width="34.140625" customWidth="1"/>
    <col min="2" max="3" width="22.7109375" customWidth="1"/>
  </cols>
  <sheetData>
    <row r="1" spans="1:256">
      <c r="A1" t="str">
        <f>Indice!C1</f>
        <v>NEGOFIN S.A.E.C.A.</v>
      </c>
      <c r="C1" s="117" t="s">
        <v>130</v>
      </c>
    </row>
    <row r="4" spans="1:256">
      <c r="A4" s="267" t="s">
        <v>317</v>
      </c>
      <c r="B4" s="267"/>
      <c r="C4" s="267"/>
      <c r="D4" s="267"/>
      <c r="E4" s="1070"/>
      <c r="F4" s="1070"/>
      <c r="G4" s="1070"/>
      <c r="H4" s="1070"/>
      <c r="I4" s="1070"/>
      <c r="J4" s="1070"/>
      <c r="K4" s="1070"/>
      <c r="L4" s="1070"/>
      <c r="M4" s="1070"/>
      <c r="N4" s="1070"/>
      <c r="O4" s="1070"/>
      <c r="P4" s="1070"/>
      <c r="Q4" s="1070"/>
      <c r="R4" s="1070"/>
      <c r="S4" s="1070"/>
      <c r="T4" s="1070"/>
      <c r="U4" s="1070"/>
      <c r="V4" s="1070"/>
      <c r="W4" s="1070"/>
      <c r="X4" s="1070"/>
      <c r="Y4" s="1070"/>
      <c r="Z4" s="1070"/>
      <c r="AA4" s="1070"/>
      <c r="AB4" s="1070"/>
      <c r="AC4" s="1070"/>
      <c r="AD4" s="1070"/>
      <c r="AE4" s="1070"/>
      <c r="AF4" s="1070"/>
      <c r="AG4" s="1070"/>
      <c r="AH4" s="1070"/>
      <c r="AI4" s="1070"/>
      <c r="AJ4" s="1070"/>
      <c r="AK4" s="1070"/>
      <c r="AL4" s="1070"/>
      <c r="AM4" s="1070"/>
      <c r="AN4" s="1070"/>
      <c r="AO4" s="1070"/>
      <c r="AP4" s="1070"/>
      <c r="AQ4" s="1070"/>
      <c r="AR4" s="1070"/>
      <c r="AS4" s="1070"/>
      <c r="AT4" s="1070"/>
      <c r="AU4" s="1070"/>
      <c r="AV4" s="1070"/>
      <c r="AW4" s="1070"/>
      <c r="AX4" s="1070"/>
      <c r="AY4" s="1070"/>
      <c r="AZ4" s="1070"/>
      <c r="BA4" s="1070"/>
      <c r="BB4" s="1070"/>
      <c r="BC4" s="1070"/>
      <c r="BD4" s="1070"/>
      <c r="BE4" s="1070"/>
      <c r="BF4" s="1070"/>
      <c r="BG4" s="1070"/>
      <c r="BH4" s="1070"/>
      <c r="BI4" s="1070"/>
      <c r="BJ4" s="1070"/>
      <c r="BK4" s="1070"/>
      <c r="BL4" s="1070"/>
      <c r="BM4" s="1070"/>
      <c r="BN4" s="1070"/>
      <c r="BO4" s="1070"/>
      <c r="BP4" s="1070"/>
      <c r="BQ4" s="1070"/>
      <c r="BR4" s="1070"/>
      <c r="BS4" s="1070"/>
      <c r="BT4" s="1070"/>
      <c r="BU4" s="1070"/>
      <c r="BV4" s="1070"/>
      <c r="BW4" s="1070"/>
      <c r="BX4" s="1070"/>
      <c r="BY4" s="1070"/>
      <c r="BZ4" s="1070"/>
      <c r="CA4" s="1070"/>
      <c r="CB4" s="1070"/>
      <c r="CC4" s="1070"/>
      <c r="CD4" s="1070"/>
      <c r="CE4" s="1070"/>
      <c r="CF4" s="1070"/>
      <c r="CG4" s="1070"/>
      <c r="CH4" s="1070"/>
      <c r="CI4" s="1070"/>
      <c r="CJ4" s="1070"/>
      <c r="CK4" s="1070"/>
      <c r="CL4" s="1070"/>
      <c r="CM4" s="1070"/>
      <c r="CN4" s="1070"/>
      <c r="CO4" s="1070"/>
      <c r="CP4" s="1070"/>
      <c r="CQ4" s="1070"/>
      <c r="CR4" s="1070"/>
      <c r="CS4" s="1070"/>
      <c r="CT4" s="1070"/>
      <c r="CU4" s="1070"/>
      <c r="CV4" s="1070"/>
      <c r="CW4" s="1070"/>
      <c r="CX4" s="1070"/>
      <c r="CY4" s="1070"/>
      <c r="CZ4" s="1070"/>
      <c r="DA4" s="1070"/>
      <c r="DB4" s="1070"/>
      <c r="DC4" s="1070"/>
      <c r="DD4" s="1070"/>
      <c r="DE4" s="1070"/>
      <c r="DF4" s="1070"/>
      <c r="DG4" s="1070"/>
      <c r="DH4" s="1070"/>
      <c r="DI4" s="1070"/>
      <c r="DJ4" s="1070"/>
      <c r="DK4" s="1070"/>
      <c r="DL4" s="1070"/>
      <c r="DM4" s="1070"/>
      <c r="DN4" s="1070"/>
      <c r="DO4" s="1070"/>
      <c r="DP4" s="1070"/>
      <c r="DQ4" s="1070"/>
      <c r="DR4" s="1070"/>
      <c r="DS4" s="1070"/>
      <c r="DT4" s="1070"/>
      <c r="DU4" s="1070"/>
      <c r="DV4" s="1070"/>
      <c r="DW4" s="1070"/>
      <c r="DX4" s="1070"/>
      <c r="DY4" s="1070"/>
      <c r="DZ4" s="1070"/>
      <c r="EA4" s="1070"/>
      <c r="EB4" s="1070"/>
      <c r="EC4" s="1070"/>
      <c r="ED4" s="1070"/>
      <c r="EE4" s="1070"/>
      <c r="EF4" s="1070"/>
      <c r="EG4" s="1070"/>
      <c r="EH4" s="1070"/>
      <c r="EI4" s="1070"/>
      <c r="EJ4" s="1070"/>
      <c r="EK4" s="1070"/>
      <c r="EL4" s="1070"/>
      <c r="EM4" s="1070"/>
      <c r="EN4" s="1070"/>
      <c r="EO4" s="1070"/>
      <c r="EP4" s="1070"/>
      <c r="EQ4" s="1070"/>
      <c r="ER4" s="1070"/>
      <c r="ES4" s="1070"/>
      <c r="ET4" s="1070"/>
      <c r="EU4" s="1070"/>
      <c r="EV4" s="1070"/>
      <c r="EW4" s="1070"/>
      <c r="EX4" s="1070"/>
      <c r="EY4" s="1070"/>
      <c r="EZ4" s="1070"/>
      <c r="FA4" s="1070"/>
      <c r="FB4" s="1070"/>
      <c r="FC4" s="1070"/>
      <c r="FD4" s="1070"/>
      <c r="FE4" s="1070"/>
      <c r="FF4" s="1070"/>
      <c r="FG4" s="1070"/>
      <c r="FH4" s="1070"/>
      <c r="FI4" s="1070"/>
      <c r="FJ4" s="1070"/>
      <c r="FK4" s="1070"/>
      <c r="FL4" s="1070"/>
      <c r="FM4" s="1070"/>
      <c r="FN4" s="1070"/>
      <c r="FO4" s="1070"/>
      <c r="FP4" s="1070"/>
      <c r="FQ4" s="1070"/>
      <c r="FR4" s="1070"/>
      <c r="FS4" s="1070"/>
      <c r="FT4" s="1070"/>
      <c r="FU4" s="1070"/>
      <c r="FV4" s="1070"/>
      <c r="FW4" s="1070"/>
      <c r="FX4" s="1070"/>
      <c r="FY4" s="1070"/>
      <c r="FZ4" s="1070"/>
      <c r="GA4" s="1070"/>
      <c r="GB4" s="1070"/>
      <c r="GC4" s="1070"/>
      <c r="GD4" s="1070"/>
      <c r="GE4" s="1070"/>
      <c r="GF4" s="1070"/>
      <c r="GG4" s="1070"/>
      <c r="GH4" s="1070"/>
      <c r="GI4" s="1070"/>
      <c r="GJ4" s="1070"/>
      <c r="GK4" s="1070"/>
      <c r="GL4" s="1070"/>
      <c r="GM4" s="1070"/>
      <c r="GN4" s="1070"/>
      <c r="GO4" s="1070"/>
      <c r="GP4" s="1070"/>
      <c r="GQ4" s="1070"/>
      <c r="GR4" s="1070"/>
      <c r="GS4" s="1070"/>
      <c r="GT4" s="1070"/>
      <c r="GU4" s="1070"/>
      <c r="GV4" s="1070"/>
      <c r="GW4" s="1070"/>
      <c r="GX4" s="1070"/>
      <c r="GY4" s="1070"/>
      <c r="GZ4" s="1070"/>
      <c r="HA4" s="1070"/>
      <c r="HB4" s="1070"/>
      <c r="HC4" s="1070"/>
      <c r="HD4" s="1070"/>
      <c r="HE4" s="1070"/>
      <c r="HF4" s="1070"/>
      <c r="HG4" s="1070"/>
      <c r="HH4" s="1070"/>
      <c r="HI4" s="1070"/>
      <c r="HJ4" s="1070"/>
      <c r="HK4" s="1070"/>
      <c r="HL4" s="1070"/>
      <c r="HM4" s="1070"/>
      <c r="HN4" s="1070"/>
      <c r="HO4" s="1070"/>
      <c r="HP4" s="1070"/>
      <c r="HQ4" s="1070"/>
      <c r="HR4" s="1070"/>
      <c r="HS4" s="1070"/>
      <c r="HT4" s="1070"/>
      <c r="HU4" s="1070"/>
      <c r="HV4" s="1070"/>
      <c r="HW4" s="1070"/>
      <c r="HX4" s="1070"/>
      <c r="HY4" s="1070"/>
      <c r="HZ4" s="1070"/>
      <c r="IA4" s="1070"/>
      <c r="IB4" s="1070"/>
      <c r="IC4" s="1070"/>
      <c r="ID4" s="1070"/>
      <c r="IE4" s="1070"/>
      <c r="IF4" s="1070"/>
      <c r="IG4" s="1070"/>
      <c r="IH4" s="1070"/>
      <c r="II4" s="1070"/>
      <c r="IJ4" s="1070"/>
      <c r="IK4" s="1070"/>
      <c r="IL4" s="1070"/>
      <c r="IM4" s="1070"/>
      <c r="IN4" s="1070"/>
      <c r="IO4" s="1070"/>
      <c r="IP4" s="1070"/>
      <c r="IQ4" s="1070"/>
      <c r="IR4" s="1070"/>
      <c r="IS4" s="1070"/>
      <c r="IT4" s="1070"/>
      <c r="IU4" s="1070"/>
      <c r="IV4" s="1070"/>
    </row>
    <row r="5" spans="1:256">
      <c r="B5" s="1062" t="s">
        <v>306</v>
      </c>
      <c r="C5" s="1062"/>
    </row>
    <row r="6" spans="1:256" ht="15.75" customHeight="1">
      <c r="A6" s="107"/>
      <c r="B6" s="330">
        <f>IFERROR(IF(Indice!B6="","2XX2",YEAR(Indice!B6)),"2XX2")</f>
        <v>2024</v>
      </c>
      <c r="C6" s="330">
        <f>IFERROR(YEAR(Indice!B6-365),"2XX1")</f>
        <v>2023</v>
      </c>
      <c r="D6" s="107"/>
    </row>
    <row r="7" spans="1:256" ht="15" customHeight="1">
      <c r="A7" s="109" t="s">
        <v>122</v>
      </c>
      <c r="B7" s="7"/>
      <c r="C7" s="7"/>
      <c r="D7" s="7"/>
    </row>
    <row r="8" spans="1:256" ht="15" customHeight="1">
      <c r="A8" s="28" t="s">
        <v>125</v>
      </c>
      <c r="B8" s="966">
        <v>0</v>
      </c>
      <c r="C8" s="966">
        <v>0</v>
      </c>
      <c r="D8" s="28"/>
      <c r="E8" s="1053"/>
      <c r="F8" s="1053"/>
      <c r="G8" s="1053"/>
      <c r="H8" s="1053"/>
      <c r="I8" s="1053"/>
      <c r="J8" s="1053"/>
      <c r="K8" s="1053"/>
      <c r="L8" s="1053"/>
      <c r="M8" s="1053"/>
      <c r="N8" s="1053"/>
      <c r="O8" s="1053"/>
      <c r="P8" s="1053"/>
      <c r="Q8" s="1053"/>
      <c r="R8" s="1053"/>
      <c r="S8" s="1053"/>
      <c r="T8" s="1053"/>
      <c r="U8" s="1053"/>
      <c r="V8" s="1053"/>
      <c r="W8" s="1053"/>
      <c r="X8" s="1053"/>
      <c r="Y8" s="1053"/>
      <c r="Z8" s="1053"/>
      <c r="AA8" s="1053"/>
      <c r="AB8" s="1053"/>
      <c r="AC8" s="1053"/>
      <c r="AD8" s="1053"/>
      <c r="AE8" s="1053"/>
      <c r="AF8" s="1053"/>
      <c r="AG8" s="1053"/>
      <c r="AH8" s="1053"/>
      <c r="AI8" s="1053"/>
      <c r="AJ8" s="1053"/>
      <c r="AK8" s="1053"/>
      <c r="AL8" s="1053"/>
      <c r="AM8" s="1053"/>
      <c r="AN8" s="1053"/>
      <c r="AO8" s="1053"/>
      <c r="AP8" s="1053"/>
      <c r="AQ8" s="1053"/>
      <c r="AR8" s="1053"/>
      <c r="AS8" s="1053"/>
      <c r="AT8" s="1053"/>
      <c r="AU8" s="1053"/>
      <c r="AV8" s="1053"/>
      <c r="AW8" s="1053"/>
      <c r="AX8" s="1053"/>
      <c r="AY8" s="1053"/>
      <c r="AZ8" s="1053"/>
      <c r="BA8" s="1053"/>
      <c r="BB8" s="1053"/>
      <c r="BC8" s="1053"/>
      <c r="BD8" s="1053"/>
      <c r="BE8" s="1053"/>
      <c r="BF8" s="1053"/>
      <c r="BG8" s="1053"/>
      <c r="BH8" s="1053"/>
      <c r="BI8" s="1053"/>
      <c r="BJ8" s="1053"/>
      <c r="BK8" s="1053"/>
      <c r="BL8" s="1053"/>
      <c r="BM8" s="1053"/>
      <c r="BN8" s="1053"/>
      <c r="BO8" s="1053"/>
      <c r="BP8" s="1053"/>
      <c r="BQ8" s="1053"/>
      <c r="BR8" s="1053"/>
      <c r="BS8" s="1053"/>
      <c r="BT8" s="1053"/>
      <c r="BU8" s="1053"/>
      <c r="BV8" s="1053"/>
      <c r="BW8" s="1053"/>
      <c r="BX8" s="1053"/>
      <c r="BY8" s="1053"/>
      <c r="BZ8" s="1053"/>
      <c r="CA8" s="1053"/>
      <c r="CB8" s="1053"/>
      <c r="CC8" s="1053"/>
      <c r="CD8" s="1053"/>
      <c r="CE8" s="1053"/>
      <c r="CF8" s="1053"/>
      <c r="CG8" s="1053"/>
      <c r="CH8" s="1053"/>
      <c r="CI8" s="1053"/>
      <c r="CJ8" s="1053"/>
      <c r="CK8" s="1053"/>
      <c r="CL8" s="1053"/>
      <c r="CM8" s="1053"/>
      <c r="CN8" s="1053"/>
      <c r="CO8" s="1053"/>
      <c r="CP8" s="1053"/>
      <c r="CQ8" s="1053"/>
      <c r="CR8" s="1053"/>
      <c r="CS8" s="1053"/>
      <c r="CT8" s="1053"/>
      <c r="CU8" s="1053"/>
      <c r="CV8" s="1053"/>
      <c r="CW8" s="1053"/>
      <c r="CX8" s="1053"/>
      <c r="CY8" s="1053"/>
      <c r="CZ8" s="1053"/>
      <c r="DA8" s="1053"/>
      <c r="DB8" s="1053"/>
      <c r="DC8" s="1053"/>
      <c r="DD8" s="1053"/>
      <c r="DE8" s="1053"/>
      <c r="DF8" s="1053"/>
      <c r="DG8" s="1053"/>
      <c r="DH8" s="1053"/>
      <c r="DI8" s="1053"/>
      <c r="DJ8" s="1053"/>
      <c r="DK8" s="1053"/>
      <c r="DL8" s="1053"/>
      <c r="DM8" s="1053"/>
      <c r="DN8" s="1053"/>
      <c r="DO8" s="1053"/>
      <c r="DP8" s="1053"/>
      <c r="DQ8" s="1053"/>
      <c r="DR8" s="1053"/>
      <c r="DS8" s="1053"/>
      <c r="DT8" s="1053"/>
      <c r="DU8" s="1053"/>
      <c r="DV8" s="1053"/>
      <c r="DW8" s="1053"/>
      <c r="DX8" s="1053"/>
      <c r="DY8" s="1053"/>
      <c r="DZ8" s="1053"/>
      <c r="EA8" s="1053"/>
      <c r="EB8" s="1053"/>
      <c r="EC8" s="1053"/>
      <c r="ED8" s="1053"/>
      <c r="EE8" s="1053"/>
      <c r="EF8" s="1053"/>
      <c r="EG8" s="1053"/>
      <c r="EH8" s="1053"/>
      <c r="EI8" s="1053"/>
      <c r="EJ8" s="1053"/>
      <c r="EK8" s="1053"/>
      <c r="EL8" s="1053"/>
      <c r="EM8" s="1053"/>
      <c r="EN8" s="1053"/>
      <c r="EO8" s="1053"/>
      <c r="EP8" s="1053"/>
      <c r="EQ8" s="1053"/>
      <c r="ER8" s="1053"/>
      <c r="ES8" s="1053"/>
      <c r="ET8" s="1053"/>
      <c r="EU8" s="1053"/>
      <c r="EV8" s="1053"/>
      <c r="EW8" s="1053"/>
      <c r="EX8" s="1053"/>
      <c r="EY8" s="1053"/>
      <c r="EZ8" s="1053"/>
      <c r="FA8" s="1053"/>
      <c r="FB8" s="1053"/>
      <c r="FC8" s="1053"/>
      <c r="FD8" s="1053"/>
      <c r="FE8" s="1053"/>
      <c r="FF8" s="1053"/>
      <c r="FG8" s="1053"/>
      <c r="FH8" s="1053"/>
      <c r="FI8" s="1053"/>
      <c r="FJ8" s="1053"/>
      <c r="FK8" s="1053"/>
      <c r="FL8" s="1053"/>
      <c r="FM8" s="1053"/>
      <c r="FN8" s="1053"/>
      <c r="FO8" s="1053"/>
      <c r="FP8" s="1053"/>
      <c r="FQ8" s="1053"/>
      <c r="FR8" s="1053"/>
      <c r="FS8" s="1053"/>
      <c r="FT8" s="1053"/>
      <c r="FU8" s="1053"/>
      <c r="FV8" s="1053"/>
      <c r="FW8" s="1053"/>
      <c r="FX8" s="1053"/>
      <c r="FY8" s="1053"/>
      <c r="FZ8" s="1053"/>
      <c r="GA8" s="1053"/>
      <c r="GB8" s="1053"/>
      <c r="GC8" s="1053"/>
      <c r="GD8" s="1053"/>
      <c r="GE8" s="1053"/>
      <c r="GF8" s="1053"/>
      <c r="GG8" s="1053"/>
      <c r="GH8" s="1053"/>
      <c r="GI8" s="1053"/>
      <c r="GJ8" s="1053"/>
      <c r="GK8" s="1053"/>
      <c r="GL8" s="1053"/>
      <c r="GM8" s="1053"/>
      <c r="GN8" s="1053"/>
      <c r="GO8" s="1053"/>
      <c r="GP8" s="1053"/>
      <c r="GQ8" s="1053"/>
      <c r="GR8" s="1053"/>
      <c r="GS8" s="1053"/>
      <c r="GT8" s="1053"/>
      <c r="GU8" s="1053"/>
      <c r="GV8" s="1053"/>
      <c r="GW8" s="1053"/>
      <c r="GX8" s="1053"/>
      <c r="GY8" s="1053"/>
      <c r="GZ8" s="1053"/>
      <c r="HA8" s="1053"/>
      <c r="HB8" s="1053"/>
      <c r="HC8" s="1053"/>
      <c r="HD8" s="1053"/>
      <c r="HE8" s="1053"/>
      <c r="HF8" s="1053"/>
      <c r="HG8" s="1053"/>
      <c r="HH8" s="1053"/>
      <c r="HI8" s="1053"/>
      <c r="HJ8" s="1053"/>
      <c r="HK8" s="1053"/>
      <c r="HL8" s="1053"/>
      <c r="HM8" s="1053"/>
      <c r="HN8" s="1053"/>
      <c r="HO8" s="1053"/>
      <c r="HP8" s="1053"/>
      <c r="HQ8" s="1053"/>
      <c r="HR8" s="1053"/>
      <c r="HS8" s="1053"/>
      <c r="HT8" s="1053"/>
      <c r="HU8" s="1053"/>
      <c r="HV8" s="1053"/>
      <c r="HW8" s="1053"/>
      <c r="HX8" s="1053"/>
      <c r="HY8" s="1053"/>
      <c r="HZ8" s="1053"/>
      <c r="IA8" s="1053"/>
      <c r="IB8" s="1053"/>
      <c r="IC8" s="1053"/>
      <c r="ID8" s="1053"/>
      <c r="IE8" s="1053"/>
      <c r="IF8" s="1053"/>
      <c r="IG8" s="1053"/>
      <c r="IH8" s="1053"/>
      <c r="II8" s="1053"/>
      <c r="IJ8" s="1053"/>
      <c r="IK8" s="1053"/>
      <c r="IL8" s="1053"/>
      <c r="IM8" s="1053"/>
      <c r="IN8" s="1053"/>
      <c r="IO8" s="1053"/>
      <c r="IP8" s="1053"/>
      <c r="IQ8" s="1053"/>
      <c r="IR8" s="1053"/>
      <c r="IS8" s="1053"/>
      <c r="IT8" s="1053"/>
      <c r="IU8" s="1053"/>
      <c r="IV8" s="1053"/>
    </row>
    <row r="9" spans="1:256" ht="15" customHeight="1">
      <c r="A9" s="110" t="s">
        <v>3</v>
      </c>
      <c r="B9" s="967">
        <f>B8</f>
        <v>0</v>
      </c>
      <c r="C9" s="967">
        <f>C8</f>
        <v>0</v>
      </c>
      <c r="D9" s="28"/>
      <c r="E9" s="106"/>
      <c r="F9" s="106"/>
      <c r="G9" s="106"/>
      <c r="H9" s="106"/>
      <c r="I9" s="106"/>
      <c r="J9" s="106"/>
      <c r="K9" s="106"/>
      <c r="L9" s="106"/>
      <c r="M9" s="106"/>
      <c r="N9" s="106"/>
      <c r="O9" s="106"/>
      <c r="P9" s="106"/>
      <c r="Q9" s="106"/>
      <c r="R9" s="106"/>
      <c r="S9" s="106"/>
      <c r="T9" s="106"/>
      <c r="U9" s="106"/>
      <c r="V9" s="106"/>
      <c r="W9" s="106"/>
      <c r="X9" s="106"/>
      <c r="Y9" s="106"/>
      <c r="Z9" s="106"/>
      <c r="AA9" s="106"/>
      <c r="AB9" s="106"/>
      <c r="AC9" s="106"/>
      <c r="AD9" s="106"/>
      <c r="AE9" s="106"/>
      <c r="AF9" s="106"/>
      <c r="AG9" s="106"/>
      <c r="AH9" s="106"/>
      <c r="AI9" s="106"/>
      <c r="AJ9" s="106"/>
      <c r="AK9" s="106"/>
      <c r="AL9" s="106"/>
      <c r="AM9" s="106"/>
      <c r="AN9" s="106"/>
      <c r="AO9" s="106"/>
      <c r="AP9" s="106"/>
      <c r="AQ9" s="106"/>
      <c r="AR9" s="106"/>
      <c r="AS9" s="106"/>
      <c r="AT9" s="106"/>
      <c r="AU9" s="106"/>
      <c r="AV9" s="106"/>
      <c r="AW9" s="106"/>
      <c r="AX9" s="106"/>
      <c r="AY9" s="106"/>
      <c r="AZ9" s="106"/>
      <c r="BA9" s="106"/>
      <c r="BB9" s="106"/>
      <c r="BC9" s="106"/>
      <c r="BD9" s="106"/>
      <c r="BE9" s="106"/>
      <c r="BF9" s="106"/>
      <c r="BG9" s="106"/>
      <c r="BH9" s="106"/>
      <c r="BI9" s="106"/>
      <c r="BJ9" s="106"/>
      <c r="BK9" s="106"/>
      <c r="BL9" s="106"/>
      <c r="BM9" s="106"/>
      <c r="BN9" s="106"/>
      <c r="BO9" s="106"/>
      <c r="BP9" s="106"/>
      <c r="BQ9" s="106"/>
      <c r="BR9" s="106"/>
      <c r="BS9" s="106"/>
      <c r="BT9" s="106"/>
      <c r="BU9" s="106"/>
      <c r="BV9" s="106"/>
      <c r="BW9" s="106"/>
      <c r="BX9" s="106"/>
      <c r="BY9" s="106"/>
      <c r="BZ9" s="106"/>
      <c r="CA9" s="106"/>
      <c r="CB9" s="106"/>
      <c r="CC9" s="106"/>
      <c r="CD9" s="106"/>
      <c r="CE9" s="106"/>
      <c r="CF9" s="106"/>
      <c r="CG9" s="106"/>
      <c r="CH9" s="106"/>
      <c r="CI9" s="106"/>
      <c r="CJ9" s="106"/>
      <c r="CK9" s="106"/>
      <c r="CL9" s="106"/>
      <c r="CM9" s="106"/>
      <c r="CN9" s="106"/>
      <c r="CO9" s="106"/>
      <c r="CP9" s="106"/>
      <c r="CQ9" s="106"/>
      <c r="CR9" s="106"/>
      <c r="CS9" s="106"/>
      <c r="CT9" s="106"/>
      <c r="CU9" s="106"/>
      <c r="CV9" s="106"/>
      <c r="CW9" s="106"/>
      <c r="CX9" s="106"/>
      <c r="CY9" s="106"/>
      <c r="CZ9" s="106"/>
      <c r="DA9" s="106"/>
      <c r="DB9" s="106"/>
      <c r="DC9" s="106"/>
      <c r="DD9" s="106"/>
      <c r="DE9" s="106"/>
      <c r="DF9" s="106"/>
      <c r="DG9" s="106"/>
      <c r="DH9" s="106"/>
      <c r="DI9" s="106"/>
      <c r="DJ9" s="106"/>
      <c r="DK9" s="106"/>
      <c r="DL9" s="106"/>
      <c r="DM9" s="106"/>
      <c r="DN9" s="106"/>
      <c r="DO9" s="106"/>
      <c r="DP9" s="106"/>
      <c r="DQ9" s="106"/>
      <c r="DR9" s="106"/>
      <c r="DS9" s="106"/>
      <c r="DT9" s="106"/>
      <c r="DU9" s="106"/>
      <c r="DV9" s="106"/>
      <c r="DW9" s="106"/>
      <c r="DX9" s="106"/>
      <c r="DY9" s="106"/>
      <c r="DZ9" s="106"/>
      <c r="EA9" s="106"/>
      <c r="EB9" s="106"/>
      <c r="EC9" s="106"/>
      <c r="ED9" s="106"/>
      <c r="EE9" s="106"/>
      <c r="EF9" s="106"/>
      <c r="EG9" s="106"/>
      <c r="EH9" s="106"/>
      <c r="EI9" s="106"/>
      <c r="EJ9" s="106"/>
      <c r="EK9" s="106"/>
      <c r="EL9" s="106"/>
      <c r="EM9" s="106"/>
      <c r="EN9" s="106"/>
      <c r="EO9" s="106"/>
      <c r="EP9" s="106"/>
      <c r="EQ9" s="106"/>
      <c r="ER9" s="106"/>
      <c r="ES9" s="106"/>
      <c r="ET9" s="106"/>
      <c r="EU9" s="106"/>
      <c r="EV9" s="106"/>
      <c r="EW9" s="106"/>
      <c r="EX9" s="106"/>
      <c r="EY9" s="106"/>
      <c r="EZ9" s="106"/>
      <c r="FA9" s="106"/>
      <c r="FB9" s="106"/>
      <c r="FC9" s="106"/>
      <c r="FD9" s="106"/>
      <c r="FE9" s="106"/>
      <c r="FF9" s="106"/>
      <c r="FG9" s="106"/>
      <c r="FH9" s="106"/>
      <c r="FI9" s="106"/>
      <c r="FJ9" s="106"/>
      <c r="FK9" s="106"/>
      <c r="FL9" s="106"/>
      <c r="FM9" s="106"/>
      <c r="FN9" s="106"/>
      <c r="FO9" s="106"/>
      <c r="FP9" s="106"/>
      <c r="FQ9" s="106"/>
      <c r="FR9" s="106"/>
      <c r="FS9" s="106"/>
      <c r="FT9" s="106"/>
      <c r="FU9" s="106"/>
      <c r="FV9" s="106"/>
      <c r="FW9" s="106"/>
      <c r="FX9" s="106"/>
      <c r="FY9" s="106"/>
      <c r="FZ9" s="106"/>
      <c r="GA9" s="106"/>
      <c r="GB9" s="106"/>
      <c r="GC9" s="106"/>
      <c r="GD9" s="106"/>
      <c r="GE9" s="106"/>
      <c r="GF9" s="106"/>
      <c r="GG9" s="106"/>
      <c r="GH9" s="106"/>
      <c r="GI9" s="106"/>
      <c r="GJ9" s="106"/>
      <c r="GK9" s="106"/>
      <c r="GL9" s="106"/>
      <c r="GM9" s="106"/>
      <c r="GN9" s="106"/>
      <c r="GO9" s="106"/>
      <c r="GP9" s="106"/>
      <c r="GQ9" s="106"/>
      <c r="GR9" s="106"/>
      <c r="GS9" s="106"/>
      <c r="GT9" s="106"/>
      <c r="GU9" s="106"/>
      <c r="GV9" s="106"/>
      <c r="GW9" s="106"/>
      <c r="GX9" s="106"/>
      <c r="GY9" s="106"/>
      <c r="GZ9" s="106"/>
      <c r="HA9" s="106"/>
      <c r="HB9" s="106"/>
      <c r="HC9" s="106"/>
      <c r="HD9" s="106"/>
      <c r="HE9" s="106"/>
      <c r="HF9" s="106"/>
      <c r="HG9" s="106"/>
      <c r="HH9" s="106"/>
      <c r="HI9" s="106"/>
      <c r="HJ9" s="106"/>
      <c r="HK9" s="106"/>
      <c r="HL9" s="106"/>
      <c r="HM9" s="106"/>
      <c r="HN9" s="106"/>
      <c r="HO9" s="106"/>
      <c r="HP9" s="106"/>
      <c r="HQ9" s="106"/>
      <c r="HR9" s="106"/>
      <c r="HS9" s="106"/>
      <c r="HT9" s="106"/>
      <c r="HU9" s="106"/>
      <c r="HV9" s="106"/>
      <c r="HW9" s="106"/>
      <c r="HX9" s="106"/>
      <c r="HY9" s="106"/>
      <c r="HZ9" s="106"/>
      <c r="IA9" s="106"/>
      <c r="IB9" s="106"/>
      <c r="IC9" s="106"/>
      <c r="ID9" s="106"/>
      <c r="IE9" s="106"/>
      <c r="IF9" s="106"/>
      <c r="IG9" s="106"/>
      <c r="IH9" s="106"/>
      <c r="II9" s="106"/>
      <c r="IJ9" s="106"/>
      <c r="IK9" s="106"/>
      <c r="IL9" s="106"/>
      <c r="IM9" s="106"/>
      <c r="IN9" s="106"/>
      <c r="IO9" s="106"/>
      <c r="IP9" s="106"/>
      <c r="IQ9" s="106"/>
      <c r="IR9" s="106"/>
      <c r="IS9" s="106"/>
      <c r="IT9" s="106"/>
      <c r="IU9" s="106"/>
      <c r="IV9" s="106"/>
    </row>
    <row r="10" spans="1:256" ht="15" customHeight="1">
      <c r="A10" s="28"/>
      <c r="B10" s="28"/>
      <c r="C10" s="28"/>
      <c r="D10" s="28"/>
      <c r="E10" s="1053"/>
      <c r="F10" s="1053"/>
      <c r="G10" s="1053"/>
      <c r="H10" s="1053"/>
      <c r="I10" s="1053"/>
      <c r="J10" s="1053"/>
      <c r="K10" s="1053"/>
      <c r="L10" s="1053"/>
      <c r="M10" s="1053"/>
      <c r="N10" s="1053"/>
      <c r="O10" s="1053"/>
      <c r="P10" s="1053"/>
      <c r="Q10" s="1053"/>
      <c r="R10" s="1053"/>
      <c r="S10" s="1053"/>
      <c r="T10" s="1053"/>
      <c r="U10" s="1053"/>
      <c r="V10" s="1053"/>
      <c r="W10" s="1053"/>
      <c r="X10" s="1053"/>
      <c r="Y10" s="1053"/>
      <c r="Z10" s="1053"/>
      <c r="AA10" s="1053"/>
      <c r="AB10" s="1053"/>
      <c r="AC10" s="1053"/>
      <c r="AD10" s="1053"/>
      <c r="AE10" s="1053"/>
      <c r="AF10" s="1053"/>
      <c r="AG10" s="1053"/>
      <c r="AH10" s="1053"/>
      <c r="AI10" s="1053"/>
      <c r="AJ10" s="1053"/>
      <c r="AK10" s="1053"/>
      <c r="AL10" s="1053"/>
      <c r="AM10" s="1053"/>
      <c r="AN10" s="1053"/>
      <c r="AO10" s="1053"/>
      <c r="AP10" s="1053"/>
      <c r="AQ10" s="1053"/>
      <c r="AR10" s="1053"/>
      <c r="AS10" s="1053"/>
      <c r="AT10" s="1053"/>
      <c r="AU10" s="1053"/>
      <c r="AV10" s="1053"/>
      <c r="AW10" s="1053"/>
      <c r="AX10" s="1053"/>
      <c r="AY10" s="1053"/>
      <c r="AZ10" s="1053"/>
      <c r="BA10" s="1053"/>
      <c r="BB10" s="1053"/>
      <c r="BC10" s="1053"/>
      <c r="BD10" s="1053"/>
      <c r="BE10" s="1053"/>
      <c r="BF10" s="1053"/>
      <c r="BG10" s="1053"/>
      <c r="BH10" s="1053"/>
      <c r="BI10" s="1053"/>
      <c r="BJ10" s="1053"/>
      <c r="BK10" s="1053"/>
      <c r="BL10" s="1053"/>
      <c r="BM10" s="1053"/>
      <c r="BN10" s="1053"/>
      <c r="BO10" s="1053"/>
      <c r="BP10" s="1053"/>
      <c r="BQ10" s="1053"/>
      <c r="BR10" s="1053"/>
      <c r="BS10" s="1053"/>
      <c r="BT10" s="1053"/>
      <c r="BU10" s="1053"/>
      <c r="BV10" s="1053"/>
      <c r="BW10" s="1053"/>
      <c r="BX10" s="1053"/>
      <c r="BY10" s="1053"/>
      <c r="BZ10" s="1053"/>
      <c r="CA10" s="1053"/>
      <c r="CB10" s="1053"/>
      <c r="CC10" s="1053"/>
      <c r="CD10" s="1053"/>
      <c r="CE10" s="1053"/>
      <c r="CF10" s="1053"/>
      <c r="CG10" s="1053"/>
      <c r="CH10" s="1053"/>
      <c r="CI10" s="1053"/>
      <c r="CJ10" s="1053"/>
      <c r="CK10" s="1053"/>
      <c r="CL10" s="1053"/>
      <c r="CM10" s="1053"/>
      <c r="CN10" s="1053"/>
      <c r="CO10" s="1053"/>
      <c r="CP10" s="1053"/>
      <c r="CQ10" s="1053"/>
      <c r="CR10" s="1053"/>
      <c r="CS10" s="1053"/>
      <c r="CT10" s="1053"/>
      <c r="CU10" s="1053"/>
      <c r="CV10" s="1053"/>
      <c r="CW10" s="1053"/>
      <c r="CX10" s="1053"/>
      <c r="CY10" s="1053"/>
      <c r="CZ10" s="1053"/>
      <c r="DA10" s="1053"/>
      <c r="DB10" s="1053"/>
      <c r="DC10" s="1053"/>
      <c r="DD10" s="1053"/>
      <c r="DE10" s="1053"/>
      <c r="DF10" s="1053"/>
      <c r="DG10" s="1053"/>
      <c r="DH10" s="1053"/>
      <c r="DI10" s="1053"/>
      <c r="DJ10" s="1053"/>
      <c r="DK10" s="1053"/>
      <c r="DL10" s="1053"/>
      <c r="DM10" s="1053"/>
      <c r="DN10" s="1053"/>
      <c r="DO10" s="1053"/>
      <c r="DP10" s="1053"/>
      <c r="DQ10" s="1053"/>
      <c r="DR10" s="1053"/>
      <c r="DS10" s="1053"/>
      <c r="DT10" s="1053"/>
      <c r="DU10" s="1053"/>
      <c r="DV10" s="1053"/>
      <c r="DW10" s="1053"/>
      <c r="DX10" s="1053"/>
      <c r="DY10" s="1053"/>
      <c r="DZ10" s="1053"/>
      <c r="EA10" s="1053"/>
      <c r="EB10" s="1053"/>
      <c r="EC10" s="1053"/>
      <c r="ED10" s="1053"/>
      <c r="EE10" s="1053"/>
      <c r="EF10" s="1053"/>
      <c r="EG10" s="1053"/>
      <c r="EH10" s="1053"/>
      <c r="EI10" s="1053"/>
      <c r="EJ10" s="1053"/>
      <c r="EK10" s="1053"/>
      <c r="EL10" s="1053"/>
      <c r="EM10" s="1053"/>
      <c r="EN10" s="1053"/>
      <c r="EO10" s="1053"/>
      <c r="EP10" s="1053"/>
      <c r="EQ10" s="1053"/>
      <c r="ER10" s="1053"/>
      <c r="ES10" s="1053"/>
      <c r="ET10" s="1053"/>
      <c r="EU10" s="1053"/>
      <c r="EV10" s="1053"/>
      <c r="EW10" s="1053"/>
      <c r="EX10" s="1053"/>
      <c r="EY10" s="1053"/>
      <c r="EZ10" s="1053"/>
      <c r="FA10" s="1053"/>
      <c r="FB10" s="1053"/>
      <c r="FC10" s="1053"/>
      <c r="FD10" s="1053"/>
      <c r="FE10" s="1053"/>
      <c r="FF10" s="1053"/>
      <c r="FG10" s="1053"/>
      <c r="FH10" s="1053"/>
      <c r="FI10" s="1053"/>
      <c r="FJ10" s="1053"/>
      <c r="FK10" s="1053"/>
      <c r="FL10" s="1053"/>
      <c r="FM10" s="1053"/>
      <c r="FN10" s="1053"/>
      <c r="FO10" s="1053"/>
      <c r="FP10" s="1053"/>
      <c r="FQ10" s="1053"/>
      <c r="FR10" s="1053"/>
      <c r="FS10" s="1053"/>
      <c r="FT10" s="1053"/>
      <c r="FU10" s="1053"/>
      <c r="FV10" s="1053"/>
      <c r="FW10" s="1053"/>
      <c r="FX10" s="1053"/>
      <c r="FY10" s="1053"/>
      <c r="FZ10" s="1053"/>
      <c r="GA10" s="1053"/>
      <c r="GB10" s="1053"/>
      <c r="GC10" s="1053"/>
      <c r="GD10" s="1053"/>
      <c r="GE10" s="1053"/>
      <c r="GF10" s="1053"/>
      <c r="GG10" s="1053"/>
      <c r="GH10" s="1053"/>
      <c r="GI10" s="1053"/>
      <c r="GJ10" s="1053"/>
      <c r="GK10" s="1053"/>
      <c r="GL10" s="1053"/>
      <c r="GM10" s="1053"/>
      <c r="GN10" s="1053"/>
      <c r="GO10" s="1053"/>
      <c r="GP10" s="1053"/>
      <c r="GQ10" s="1053"/>
      <c r="GR10" s="1053"/>
      <c r="GS10" s="1053"/>
      <c r="GT10" s="1053"/>
      <c r="GU10" s="1053"/>
      <c r="GV10" s="1053"/>
      <c r="GW10" s="1053"/>
      <c r="GX10" s="1053"/>
      <c r="GY10" s="1053"/>
      <c r="GZ10" s="1053"/>
      <c r="HA10" s="1053"/>
      <c r="HB10" s="1053"/>
      <c r="HC10" s="1053"/>
      <c r="HD10" s="1053"/>
      <c r="HE10" s="1053"/>
      <c r="HF10" s="1053"/>
      <c r="HG10" s="1053"/>
      <c r="HH10" s="1053"/>
      <c r="HI10" s="1053"/>
      <c r="HJ10" s="1053"/>
      <c r="HK10" s="1053"/>
      <c r="HL10" s="1053"/>
      <c r="HM10" s="1053"/>
      <c r="HN10" s="1053"/>
      <c r="HO10" s="1053"/>
      <c r="HP10" s="1053"/>
      <c r="HQ10" s="1053"/>
      <c r="HR10" s="1053"/>
      <c r="HS10" s="1053"/>
      <c r="HT10" s="1053"/>
      <c r="HU10" s="1053"/>
      <c r="HV10" s="1053"/>
      <c r="HW10" s="1053"/>
      <c r="HX10" s="1053"/>
      <c r="HY10" s="1053"/>
      <c r="HZ10" s="1053"/>
      <c r="IA10" s="1053"/>
      <c r="IB10" s="1053"/>
      <c r="IC10" s="1053"/>
      <c r="ID10" s="1053"/>
      <c r="IE10" s="1053"/>
      <c r="IF10" s="1053"/>
      <c r="IG10" s="1053"/>
      <c r="IH10" s="1053"/>
      <c r="II10" s="1053"/>
      <c r="IJ10" s="1053"/>
      <c r="IK10" s="1053"/>
      <c r="IL10" s="1053"/>
      <c r="IM10" s="1053"/>
      <c r="IN10" s="1053"/>
      <c r="IO10" s="1053"/>
      <c r="IP10" s="1053"/>
      <c r="IQ10" s="1053"/>
      <c r="IR10" s="1053"/>
      <c r="IS10" s="1053"/>
      <c r="IT10" s="1053"/>
      <c r="IU10" s="1053"/>
      <c r="IV10" s="1053"/>
    </row>
    <row r="11" spans="1:256" ht="15" customHeight="1">
      <c r="A11" s="110" t="s">
        <v>123</v>
      </c>
      <c r="B11" s="28"/>
      <c r="C11" s="28"/>
      <c r="D11" s="28"/>
      <c r="E11" s="1053"/>
      <c r="F11" s="1053"/>
      <c r="G11" s="1053"/>
      <c r="H11" s="1053"/>
      <c r="I11" s="1053"/>
      <c r="J11" s="1053"/>
      <c r="K11" s="1053"/>
      <c r="L11" s="1053"/>
      <c r="M11" s="1053"/>
      <c r="N11" s="1053"/>
      <c r="O11" s="1053"/>
      <c r="P11" s="1053"/>
      <c r="Q11" s="1053"/>
      <c r="R11" s="1053"/>
      <c r="S11" s="1053"/>
      <c r="T11" s="1053"/>
      <c r="U11" s="1053"/>
      <c r="V11" s="1053"/>
      <c r="W11" s="1053"/>
      <c r="X11" s="1053"/>
      <c r="Y11" s="1053"/>
      <c r="Z11" s="1053"/>
      <c r="AA11" s="1053"/>
      <c r="AB11" s="1053"/>
      <c r="AC11" s="1053"/>
      <c r="AD11" s="1053"/>
      <c r="AE11" s="1053"/>
      <c r="AF11" s="1053"/>
      <c r="AG11" s="1053"/>
      <c r="AH11" s="1053"/>
      <c r="AI11" s="1053"/>
      <c r="AJ11" s="1053"/>
      <c r="AK11" s="1053"/>
      <c r="AL11" s="1053"/>
      <c r="AM11" s="1053"/>
      <c r="AN11" s="1053"/>
      <c r="AO11" s="1053"/>
      <c r="AP11" s="1053"/>
      <c r="AQ11" s="1053"/>
      <c r="AR11" s="1053"/>
      <c r="AS11" s="1053"/>
      <c r="AT11" s="1053"/>
      <c r="AU11" s="1053"/>
      <c r="AV11" s="1053"/>
      <c r="AW11" s="1053"/>
      <c r="AX11" s="1053"/>
      <c r="AY11" s="1053"/>
      <c r="AZ11" s="1053"/>
      <c r="BA11" s="1053"/>
      <c r="BB11" s="1053"/>
      <c r="BC11" s="1053"/>
      <c r="BD11" s="1053"/>
      <c r="BE11" s="1053"/>
      <c r="BF11" s="1053"/>
      <c r="BG11" s="1053"/>
      <c r="BH11" s="1053"/>
      <c r="BI11" s="1053"/>
      <c r="BJ11" s="1053"/>
      <c r="BK11" s="1053"/>
      <c r="BL11" s="1053"/>
      <c r="BM11" s="1053"/>
      <c r="BN11" s="1053"/>
      <c r="BO11" s="1053"/>
      <c r="BP11" s="1053"/>
      <c r="BQ11" s="1053"/>
      <c r="BR11" s="1053"/>
      <c r="BS11" s="1053"/>
      <c r="BT11" s="1053"/>
      <c r="BU11" s="1053"/>
      <c r="BV11" s="1053"/>
      <c r="BW11" s="1053"/>
      <c r="BX11" s="1053"/>
      <c r="BY11" s="1053"/>
      <c r="BZ11" s="1053"/>
      <c r="CA11" s="1053"/>
      <c r="CB11" s="1053"/>
      <c r="CC11" s="1053"/>
      <c r="CD11" s="1053"/>
      <c r="CE11" s="1053"/>
      <c r="CF11" s="1053"/>
      <c r="CG11" s="1053"/>
      <c r="CH11" s="1053"/>
      <c r="CI11" s="1053"/>
      <c r="CJ11" s="1053"/>
      <c r="CK11" s="1053"/>
      <c r="CL11" s="1053"/>
      <c r="CM11" s="1053"/>
      <c r="CN11" s="1053"/>
      <c r="CO11" s="1053"/>
      <c r="CP11" s="1053"/>
      <c r="CQ11" s="1053"/>
      <c r="CR11" s="1053"/>
      <c r="CS11" s="1053"/>
      <c r="CT11" s="1053"/>
      <c r="CU11" s="1053"/>
      <c r="CV11" s="1053"/>
      <c r="CW11" s="1053"/>
      <c r="CX11" s="1053"/>
      <c r="CY11" s="1053"/>
      <c r="CZ11" s="1053"/>
      <c r="DA11" s="1053"/>
      <c r="DB11" s="1053"/>
      <c r="DC11" s="1053"/>
      <c r="DD11" s="1053"/>
      <c r="DE11" s="1053"/>
      <c r="DF11" s="1053"/>
      <c r="DG11" s="1053"/>
      <c r="DH11" s="1053"/>
      <c r="DI11" s="1053"/>
      <c r="DJ11" s="1053"/>
      <c r="DK11" s="1053"/>
      <c r="DL11" s="1053"/>
      <c r="DM11" s="1053"/>
      <c r="DN11" s="1053"/>
      <c r="DO11" s="1053"/>
      <c r="DP11" s="1053"/>
      <c r="DQ11" s="1053"/>
      <c r="DR11" s="1053"/>
      <c r="DS11" s="1053"/>
      <c r="DT11" s="1053"/>
      <c r="DU11" s="1053"/>
      <c r="DV11" s="1053"/>
      <c r="DW11" s="1053"/>
      <c r="DX11" s="1053"/>
      <c r="DY11" s="1053"/>
      <c r="DZ11" s="1053"/>
      <c r="EA11" s="1053"/>
      <c r="EB11" s="1053"/>
      <c r="EC11" s="1053"/>
      <c r="ED11" s="1053"/>
      <c r="EE11" s="1053"/>
      <c r="EF11" s="1053"/>
      <c r="EG11" s="1053"/>
      <c r="EH11" s="1053"/>
      <c r="EI11" s="1053"/>
      <c r="EJ11" s="1053"/>
      <c r="EK11" s="1053"/>
      <c r="EL11" s="1053"/>
      <c r="EM11" s="1053"/>
      <c r="EN11" s="1053"/>
      <c r="EO11" s="1053"/>
      <c r="EP11" s="1053"/>
      <c r="EQ11" s="1053"/>
      <c r="ER11" s="1053"/>
      <c r="ES11" s="1053"/>
      <c r="ET11" s="1053"/>
      <c r="EU11" s="1053"/>
      <c r="EV11" s="1053"/>
      <c r="EW11" s="1053"/>
      <c r="EX11" s="1053"/>
      <c r="EY11" s="1053"/>
      <c r="EZ11" s="1053"/>
      <c r="FA11" s="1053"/>
      <c r="FB11" s="1053"/>
      <c r="FC11" s="1053"/>
      <c r="FD11" s="1053"/>
      <c r="FE11" s="1053"/>
      <c r="FF11" s="1053"/>
      <c r="FG11" s="1053"/>
      <c r="FH11" s="1053"/>
      <c r="FI11" s="1053"/>
      <c r="FJ11" s="1053"/>
      <c r="FK11" s="1053"/>
      <c r="FL11" s="1053"/>
      <c r="FM11" s="1053"/>
      <c r="FN11" s="1053"/>
      <c r="FO11" s="1053"/>
      <c r="FP11" s="1053"/>
      <c r="FQ11" s="1053"/>
      <c r="FR11" s="1053"/>
      <c r="FS11" s="1053"/>
      <c r="FT11" s="1053"/>
      <c r="FU11" s="1053"/>
      <c r="FV11" s="1053"/>
      <c r="FW11" s="1053"/>
      <c r="FX11" s="1053"/>
      <c r="FY11" s="1053"/>
      <c r="FZ11" s="1053"/>
      <c r="GA11" s="1053"/>
      <c r="GB11" s="1053"/>
      <c r="GC11" s="1053"/>
      <c r="GD11" s="1053"/>
      <c r="GE11" s="1053"/>
      <c r="GF11" s="1053"/>
      <c r="GG11" s="1053"/>
      <c r="GH11" s="1053"/>
      <c r="GI11" s="1053"/>
      <c r="GJ11" s="1053"/>
      <c r="GK11" s="1053"/>
      <c r="GL11" s="1053"/>
      <c r="GM11" s="1053"/>
      <c r="GN11" s="1053"/>
      <c r="GO11" s="1053"/>
      <c r="GP11" s="1053"/>
      <c r="GQ11" s="1053"/>
      <c r="GR11" s="1053"/>
      <c r="GS11" s="1053"/>
      <c r="GT11" s="1053"/>
      <c r="GU11" s="1053"/>
      <c r="GV11" s="1053"/>
      <c r="GW11" s="1053"/>
      <c r="GX11" s="1053"/>
      <c r="GY11" s="1053"/>
      <c r="GZ11" s="1053"/>
      <c r="HA11" s="1053"/>
      <c r="HB11" s="1053"/>
      <c r="HC11" s="1053"/>
      <c r="HD11" s="1053"/>
      <c r="HE11" s="1053"/>
      <c r="HF11" s="1053"/>
      <c r="HG11" s="1053"/>
      <c r="HH11" s="1053"/>
      <c r="HI11" s="1053"/>
      <c r="HJ11" s="1053"/>
      <c r="HK11" s="1053"/>
      <c r="HL11" s="1053"/>
      <c r="HM11" s="1053"/>
      <c r="HN11" s="1053"/>
      <c r="HO11" s="1053"/>
      <c r="HP11" s="1053"/>
      <c r="HQ11" s="1053"/>
      <c r="HR11" s="1053"/>
      <c r="HS11" s="1053"/>
      <c r="HT11" s="1053"/>
      <c r="HU11" s="1053"/>
      <c r="HV11" s="1053"/>
      <c r="HW11" s="1053"/>
      <c r="HX11" s="1053"/>
      <c r="HY11" s="1053"/>
      <c r="HZ11" s="1053"/>
      <c r="IA11" s="1053"/>
      <c r="IB11" s="1053"/>
      <c r="IC11" s="1053"/>
      <c r="ID11" s="1053"/>
      <c r="IE11" s="1053"/>
      <c r="IF11" s="1053"/>
      <c r="IG11" s="1053"/>
      <c r="IH11" s="1053"/>
      <c r="II11" s="1053"/>
      <c r="IJ11" s="1053"/>
      <c r="IK11" s="1053"/>
      <c r="IL11" s="1053"/>
      <c r="IM11" s="1053"/>
      <c r="IN11" s="1053"/>
      <c r="IO11" s="1053"/>
      <c r="IP11" s="1053"/>
      <c r="IQ11" s="1053"/>
      <c r="IR11" s="1053"/>
      <c r="IS11" s="1053"/>
      <c r="IT11" s="1053"/>
      <c r="IU11" s="1053"/>
      <c r="IV11" s="1053"/>
    </row>
    <row r="12" spans="1:256" ht="15" customHeight="1">
      <c r="A12" s="28" t="s">
        <v>126</v>
      </c>
      <c r="B12" s="966">
        <v>0</v>
      </c>
      <c r="C12" s="966">
        <v>0</v>
      </c>
      <c r="D12" s="28"/>
      <c r="E12" s="1053"/>
      <c r="F12" s="1053"/>
      <c r="G12" s="1053"/>
      <c r="H12" s="1053"/>
      <c r="I12" s="1053"/>
      <c r="J12" s="1053"/>
      <c r="K12" s="1053"/>
      <c r="L12" s="1053"/>
      <c r="M12" s="1053"/>
      <c r="N12" s="1053"/>
      <c r="O12" s="1053"/>
      <c r="P12" s="1053"/>
      <c r="Q12" s="1053"/>
      <c r="R12" s="1053"/>
      <c r="S12" s="1053"/>
      <c r="T12" s="1053"/>
      <c r="U12" s="1053"/>
      <c r="V12" s="1053"/>
      <c r="W12" s="1053"/>
      <c r="X12" s="1053"/>
      <c r="Y12" s="1053"/>
      <c r="Z12" s="1053"/>
      <c r="AA12" s="1053"/>
      <c r="AB12" s="1053"/>
      <c r="AC12" s="1053"/>
      <c r="AD12" s="1053"/>
      <c r="AE12" s="1053"/>
      <c r="AF12" s="1053"/>
      <c r="AG12" s="1053"/>
      <c r="AH12" s="1053"/>
      <c r="AI12" s="1053"/>
      <c r="AJ12" s="1053"/>
      <c r="AK12" s="1053"/>
      <c r="AL12" s="1053"/>
      <c r="AM12" s="1053"/>
      <c r="AN12" s="1053"/>
      <c r="AO12" s="1053"/>
      <c r="AP12" s="1053"/>
      <c r="AQ12" s="1053"/>
      <c r="AR12" s="1053"/>
      <c r="AS12" s="1053"/>
      <c r="AT12" s="1053"/>
      <c r="AU12" s="1053"/>
      <c r="AV12" s="1053"/>
      <c r="AW12" s="1053"/>
      <c r="AX12" s="1053"/>
      <c r="AY12" s="1053"/>
      <c r="AZ12" s="1053"/>
      <c r="BA12" s="1053"/>
      <c r="BB12" s="1053"/>
      <c r="BC12" s="1053"/>
      <c r="BD12" s="1053"/>
      <c r="BE12" s="1053"/>
      <c r="BF12" s="1053"/>
      <c r="BG12" s="1053"/>
      <c r="BH12" s="1053"/>
      <c r="BI12" s="1053"/>
      <c r="BJ12" s="1053"/>
      <c r="BK12" s="1053"/>
      <c r="BL12" s="1053"/>
      <c r="BM12" s="1053"/>
      <c r="BN12" s="1053"/>
      <c r="BO12" s="1053"/>
      <c r="BP12" s="1053"/>
      <c r="BQ12" s="1053"/>
      <c r="BR12" s="1053"/>
      <c r="BS12" s="1053"/>
      <c r="BT12" s="1053"/>
      <c r="BU12" s="1053"/>
      <c r="BV12" s="1053"/>
      <c r="BW12" s="1053"/>
      <c r="BX12" s="1053"/>
      <c r="BY12" s="1053"/>
      <c r="BZ12" s="1053"/>
      <c r="CA12" s="1053"/>
      <c r="CB12" s="1053"/>
      <c r="CC12" s="1053"/>
      <c r="CD12" s="1053"/>
      <c r="CE12" s="1053"/>
      <c r="CF12" s="1053"/>
      <c r="CG12" s="1053"/>
      <c r="CH12" s="1053"/>
      <c r="CI12" s="1053"/>
      <c r="CJ12" s="1053"/>
      <c r="CK12" s="1053"/>
      <c r="CL12" s="1053"/>
      <c r="CM12" s="1053"/>
      <c r="CN12" s="1053"/>
      <c r="CO12" s="1053"/>
      <c r="CP12" s="1053"/>
      <c r="CQ12" s="1053"/>
      <c r="CR12" s="1053"/>
      <c r="CS12" s="1053"/>
      <c r="CT12" s="1053"/>
      <c r="CU12" s="1053"/>
      <c r="CV12" s="1053"/>
      <c r="CW12" s="1053"/>
      <c r="CX12" s="1053"/>
      <c r="CY12" s="1053"/>
      <c r="CZ12" s="1053"/>
      <c r="DA12" s="1053"/>
      <c r="DB12" s="1053"/>
      <c r="DC12" s="1053"/>
      <c r="DD12" s="1053"/>
      <c r="DE12" s="1053"/>
      <c r="DF12" s="1053"/>
      <c r="DG12" s="1053"/>
      <c r="DH12" s="1053"/>
      <c r="DI12" s="1053"/>
      <c r="DJ12" s="1053"/>
      <c r="DK12" s="1053"/>
      <c r="DL12" s="1053"/>
      <c r="DM12" s="1053"/>
      <c r="DN12" s="1053"/>
      <c r="DO12" s="1053"/>
      <c r="DP12" s="1053"/>
      <c r="DQ12" s="1053"/>
      <c r="DR12" s="1053"/>
      <c r="DS12" s="1053"/>
      <c r="DT12" s="1053"/>
      <c r="DU12" s="1053"/>
      <c r="DV12" s="1053"/>
      <c r="DW12" s="1053"/>
      <c r="DX12" s="1053"/>
      <c r="DY12" s="1053"/>
      <c r="DZ12" s="1053"/>
      <c r="EA12" s="1053"/>
      <c r="EB12" s="1053"/>
      <c r="EC12" s="1053"/>
      <c r="ED12" s="1053"/>
      <c r="EE12" s="1053"/>
      <c r="EF12" s="1053"/>
      <c r="EG12" s="1053"/>
      <c r="EH12" s="1053"/>
      <c r="EI12" s="1053"/>
      <c r="EJ12" s="1053"/>
      <c r="EK12" s="1053"/>
      <c r="EL12" s="1053"/>
      <c r="EM12" s="1053"/>
      <c r="EN12" s="1053"/>
      <c r="EO12" s="1053"/>
      <c r="EP12" s="1053"/>
      <c r="EQ12" s="1053"/>
      <c r="ER12" s="1053"/>
      <c r="ES12" s="1053"/>
      <c r="ET12" s="1053"/>
      <c r="EU12" s="1053"/>
      <c r="EV12" s="1053"/>
      <c r="EW12" s="1053"/>
      <c r="EX12" s="1053"/>
      <c r="EY12" s="1053"/>
      <c r="EZ12" s="1053"/>
      <c r="FA12" s="1053"/>
      <c r="FB12" s="1053"/>
      <c r="FC12" s="1053"/>
      <c r="FD12" s="1053"/>
      <c r="FE12" s="1053"/>
      <c r="FF12" s="1053"/>
      <c r="FG12" s="1053"/>
      <c r="FH12" s="1053"/>
      <c r="FI12" s="1053"/>
      <c r="FJ12" s="1053"/>
      <c r="FK12" s="1053"/>
      <c r="FL12" s="1053"/>
      <c r="FM12" s="1053"/>
      <c r="FN12" s="1053"/>
      <c r="FO12" s="1053"/>
      <c r="FP12" s="1053"/>
      <c r="FQ12" s="1053"/>
      <c r="FR12" s="1053"/>
      <c r="FS12" s="1053"/>
      <c r="FT12" s="1053"/>
      <c r="FU12" s="1053"/>
      <c r="FV12" s="1053"/>
      <c r="FW12" s="1053"/>
      <c r="FX12" s="1053"/>
      <c r="FY12" s="1053"/>
      <c r="FZ12" s="1053"/>
      <c r="GA12" s="1053"/>
      <c r="GB12" s="1053"/>
      <c r="GC12" s="1053"/>
      <c r="GD12" s="1053"/>
      <c r="GE12" s="1053"/>
      <c r="GF12" s="1053"/>
      <c r="GG12" s="1053"/>
      <c r="GH12" s="1053"/>
      <c r="GI12" s="1053"/>
      <c r="GJ12" s="1053"/>
      <c r="GK12" s="1053"/>
      <c r="GL12" s="1053"/>
      <c r="GM12" s="1053"/>
      <c r="GN12" s="1053"/>
      <c r="GO12" s="1053"/>
      <c r="GP12" s="1053"/>
      <c r="GQ12" s="1053"/>
      <c r="GR12" s="1053"/>
      <c r="GS12" s="1053"/>
      <c r="GT12" s="1053"/>
      <c r="GU12" s="1053"/>
      <c r="GV12" s="1053"/>
      <c r="GW12" s="1053"/>
      <c r="GX12" s="1053"/>
      <c r="GY12" s="1053"/>
      <c r="GZ12" s="1053"/>
      <c r="HA12" s="1053"/>
      <c r="HB12" s="1053"/>
      <c r="HC12" s="1053"/>
      <c r="HD12" s="1053"/>
      <c r="HE12" s="1053"/>
      <c r="HF12" s="1053"/>
      <c r="HG12" s="1053"/>
      <c r="HH12" s="1053"/>
      <c r="HI12" s="1053"/>
      <c r="HJ12" s="1053"/>
      <c r="HK12" s="1053"/>
      <c r="HL12" s="1053"/>
      <c r="HM12" s="1053"/>
      <c r="HN12" s="1053"/>
      <c r="HO12" s="1053"/>
      <c r="HP12" s="1053"/>
      <c r="HQ12" s="1053"/>
      <c r="HR12" s="1053"/>
      <c r="HS12" s="1053"/>
      <c r="HT12" s="1053"/>
      <c r="HU12" s="1053"/>
      <c r="HV12" s="1053"/>
      <c r="HW12" s="1053"/>
      <c r="HX12" s="1053"/>
      <c r="HY12" s="1053"/>
      <c r="HZ12" s="1053"/>
      <c r="IA12" s="1053"/>
      <c r="IB12" s="1053"/>
      <c r="IC12" s="1053"/>
      <c r="ID12" s="1053"/>
      <c r="IE12" s="1053"/>
      <c r="IF12" s="1053"/>
      <c r="IG12" s="1053"/>
      <c r="IH12" s="1053"/>
      <c r="II12" s="1053"/>
      <c r="IJ12" s="1053"/>
      <c r="IK12" s="1053"/>
      <c r="IL12" s="1053"/>
      <c r="IM12" s="1053"/>
      <c r="IN12" s="1053"/>
      <c r="IO12" s="1053"/>
      <c r="IP12" s="1053"/>
      <c r="IQ12" s="1053"/>
      <c r="IR12" s="1053"/>
      <c r="IS12" s="1053"/>
      <c r="IT12" s="1053"/>
      <c r="IU12" s="1053"/>
      <c r="IV12" s="1053"/>
    </row>
    <row r="13" spans="1:256" ht="15" customHeight="1">
      <c r="A13" s="110" t="s">
        <v>3</v>
      </c>
      <c r="B13" s="967">
        <f>B12</f>
        <v>0</v>
      </c>
      <c r="C13" s="967">
        <f>C12</f>
        <v>0</v>
      </c>
      <c r="D13" s="28"/>
      <c r="E13" s="106"/>
      <c r="F13" s="106"/>
      <c r="G13" s="106"/>
      <c r="H13" s="106"/>
      <c r="I13" s="106"/>
      <c r="J13" s="106"/>
      <c r="K13" s="106"/>
      <c r="L13" s="106"/>
      <c r="M13" s="106"/>
      <c r="N13" s="106"/>
      <c r="O13" s="106"/>
      <c r="P13" s="106"/>
      <c r="Q13" s="106"/>
      <c r="R13" s="106"/>
      <c r="S13" s="106"/>
      <c r="T13" s="106"/>
      <c r="U13" s="106"/>
      <c r="V13" s="106"/>
      <c r="W13" s="106"/>
      <c r="X13" s="106"/>
      <c r="Y13" s="106"/>
      <c r="Z13" s="106"/>
      <c r="AA13" s="106"/>
      <c r="AB13" s="106"/>
      <c r="AC13" s="106"/>
      <c r="AD13" s="106"/>
      <c r="AE13" s="106"/>
      <c r="AF13" s="106"/>
      <c r="AG13" s="106"/>
      <c r="AH13" s="106"/>
      <c r="AI13" s="106"/>
      <c r="AJ13" s="106"/>
      <c r="AK13" s="106"/>
      <c r="AL13" s="106"/>
      <c r="AM13" s="106"/>
      <c r="AN13" s="106"/>
      <c r="AO13" s="106"/>
      <c r="AP13" s="106"/>
      <c r="AQ13" s="106"/>
      <c r="AR13" s="106"/>
      <c r="AS13" s="106"/>
      <c r="AT13" s="106"/>
      <c r="AU13" s="106"/>
      <c r="AV13" s="106"/>
      <c r="AW13" s="106"/>
      <c r="AX13" s="106"/>
      <c r="AY13" s="106"/>
      <c r="AZ13" s="106"/>
      <c r="BA13" s="106"/>
      <c r="BB13" s="106"/>
      <c r="BC13" s="106"/>
      <c r="BD13" s="106"/>
      <c r="BE13" s="106"/>
      <c r="BF13" s="106"/>
      <c r="BG13" s="106"/>
      <c r="BH13" s="106"/>
      <c r="BI13" s="106"/>
      <c r="BJ13" s="106"/>
      <c r="BK13" s="106"/>
      <c r="BL13" s="106"/>
      <c r="BM13" s="106"/>
      <c r="BN13" s="106"/>
      <c r="BO13" s="106"/>
      <c r="BP13" s="106"/>
      <c r="BQ13" s="106"/>
      <c r="BR13" s="106"/>
      <c r="BS13" s="106"/>
      <c r="BT13" s="106"/>
      <c r="BU13" s="106"/>
      <c r="BV13" s="106"/>
      <c r="BW13" s="106"/>
      <c r="BX13" s="106"/>
      <c r="BY13" s="106"/>
      <c r="BZ13" s="106"/>
      <c r="CA13" s="106"/>
      <c r="CB13" s="106"/>
      <c r="CC13" s="106"/>
      <c r="CD13" s="106"/>
      <c r="CE13" s="106"/>
      <c r="CF13" s="106"/>
      <c r="CG13" s="106"/>
      <c r="CH13" s="106"/>
      <c r="CI13" s="106"/>
      <c r="CJ13" s="106"/>
      <c r="CK13" s="106"/>
      <c r="CL13" s="106"/>
      <c r="CM13" s="106"/>
      <c r="CN13" s="106"/>
      <c r="CO13" s="106"/>
      <c r="CP13" s="106"/>
      <c r="CQ13" s="106"/>
      <c r="CR13" s="106"/>
      <c r="CS13" s="106"/>
      <c r="CT13" s="106"/>
      <c r="CU13" s="106"/>
      <c r="CV13" s="106"/>
      <c r="CW13" s="106"/>
      <c r="CX13" s="106"/>
      <c r="CY13" s="106"/>
      <c r="CZ13" s="106"/>
      <c r="DA13" s="106"/>
      <c r="DB13" s="106"/>
      <c r="DC13" s="106"/>
      <c r="DD13" s="106"/>
      <c r="DE13" s="106"/>
      <c r="DF13" s="106"/>
      <c r="DG13" s="106"/>
      <c r="DH13" s="106"/>
      <c r="DI13" s="106"/>
      <c r="DJ13" s="106"/>
      <c r="DK13" s="106"/>
      <c r="DL13" s="106"/>
      <c r="DM13" s="106"/>
      <c r="DN13" s="106"/>
      <c r="DO13" s="106"/>
      <c r="DP13" s="106"/>
      <c r="DQ13" s="106"/>
      <c r="DR13" s="106"/>
      <c r="DS13" s="106"/>
      <c r="DT13" s="106"/>
      <c r="DU13" s="106"/>
      <c r="DV13" s="106"/>
      <c r="DW13" s="106"/>
      <c r="DX13" s="106"/>
      <c r="DY13" s="106"/>
      <c r="DZ13" s="106"/>
      <c r="EA13" s="106"/>
      <c r="EB13" s="106"/>
      <c r="EC13" s="106"/>
      <c r="ED13" s="106"/>
      <c r="EE13" s="106"/>
      <c r="EF13" s="106"/>
      <c r="EG13" s="106"/>
      <c r="EH13" s="106"/>
      <c r="EI13" s="106"/>
      <c r="EJ13" s="106"/>
      <c r="EK13" s="106"/>
      <c r="EL13" s="106"/>
      <c r="EM13" s="106"/>
      <c r="EN13" s="106"/>
      <c r="EO13" s="106"/>
      <c r="EP13" s="106"/>
      <c r="EQ13" s="106"/>
      <c r="ER13" s="106"/>
      <c r="ES13" s="106"/>
      <c r="ET13" s="106"/>
      <c r="EU13" s="106"/>
      <c r="EV13" s="106"/>
      <c r="EW13" s="106"/>
      <c r="EX13" s="106"/>
      <c r="EY13" s="106"/>
      <c r="EZ13" s="106"/>
      <c r="FA13" s="106"/>
      <c r="FB13" s="106"/>
      <c r="FC13" s="106"/>
      <c r="FD13" s="106"/>
      <c r="FE13" s="106"/>
      <c r="FF13" s="106"/>
      <c r="FG13" s="106"/>
      <c r="FH13" s="106"/>
      <c r="FI13" s="106"/>
      <c r="FJ13" s="106"/>
      <c r="FK13" s="106"/>
      <c r="FL13" s="106"/>
      <c r="FM13" s="106"/>
      <c r="FN13" s="106"/>
      <c r="FO13" s="106"/>
      <c r="FP13" s="106"/>
      <c r="FQ13" s="106"/>
      <c r="FR13" s="106"/>
      <c r="FS13" s="106"/>
      <c r="FT13" s="106"/>
      <c r="FU13" s="106"/>
      <c r="FV13" s="106"/>
      <c r="FW13" s="106"/>
      <c r="FX13" s="106"/>
      <c r="FY13" s="106"/>
      <c r="FZ13" s="106"/>
      <c r="GA13" s="106"/>
      <c r="GB13" s="106"/>
      <c r="GC13" s="106"/>
      <c r="GD13" s="106"/>
      <c r="GE13" s="106"/>
      <c r="GF13" s="106"/>
      <c r="GG13" s="106"/>
      <c r="GH13" s="106"/>
      <c r="GI13" s="106"/>
      <c r="GJ13" s="106"/>
      <c r="GK13" s="106"/>
      <c r="GL13" s="106"/>
      <c r="GM13" s="106"/>
      <c r="GN13" s="106"/>
      <c r="GO13" s="106"/>
      <c r="GP13" s="106"/>
      <c r="GQ13" s="106"/>
      <c r="GR13" s="106"/>
      <c r="GS13" s="106"/>
      <c r="GT13" s="106"/>
      <c r="GU13" s="106"/>
      <c r="GV13" s="106"/>
      <c r="GW13" s="106"/>
      <c r="GX13" s="106"/>
      <c r="GY13" s="106"/>
      <c r="GZ13" s="106"/>
      <c r="HA13" s="106"/>
      <c r="HB13" s="106"/>
      <c r="HC13" s="106"/>
      <c r="HD13" s="106"/>
      <c r="HE13" s="106"/>
      <c r="HF13" s="106"/>
      <c r="HG13" s="106"/>
      <c r="HH13" s="106"/>
      <c r="HI13" s="106"/>
      <c r="HJ13" s="106"/>
      <c r="HK13" s="106"/>
      <c r="HL13" s="106"/>
      <c r="HM13" s="106"/>
      <c r="HN13" s="106"/>
      <c r="HO13" s="106"/>
      <c r="HP13" s="106"/>
      <c r="HQ13" s="106"/>
      <c r="HR13" s="106"/>
      <c r="HS13" s="106"/>
      <c r="HT13" s="106"/>
      <c r="HU13" s="106"/>
      <c r="HV13" s="106"/>
      <c r="HW13" s="106"/>
      <c r="HX13" s="106"/>
      <c r="HY13" s="106"/>
      <c r="HZ13" s="106"/>
      <c r="IA13" s="106"/>
      <c r="IB13" s="106"/>
      <c r="IC13" s="106"/>
      <c r="ID13" s="106"/>
      <c r="IE13" s="106"/>
      <c r="IF13" s="106"/>
      <c r="IG13" s="106"/>
      <c r="IH13" s="106"/>
      <c r="II13" s="106"/>
      <c r="IJ13" s="106"/>
      <c r="IK13" s="106"/>
      <c r="IL13" s="106"/>
      <c r="IM13" s="106"/>
      <c r="IN13" s="106"/>
      <c r="IO13" s="106"/>
      <c r="IP13" s="106"/>
      <c r="IQ13" s="106"/>
      <c r="IR13" s="106"/>
      <c r="IS13" s="106"/>
      <c r="IT13" s="106"/>
      <c r="IU13" s="106"/>
      <c r="IV13" s="106"/>
    </row>
    <row r="14" spans="1:256" ht="15" customHeight="1"/>
    <row r="15" spans="1:256" ht="15" customHeight="1">
      <c r="A15" s="80" t="s">
        <v>124</v>
      </c>
    </row>
    <row r="16" spans="1:256" s="36" customFormat="1" ht="15" customHeight="1">
      <c r="A16" s="108" t="s">
        <v>127</v>
      </c>
      <c r="B16" s="966">
        <v>0</v>
      </c>
      <c r="C16" s="966">
        <v>0</v>
      </c>
      <c r="D16" s="108"/>
    </row>
    <row r="17" spans="1:3" ht="15" customHeight="1">
      <c r="A17" s="110" t="s">
        <v>3</v>
      </c>
      <c r="B17" s="967">
        <f>B16</f>
        <v>0</v>
      </c>
      <c r="C17" s="967">
        <f>C16</f>
        <v>0</v>
      </c>
    </row>
    <row r="18" spans="1:3" ht="15" customHeight="1"/>
    <row r="19" spans="1:3" ht="15" customHeight="1">
      <c r="A19" s="80" t="s">
        <v>128</v>
      </c>
      <c r="B19" s="967">
        <f>B9+B13+B17</f>
        <v>0</v>
      </c>
      <c r="C19" s="967">
        <f>C9+C13+C17</f>
        <v>0</v>
      </c>
    </row>
    <row r="20" spans="1:3" ht="15" customHeight="1"/>
    <row r="21" spans="1:3" ht="15" customHeight="1"/>
  </sheetData>
  <mergeCells count="211">
    <mergeCell ref="IQ4:IV4"/>
    <mergeCell ref="HG4:HL4"/>
    <mergeCell ref="HM4:HR4"/>
    <mergeCell ref="HS4:HX4"/>
    <mergeCell ref="HY4:ID4"/>
    <mergeCell ref="IE4:IJ4"/>
    <mergeCell ref="IK4:IP4"/>
    <mergeCell ref="CW4:DB4"/>
    <mergeCell ref="GI4:GN4"/>
    <mergeCell ref="FK4:FP4"/>
    <mergeCell ref="FQ4:FV4"/>
    <mergeCell ref="FW4:GB4"/>
    <mergeCell ref="ES4:EX4"/>
    <mergeCell ref="EY4:FD4"/>
    <mergeCell ref="EM4:ER4"/>
    <mergeCell ref="FE4:FJ4"/>
    <mergeCell ref="GC4:GH4"/>
    <mergeCell ref="GO4:GT4"/>
    <mergeCell ref="GU4:GZ4"/>
    <mergeCell ref="HA4:HF4"/>
    <mergeCell ref="DC4:DH4"/>
    <mergeCell ref="DI4:DN4"/>
    <mergeCell ref="DO4:DT4"/>
    <mergeCell ref="DU4:DZ4"/>
    <mergeCell ref="FE8:FJ8"/>
    <mergeCell ref="ES8:EX8"/>
    <mergeCell ref="E4:J4"/>
    <mergeCell ref="K4:P4"/>
    <mergeCell ref="Q4:V4"/>
    <mergeCell ref="W4:AB4"/>
    <mergeCell ref="AC4:AH4"/>
    <mergeCell ref="AU8:AZ8"/>
    <mergeCell ref="EG4:EL4"/>
    <mergeCell ref="CK4:CP4"/>
    <mergeCell ref="CQ4:CV4"/>
    <mergeCell ref="AI4:AN4"/>
    <mergeCell ref="AO4:AT4"/>
    <mergeCell ref="AU4:AZ4"/>
    <mergeCell ref="BA4:BF4"/>
    <mergeCell ref="BG4:BL4"/>
    <mergeCell ref="BM4:BR4"/>
    <mergeCell ref="CE4:CJ4"/>
    <mergeCell ref="BS4:BX4"/>
    <mergeCell ref="BY4:CD4"/>
    <mergeCell ref="EA4:EF4"/>
    <mergeCell ref="CQ8:CV8"/>
    <mergeCell ref="CW8:DB8"/>
    <mergeCell ref="DC8:DH8"/>
    <mergeCell ref="DI8:DN8"/>
    <mergeCell ref="DO8:DT8"/>
    <mergeCell ref="EA8:EF8"/>
    <mergeCell ref="EG8:EL8"/>
    <mergeCell ref="EM8:ER8"/>
    <mergeCell ref="E8:J8"/>
    <mergeCell ref="K8:P8"/>
    <mergeCell ref="Q8:V8"/>
    <mergeCell ref="W8:AB8"/>
    <mergeCell ref="AC8:AH8"/>
    <mergeCell ref="BS8:BX8"/>
    <mergeCell ref="BY8:CD8"/>
    <mergeCell ref="DU8:DZ8"/>
    <mergeCell ref="BA8:BF8"/>
    <mergeCell ref="BG8:BL8"/>
    <mergeCell ref="BM8:BR8"/>
    <mergeCell ref="AI8:AN8"/>
    <mergeCell ref="AO8:AT8"/>
    <mergeCell ref="CE8:CJ8"/>
    <mergeCell ref="IQ8:IV8"/>
    <mergeCell ref="GI8:GN8"/>
    <mergeCell ref="GO8:GT8"/>
    <mergeCell ref="GU8:GZ8"/>
    <mergeCell ref="HA8:HF8"/>
    <mergeCell ref="HG8:HL8"/>
    <mergeCell ref="HM8:HR8"/>
    <mergeCell ref="HS8:HX8"/>
    <mergeCell ref="HY8:ID8"/>
    <mergeCell ref="IE8:IJ8"/>
    <mergeCell ref="E10:J10"/>
    <mergeCell ref="K10:P10"/>
    <mergeCell ref="Q10:V10"/>
    <mergeCell ref="W10:AB10"/>
    <mergeCell ref="AC10:AH10"/>
    <mergeCell ref="AI10:AN10"/>
    <mergeCell ref="IK8:IP8"/>
    <mergeCell ref="EY8:FD8"/>
    <mergeCell ref="GO10:GT10"/>
    <mergeCell ref="GU10:GZ10"/>
    <mergeCell ref="FE10:FJ10"/>
    <mergeCell ref="FK10:FP10"/>
    <mergeCell ref="FW8:GB8"/>
    <mergeCell ref="GC10:GH10"/>
    <mergeCell ref="GC8:GH8"/>
    <mergeCell ref="FQ8:FV8"/>
    <mergeCell ref="CE10:CJ10"/>
    <mergeCell ref="DO10:DT10"/>
    <mergeCell ref="CK10:CP10"/>
    <mergeCell ref="CQ10:CV10"/>
    <mergeCell ref="CW10:DB10"/>
    <mergeCell ref="DC10:DH10"/>
    <mergeCell ref="FK8:FP8"/>
    <mergeCell ref="CK8:CP8"/>
    <mergeCell ref="FQ10:FV10"/>
    <mergeCell ref="FW10:GB10"/>
    <mergeCell ref="GI10:GN10"/>
    <mergeCell ref="HG11:HL11"/>
    <mergeCell ref="HM11:HR11"/>
    <mergeCell ref="FW11:GB11"/>
    <mergeCell ref="AO10:AT10"/>
    <mergeCell ref="AU10:AZ10"/>
    <mergeCell ref="BA10:BF10"/>
    <mergeCell ref="DI10:DN10"/>
    <mergeCell ref="EA10:EF10"/>
    <mergeCell ref="DU10:DZ10"/>
    <mergeCell ref="BG10:BL10"/>
    <mergeCell ref="BM10:BR10"/>
    <mergeCell ref="BS10:BX10"/>
    <mergeCell ref="BY10:CD10"/>
    <mergeCell ref="IQ10:IV10"/>
    <mergeCell ref="HA10:HF10"/>
    <mergeCell ref="HG10:HL10"/>
    <mergeCell ref="HM10:HR10"/>
    <mergeCell ref="HS10:HX10"/>
    <mergeCell ref="HY10:ID10"/>
    <mergeCell ref="IE10:IJ10"/>
    <mergeCell ref="IK10:IP10"/>
    <mergeCell ref="IQ11:IV11"/>
    <mergeCell ref="HY11:ID11"/>
    <mergeCell ref="IE11:IJ11"/>
    <mergeCell ref="IK11:IP11"/>
    <mergeCell ref="HS11:HX11"/>
    <mergeCell ref="EG10:EL10"/>
    <mergeCell ref="EM10:ER10"/>
    <mergeCell ref="ES10:EX10"/>
    <mergeCell ref="EY10:FD10"/>
    <mergeCell ref="BM11:BR11"/>
    <mergeCell ref="BS11:BX11"/>
    <mergeCell ref="BY11:CD11"/>
    <mergeCell ref="EA11:EF11"/>
    <mergeCell ref="EG11:EL11"/>
    <mergeCell ref="CE11:CJ11"/>
    <mergeCell ref="CK11:CP11"/>
    <mergeCell ref="CQ11:CV11"/>
    <mergeCell ref="GC11:GH11"/>
    <mergeCell ref="GI12:GN12"/>
    <mergeCell ref="FW12:GB12"/>
    <mergeCell ref="HA12:HF12"/>
    <mergeCell ref="GO12:GT12"/>
    <mergeCell ref="GU12:GZ12"/>
    <mergeCell ref="BG11:BL11"/>
    <mergeCell ref="E11:J11"/>
    <mergeCell ref="K11:P11"/>
    <mergeCell ref="Q11:V11"/>
    <mergeCell ref="W11:AB11"/>
    <mergeCell ref="AC11:AH11"/>
    <mergeCell ref="AI11:AN11"/>
    <mergeCell ref="AO12:AT12"/>
    <mergeCell ref="GI11:GN11"/>
    <mergeCell ref="GO11:GT11"/>
    <mergeCell ref="GU11:GZ11"/>
    <mergeCell ref="AO11:AT11"/>
    <mergeCell ref="AU11:AZ11"/>
    <mergeCell ref="BA11:BF11"/>
    <mergeCell ref="FQ11:FV11"/>
    <mergeCell ref="IQ12:IV12"/>
    <mergeCell ref="HG12:HL12"/>
    <mergeCell ref="HM12:HR12"/>
    <mergeCell ref="HS12:HX12"/>
    <mergeCell ref="HY12:ID12"/>
    <mergeCell ref="IE12:IJ12"/>
    <mergeCell ref="DI11:DN11"/>
    <mergeCell ref="E12:J12"/>
    <mergeCell ref="K12:P12"/>
    <mergeCell ref="Q12:V12"/>
    <mergeCell ref="W12:AB12"/>
    <mergeCell ref="AC12:AH12"/>
    <mergeCell ref="AI12:AN12"/>
    <mergeCell ref="BG12:BL12"/>
    <mergeCell ref="BM12:BR12"/>
    <mergeCell ref="CW12:DB12"/>
    <mergeCell ref="DC12:DH12"/>
    <mergeCell ref="BY12:CD12"/>
    <mergeCell ref="CW11:DB11"/>
    <mergeCell ref="DC11:DH11"/>
    <mergeCell ref="FQ12:FV12"/>
    <mergeCell ref="DO11:DT11"/>
    <mergeCell ref="DU11:DZ11"/>
    <mergeCell ref="EY11:FD11"/>
    <mergeCell ref="B5:C5"/>
    <mergeCell ref="IK12:IP12"/>
    <mergeCell ref="ES12:EX12"/>
    <mergeCell ref="EY12:FD12"/>
    <mergeCell ref="FE12:FJ12"/>
    <mergeCell ref="FK12:FP12"/>
    <mergeCell ref="DI12:DN12"/>
    <mergeCell ref="DO12:DT12"/>
    <mergeCell ref="DU12:DZ12"/>
    <mergeCell ref="EA12:EF12"/>
    <mergeCell ref="FE11:FJ11"/>
    <mergeCell ref="FK11:FP11"/>
    <mergeCell ref="AU12:AZ12"/>
    <mergeCell ref="BA12:BF12"/>
    <mergeCell ref="CE12:CJ12"/>
    <mergeCell ref="CK12:CP12"/>
    <mergeCell ref="CQ12:CV12"/>
    <mergeCell ref="BS12:BX12"/>
    <mergeCell ref="HA11:HF11"/>
    <mergeCell ref="EG12:EL12"/>
    <mergeCell ref="EM12:ER12"/>
    <mergeCell ref="ES11:EX11"/>
    <mergeCell ref="EM11:ER11"/>
    <mergeCell ref="GC12:GH12"/>
  </mergeCells>
  <hyperlinks>
    <hyperlink ref="C1" location="BG!A1" display="BG"/>
  </hyperlinks>
  <pageMargins left="0.7" right="0.7" top="0.75" bottom="0.75" header="0.3" footer="0.3"/>
  <pageSetup paperSize="9" orientation="portrait" horizontalDpi="0" verticalDpi="0"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6"/>
  <dimension ref="A1:S19"/>
  <sheetViews>
    <sheetView workbookViewId="0">
      <selection activeCell="B12" sqref="B12"/>
    </sheetView>
  </sheetViews>
  <sheetFormatPr baseColWidth="10" defaultRowHeight="15"/>
  <cols>
    <col min="1" max="1" width="26.7109375" style="99" customWidth="1"/>
    <col min="2" max="3" width="22.7109375" style="99" customWidth="1"/>
    <col min="4" max="19" width="11.42578125" style="99" customWidth="1"/>
  </cols>
  <sheetData>
    <row r="1" spans="1:19">
      <c r="A1" s="99" t="str">
        <f>Indice!C1</f>
        <v>NEGOFIN S.A.E.C.A.</v>
      </c>
      <c r="F1" s="118" t="s">
        <v>130</v>
      </c>
    </row>
    <row r="4" spans="1:19">
      <c r="A4" s="1066" t="s">
        <v>318</v>
      </c>
      <c r="B4" s="1066"/>
      <c r="C4" s="1066"/>
      <c r="D4" s="1066"/>
    </row>
    <row r="5" spans="1:19">
      <c r="B5" s="1062" t="s">
        <v>306</v>
      </c>
      <c r="C5" s="1062"/>
    </row>
    <row r="6" spans="1:19">
      <c r="A6" s="115" t="s">
        <v>123</v>
      </c>
      <c r="B6" s="330">
        <f>IFERROR(IF(Indice!B6="","2XX2",YEAR(Indice!B6)),"2XX2")</f>
        <v>2024</v>
      </c>
      <c r="C6" s="330">
        <f>IFERROR(YEAR(Indice!B6-365),"2XX1")</f>
        <v>2023</v>
      </c>
      <c r="D6" s="111"/>
      <c r="E6" s="390"/>
    </row>
    <row r="7" spans="1:19" s="381" customFormat="1">
      <c r="A7" s="112" t="s">
        <v>939</v>
      </c>
      <c r="B7" s="908">
        <v>3078130.05</v>
      </c>
      <c r="C7" s="803">
        <v>3071568.8309999998</v>
      </c>
      <c r="D7" s="112"/>
      <c r="E7" s="390"/>
      <c r="F7" s="99"/>
      <c r="G7" s="99"/>
      <c r="H7" s="99"/>
      <c r="I7" s="99"/>
      <c r="J7" s="99"/>
      <c r="K7" s="99"/>
      <c r="L7" s="99"/>
      <c r="M7" s="99"/>
      <c r="N7" s="99"/>
      <c r="O7" s="99"/>
      <c r="P7" s="99"/>
      <c r="Q7" s="99"/>
      <c r="R7" s="99"/>
      <c r="S7" s="99"/>
    </row>
    <row r="8" spans="1:19" s="381" customFormat="1">
      <c r="A8" s="112" t="s">
        <v>940</v>
      </c>
      <c r="B8" s="908">
        <v>3176978.6770000001</v>
      </c>
      <c r="C8" s="803">
        <v>1195888.652</v>
      </c>
      <c r="D8" s="112"/>
      <c r="E8" s="390"/>
      <c r="F8" s="99"/>
      <c r="G8" s="99"/>
      <c r="H8" s="99"/>
      <c r="I8" s="99"/>
      <c r="J8" s="99"/>
      <c r="K8" s="99"/>
      <c r="L8" s="99"/>
      <c r="M8" s="99"/>
      <c r="N8" s="99"/>
      <c r="O8" s="99"/>
      <c r="P8" s="99"/>
      <c r="Q8" s="99"/>
      <c r="R8" s="99"/>
      <c r="S8" s="99"/>
    </row>
    <row r="9" spans="1:19" s="381" customFormat="1">
      <c r="A9" s="112" t="s">
        <v>941</v>
      </c>
      <c r="B9" s="908">
        <v>16003.182000000001</v>
      </c>
      <c r="C9" s="803">
        <v>16003.182000000001</v>
      </c>
      <c r="D9" s="112"/>
      <c r="E9" s="391"/>
      <c r="F9" s="99"/>
      <c r="G9" s="99"/>
      <c r="H9" s="99"/>
      <c r="I9" s="99"/>
      <c r="J9" s="99"/>
      <c r="K9" s="99"/>
      <c r="L9" s="99"/>
      <c r="M9" s="99"/>
      <c r="N9" s="99"/>
      <c r="O9" s="99"/>
      <c r="P9" s="99"/>
      <c r="Q9" s="99"/>
      <c r="R9" s="99"/>
      <c r="S9" s="99"/>
    </row>
    <row r="10" spans="1:19" ht="16.899999999999999" customHeight="1">
      <c r="A10" s="113" t="s">
        <v>161</v>
      </c>
      <c r="B10" s="753">
        <v>-3223351.284</v>
      </c>
      <c r="C10" s="526">
        <v>-2943636.8629999999</v>
      </c>
      <c r="D10" s="529"/>
    </row>
    <row r="11" spans="1:19">
      <c r="A11" s="114"/>
      <c r="B11" s="526"/>
      <c r="C11" s="391"/>
      <c r="D11" s="113"/>
      <c r="E11" s="112"/>
      <c r="F11" s="112"/>
    </row>
    <row r="12" spans="1:19">
      <c r="A12" s="102" t="s">
        <v>128</v>
      </c>
      <c r="B12" s="392">
        <f>SUM(B7:B11)</f>
        <v>3047760.625</v>
      </c>
      <c r="C12" s="392">
        <f>SUM(C7:C11)</f>
        <v>1339823.8020000001</v>
      </c>
    </row>
    <row r="13" spans="1:19">
      <c r="A13" s="114"/>
      <c r="D13" s="113"/>
    </row>
    <row r="14" spans="1:19">
      <c r="A14" s="113"/>
      <c r="B14" s="393"/>
      <c r="D14" s="113"/>
    </row>
    <row r="15" spans="1:19">
      <c r="A15" s="114"/>
      <c r="B15" s="393"/>
      <c r="D15" s="113"/>
      <c r="E15" s="112"/>
      <c r="F15" s="112"/>
    </row>
    <row r="17" spans="1:4">
      <c r="A17" s="102"/>
    </row>
    <row r="18" spans="1:4">
      <c r="A18" s="111"/>
      <c r="D18" s="111"/>
    </row>
    <row r="19" spans="1:4">
      <c r="A19" s="114"/>
    </row>
  </sheetData>
  <mergeCells count="2">
    <mergeCell ref="A4:D4"/>
    <mergeCell ref="B5:C5"/>
  </mergeCells>
  <hyperlinks>
    <hyperlink ref="F1" location="BG!A1" display="BG"/>
  </hyperlinks>
  <pageMargins left="0.7" right="0.7" top="0.75" bottom="0.75" header="0.3" footer="0.3"/>
  <pageSetup paperSize="9" orientation="portrait" r:id="rId1"/>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7"/>
  <dimension ref="A1:M13"/>
  <sheetViews>
    <sheetView workbookViewId="0">
      <selection activeCell="G13" sqref="G13"/>
    </sheetView>
  </sheetViews>
  <sheetFormatPr baseColWidth="10" defaultRowHeight="15"/>
  <cols>
    <col min="1" max="1" width="24.7109375" style="99" customWidth="1"/>
    <col min="2" max="2" width="17.140625" style="99" customWidth="1"/>
    <col min="3" max="3" width="17.28515625" style="99" customWidth="1"/>
    <col min="4" max="13" width="11.42578125" style="99" customWidth="1"/>
  </cols>
  <sheetData>
    <row r="1" spans="1:5">
      <c r="A1" s="99" t="str">
        <f>Indice!C1</f>
        <v>NEGOFIN S.A.E.C.A.</v>
      </c>
      <c r="E1" s="118" t="s">
        <v>130</v>
      </c>
    </row>
    <row r="5" spans="1:5">
      <c r="A5" s="267" t="s">
        <v>319</v>
      </c>
      <c r="B5" s="267"/>
      <c r="C5" s="267"/>
      <c r="D5" s="267"/>
    </row>
    <row r="6" spans="1:5">
      <c r="B6" s="1062" t="s">
        <v>306</v>
      </c>
      <c r="C6" s="1062"/>
    </row>
    <row r="7" spans="1:5">
      <c r="A7" s="116" t="s">
        <v>129</v>
      </c>
      <c r="B7" s="330">
        <f>IFERROR(IF(Indice!B6="","2XX2",YEAR(Indice!B6)),"2XX2")</f>
        <v>2024</v>
      </c>
      <c r="C7" s="330">
        <f>IFERROR(YEAR(Indice!B6-365),"2XX1")</f>
        <v>2023</v>
      </c>
      <c r="D7" s="111"/>
    </row>
    <row r="8" spans="1:5">
      <c r="A8" s="112"/>
      <c r="B8" s="112"/>
      <c r="C8" s="112"/>
      <c r="D8" s="112"/>
    </row>
    <row r="9" spans="1:5">
      <c r="A9" s="113"/>
      <c r="D9" s="113"/>
    </row>
    <row r="10" spans="1:5">
      <c r="A10" s="114"/>
      <c r="B10" s="926"/>
      <c r="C10" s="926"/>
      <c r="D10" s="113"/>
    </row>
    <row r="11" spans="1:5">
      <c r="A11" s="102" t="s">
        <v>128</v>
      </c>
      <c r="B11" s="392">
        <f>SUM(B8:B10)</f>
        <v>0</v>
      </c>
      <c r="C11" s="392">
        <f>SUM(C8:C10)</f>
        <v>0</v>
      </c>
    </row>
    <row r="12" spans="1:5">
      <c r="A12" s="114"/>
      <c r="D12" s="113"/>
    </row>
    <row r="13" spans="1:5">
      <c r="A13" s="113"/>
      <c r="D13" s="113"/>
    </row>
  </sheetData>
  <mergeCells count="1">
    <mergeCell ref="B6:C6"/>
  </mergeCells>
  <hyperlinks>
    <hyperlink ref="E1" location="BG!A1" display="BG"/>
  </hyperlinks>
  <pageMargins left="0.7" right="0.7" top="0.75" bottom="0.75" header="0.3" footer="0.3"/>
  <drawing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8"/>
  <dimension ref="A1:E23"/>
  <sheetViews>
    <sheetView showGridLines="0" topLeftCell="A4" workbookViewId="0">
      <selection activeCell="D9" sqref="D9"/>
    </sheetView>
  </sheetViews>
  <sheetFormatPr baseColWidth="10" defaultColWidth="11.42578125" defaultRowHeight="15"/>
  <cols>
    <col min="1" max="1" width="38.5703125" style="252" customWidth="1"/>
    <col min="2" max="2" width="34.140625" style="252" customWidth="1"/>
    <col min="3" max="3" width="34.42578125" style="252" bestFit="1" customWidth="1"/>
    <col min="4" max="4" width="18.42578125" style="252" customWidth="1"/>
    <col min="5" max="5" width="18.7109375" style="252" customWidth="1"/>
    <col min="6" max="16384" width="11.42578125" style="252"/>
  </cols>
  <sheetData>
    <row r="1" spans="1:5">
      <c r="A1" s="252" t="str">
        <f>Indice!C1</f>
        <v>NEGOFIN S.A.E.C.A.</v>
      </c>
      <c r="B1" s="117"/>
      <c r="C1" s="360" t="s">
        <v>130</v>
      </c>
    </row>
    <row r="4" spans="1:5">
      <c r="A4" s="267" t="s">
        <v>321</v>
      </c>
      <c r="B4" s="267"/>
      <c r="C4" s="267"/>
      <c r="D4" s="267"/>
      <c r="E4" s="267"/>
    </row>
    <row r="5" spans="1:5">
      <c r="A5" s="328" t="s">
        <v>306</v>
      </c>
    </row>
    <row r="6" spans="1:5">
      <c r="A6" s="268" t="s">
        <v>832</v>
      </c>
      <c r="B6" s="268"/>
      <c r="C6" s="268"/>
      <c r="D6" s="268"/>
    </row>
    <row r="7" spans="1:5">
      <c r="E7" s="216"/>
    </row>
    <row r="8" spans="1:5">
      <c r="A8" s="80" t="s">
        <v>63</v>
      </c>
      <c r="B8" s="345" t="s">
        <v>178</v>
      </c>
      <c r="C8" s="345" t="s">
        <v>473</v>
      </c>
      <c r="D8" s="346">
        <f>IFERROR(IF(Indice!B6="","2XX2",YEAR(Indice!B6)),"2XX2")</f>
        <v>2024</v>
      </c>
      <c r="E8" s="346">
        <f>IFERROR(YEAR(Indice!B6-365),"2XX1")</f>
        <v>2023</v>
      </c>
    </row>
    <row r="9" spans="1:5">
      <c r="A9" s="252" t="s">
        <v>472</v>
      </c>
      <c r="B9" s="266"/>
      <c r="C9" s="271" t="str">
        <f>IFERROR(VLOOKUP(B9,'Base de Monedas'!A:B,2,0),"")</f>
        <v/>
      </c>
      <c r="D9" s="968">
        <v>0</v>
      </c>
      <c r="E9" s="386">
        <v>0</v>
      </c>
    </row>
    <row r="10" spans="1:5">
      <c r="A10" s="255" t="s">
        <v>111</v>
      </c>
      <c r="B10" s="266"/>
      <c r="C10" s="271" t="str">
        <f>IFERROR(VLOOKUP(B10,'Base de Monedas'!A:B,2,0),"")</f>
        <v/>
      </c>
      <c r="D10" s="394">
        <v>0</v>
      </c>
      <c r="E10" s="386">
        <v>0</v>
      </c>
    </row>
    <row r="11" spans="1:5">
      <c r="A11" s="255" t="s">
        <v>112</v>
      </c>
      <c r="B11" s="266"/>
      <c r="C11" s="271" t="str">
        <f>IFERROR(VLOOKUP(B11,'Base de Monedas'!A:B,2,0),"")</f>
        <v/>
      </c>
      <c r="D11" s="556">
        <v>449127.01699999999</v>
      </c>
      <c r="E11" s="388">
        <v>711652.40500000003</v>
      </c>
    </row>
    <row r="12" spans="1:5">
      <c r="A12" s="270" t="s">
        <v>64</v>
      </c>
      <c r="B12" s="266"/>
      <c r="C12" s="271" t="str">
        <f>IFERROR(VLOOKUP(B12,'Base de Monedas'!A:B,2,0),"")</f>
        <v/>
      </c>
      <c r="D12" s="388"/>
      <c r="E12" s="417"/>
    </row>
    <row r="13" spans="1:5" ht="15.75" thickBot="1">
      <c r="A13" s="8" t="s">
        <v>113</v>
      </c>
      <c r="B13" s="6"/>
      <c r="C13" s="10"/>
      <c r="D13" s="418">
        <f>SUM($D$9:D11)</f>
        <v>449127.01699999999</v>
      </c>
      <c r="E13" s="418">
        <f>SUM($E$9:E11)</f>
        <v>711652.40500000003</v>
      </c>
    </row>
    <row r="14" spans="1:5" ht="15.75" thickTop="1">
      <c r="A14" s="8"/>
      <c r="B14" s="6"/>
      <c r="C14" s="10"/>
      <c r="D14" s="261"/>
      <c r="E14" s="261"/>
    </row>
    <row r="16" spans="1:5">
      <c r="D16" s="216"/>
    </row>
    <row r="17" spans="1:5">
      <c r="A17" s="80" t="s">
        <v>831</v>
      </c>
      <c r="B17" s="345" t="s">
        <v>178</v>
      </c>
      <c r="C17" s="345">
        <v>5850172.8380000005</v>
      </c>
      <c r="D17" s="346">
        <f>IFERROR(YEAR(Indice!B6),"2XX2")</f>
        <v>2024</v>
      </c>
      <c r="E17" s="346">
        <f>IFERROR(YEAR(Indice!B6-365),"2XX1")</f>
        <v>2023</v>
      </c>
    </row>
    <row r="18" spans="1:5">
      <c r="A18" s="252" t="s">
        <v>472</v>
      </c>
      <c r="B18" s="266"/>
      <c r="C18" s="271" t="str">
        <f>IFERROR(VLOOKUP(B18,'Base de Monedas'!A:B,2,0),"")</f>
        <v/>
      </c>
      <c r="D18" s="968">
        <v>0</v>
      </c>
      <c r="E18" s="386">
        <v>0</v>
      </c>
    </row>
    <row r="19" spans="1:5">
      <c r="A19" s="255" t="s">
        <v>111</v>
      </c>
      <c r="B19" s="266"/>
      <c r="C19" s="271" t="str">
        <f>IFERROR(VLOOKUP(B19,'Base de Monedas'!A:B,2,0),"")</f>
        <v/>
      </c>
      <c r="D19" s="394">
        <v>0</v>
      </c>
      <c r="E19" s="386">
        <v>0</v>
      </c>
    </row>
    <row r="20" spans="1:5">
      <c r="A20" s="255" t="s">
        <v>112</v>
      </c>
      <c r="B20" s="266"/>
      <c r="C20" s="271" t="str">
        <f>IFERROR(VLOOKUP(B20,'Base de Monedas'!A:B,2,0),"")</f>
        <v/>
      </c>
      <c r="D20" s="388">
        <v>0</v>
      </c>
      <c r="E20" s="417">
        <v>0</v>
      </c>
    </row>
    <row r="21" spans="1:5">
      <c r="A21" s="270" t="s">
        <v>64</v>
      </c>
      <c r="B21" s="266"/>
      <c r="C21" s="271" t="str">
        <f>IFERROR(VLOOKUP(B21,'Base de Monedas'!A:B,2,0),"")</f>
        <v/>
      </c>
      <c r="D21" s="388">
        <v>0</v>
      </c>
      <c r="E21" s="417">
        <v>0</v>
      </c>
    </row>
    <row r="22" spans="1:5" ht="15.75" thickBot="1">
      <c r="A22" s="8" t="s">
        <v>113</v>
      </c>
      <c r="B22" s="6"/>
      <c r="C22" s="10"/>
      <c r="D22" s="418">
        <f>SUM($D$18:D20)</f>
        <v>0</v>
      </c>
      <c r="E22" s="418">
        <f>SUM($E$18:E21)</f>
        <v>0</v>
      </c>
    </row>
    <row r="23" spans="1:5" ht="15.75" thickTop="1"/>
  </sheetData>
  <hyperlinks>
    <hyperlink ref="C1" location="BG!A1" display="BG"/>
  </hyperlinks>
  <printOptions horizontalCentered="1"/>
  <pageMargins left="0.70866141732283472" right="0.70866141732283472" top="0.74803149606299213" bottom="0.74803149606299213" header="0.31496062992125984" footer="0.31496062992125984"/>
  <pageSetup paperSize="5" scale="75" fitToWidth="2" fitToHeight="2" orientation="portrait" r:id="rId1"/>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9"/>
  <dimension ref="A1:Q696"/>
  <sheetViews>
    <sheetView showGridLines="0" topLeftCell="A119" zoomScale="85" zoomScaleNormal="85" workbookViewId="0">
      <selection activeCell="E86" sqref="E86"/>
    </sheetView>
  </sheetViews>
  <sheetFormatPr baseColWidth="10" defaultRowHeight="15"/>
  <cols>
    <col min="1" max="1" width="45.140625" customWidth="1"/>
    <col min="2" max="2" width="16" customWidth="1"/>
    <col min="3" max="3" width="22.140625" customWidth="1"/>
    <col min="4" max="4" width="16.42578125" style="266" customWidth="1"/>
    <col min="5" max="5" width="20.42578125" style="266" customWidth="1"/>
    <col min="6" max="6" width="18.5703125" customWidth="1"/>
    <col min="7" max="7" width="3.28515625" customWidth="1"/>
    <col min="8" max="8" width="29.42578125" style="381" bestFit="1" customWidth="1"/>
    <col min="9" max="9" width="15.85546875" style="266" bestFit="1" customWidth="1"/>
    <col min="10" max="10" width="23.28515625" style="255" customWidth="1"/>
    <col min="11" max="11" width="18.140625" style="255" customWidth="1"/>
    <col min="12" max="12" width="20.42578125" bestFit="1" customWidth="1"/>
    <col min="13" max="13" width="17.7109375" customWidth="1"/>
    <col min="14" max="14" width="12.7109375" style="410" bestFit="1" customWidth="1"/>
    <col min="15" max="15" width="13.7109375" style="414" bestFit="1" customWidth="1"/>
    <col min="17" max="17" width="13.7109375" bestFit="1" customWidth="1"/>
  </cols>
  <sheetData>
    <row r="1" spans="1:15" ht="15" customHeight="1">
      <c r="A1" t="str">
        <f>Indice!C1</f>
        <v>NEGOFIN S.A.E.C.A.</v>
      </c>
      <c r="E1" s="186" t="s">
        <v>130</v>
      </c>
      <c r="M1" s="117" t="s">
        <v>130</v>
      </c>
    </row>
    <row r="2" spans="1:15" ht="15" customHeight="1"/>
    <row r="3" spans="1:15" ht="15" customHeight="1"/>
    <row r="4" spans="1:15" ht="15" customHeight="1">
      <c r="A4" s="285" t="s">
        <v>322</v>
      </c>
      <c r="B4" s="285"/>
      <c r="C4" s="285"/>
      <c r="D4" s="401"/>
      <c r="E4" s="401"/>
      <c r="F4" s="285"/>
      <c r="G4" s="285"/>
      <c r="H4" s="285"/>
      <c r="I4" s="401"/>
      <c r="J4" s="285"/>
      <c r="K4" s="285"/>
      <c r="L4" s="285"/>
      <c r="M4" s="285"/>
    </row>
    <row r="5" spans="1:15" ht="15" customHeight="1"/>
    <row r="6" spans="1:15" ht="15" customHeight="1">
      <c r="A6" t="s">
        <v>850</v>
      </c>
    </row>
    <row r="7" spans="1:15" ht="15" customHeight="1">
      <c r="A7" t="s">
        <v>326</v>
      </c>
    </row>
    <row r="8" spans="1:15" s="255" customFormat="1" ht="15" customHeight="1">
      <c r="D8" s="266"/>
      <c r="E8" s="266"/>
      <c r="H8" s="381"/>
      <c r="I8" s="266"/>
      <c r="N8" s="410"/>
      <c r="O8" s="414"/>
    </row>
    <row r="9" spans="1:15" ht="15" customHeight="1">
      <c r="A9" s="80" t="s">
        <v>63</v>
      </c>
      <c r="B9" s="210"/>
      <c r="C9" s="216"/>
      <c r="D9" s="379"/>
      <c r="E9" s="379"/>
      <c r="F9" s="210"/>
      <c r="J9" s="216"/>
      <c r="K9" s="216"/>
      <c r="L9" s="216"/>
      <c r="M9" s="216"/>
    </row>
    <row r="10" spans="1:15" ht="15" customHeight="1">
      <c r="A10" s="14"/>
      <c r="B10" s="347"/>
      <c r="C10" s="347"/>
      <c r="D10" s="330">
        <f>IFERROR(IF(Indice!B6="","2XX2",YEAR(Indice!B6)),"2XX2")</f>
        <v>2024</v>
      </c>
      <c r="E10" s="329"/>
      <c r="F10" s="347"/>
      <c r="I10" s="329"/>
      <c r="J10" s="347"/>
      <c r="K10" s="330">
        <f>IFERROR(YEAR(Indice!B6-365),"2XX1")</f>
        <v>2023</v>
      </c>
      <c r="L10" s="347"/>
      <c r="M10" s="347"/>
    </row>
    <row r="11" spans="1:15" ht="15" customHeight="1">
      <c r="A11" s="103" t="s">
        <v>838</v>
      </c>
      <c r="B11" s="104" t="s">
        <v>115</v>
      </c>
      <c r="C11" s="269" t="s">
        <v>835</v>
      </c>
      <c r="D11" s="269" t="s">
        <v>323</v>
      </c>
      <c r="E11" s="103" t="s">
        <v>842</v>
      </c>
      <c r="F11" s="104" t="s">
        <v>117</v>
      </c>
      <c r="H11" s="103" t="s">
        <v>838</v>
      </c>
      <c r="I11" s="104" t="s">
        <v>115</v>
      </c>
      <c r="J11" s="269" t="s">
        <v>835</v>
      </c>
      <c r="K11" s="269" t="s">
        <v>323</v>
      </c>
      <c r="L11" s="103" t="s">
        <v>842</v>
      </c>
      <c r="M11" s="104" t="s">
        <v>117</v>
      </c>
    </row>
    <row r="12" spans="1:15" ht="15" customHeight="1">
      <c r="A12" s="548" t="s">
        <v>1413</v>
      </c>
      <c r="B12" s="726">
        <v>45864</v>
      </c>
      <c r="C12" s="685" t="s">
        <v>427</v>
      </c>
      <c r="D12" s="685" t="s">
        <v>750</v>
      </c>
      <c r="E12" s="533">
        <v>17366365.295000002</v>
      </c>
      <c r="F12" s="685" t="s">
        <v>951</v>
      </c>
      <c r="H12" s="548" t="s">
        <v>1168</v>
      </c>
      <c r="I12" s="726">
        <v>45608</v>
      </c>
      <c r="J12" s="685" t="s">
        <v>427</v>
      </c>
      <c r="K12" s="685" t="s">
        <v>750</v>
      </c>
      <c r="L12" s="533">
        <v>9678612.3389999997</v>
      </c>
      <c r="M12" s="685" t="s">
        <v>951</v>
      </c>
    </row>
    <row r="13" spans="1:15" ht="15" customHeight="1">
      <c r="A13" s="548" t="s">
        <v>1413</v>
      </c>
      <c r="B13" s="726">
        <v>45863</v>
      </c>
      <c r="C13" s="685" t="s">
        <v>427</v>
      </c>
      <c r="D13" s="685" t="s">
        <v>750</v>
      </c>
      <c r="E13" s="533">
        <v>3045069.3990000002</v>
      </c>
      <c r="F13" s="685" t="s">
        <v>951</v>
      </c>
      <c r="H13" s="548" t="s">
        <v>1168</v>
      </c>
      <c r="I13" s="726">
        <v>45310</v>
      </c>
      <c r="J13" s="685" t="s">
        <v>427</v>
      </c>
      <c r="K13" s="685" t="s">
        <v>750</v>
      </c>
      <c r="L13" s="533">
        <v>1064388.0549999999</v>
      </c>
      <c r="M13" s="685" t="s">
        <v>951</v>
      </c>
    </row>
    <row r="14" spans="1:15" s="381" customFormat="1" ht="15" customHeight="1">
      <c r="A14" s="548" t="s">
        <v>1413</v>
      </c>
      <c r="B14" s="726">
        <v>45734</v>
      </c>
      <c r="C14" s="685" t="s">
        <v>427</v>
      </c>
      <c r="D14" s="685" t="s">
        <v>750</v>
      </c>
      <c r="E14" s="533">
        <v>3132288.2740000002</v>
      </c>
      <c r="F14" s="685" t="s">
        <v>951</v>
      </c>
      <c r="H14" s="548" t="s">
        <v>1168</v>
      </c>
      <c r="I14" s="726">
        <v>45365</v>
      </c>
      <c r="J14" s="685" t="s">
        <v>427</v>
      </c>
      <c r="K14" s="685" t="s">
        <v>750</v>
      </c>
      <c r="L14" s="533">
        <v>5855863.0109999999</v>
      </c>
      <c r="M14" s="685" t="s">
        <v>951</v>
      </c>
      <c r="N14" s="410"/>
      <c r="O14" s="414"/>
    </row>
    <row r="15" spans="1:15" s="381" customFormat="1" ht="15" customHeight="1">
      <c r="A15" s="548" t="s">
        <v>1413</v>
      </c>
      <c r="B15" s="726">
        <v>45702</v>
      </c>
      <c r="C15" s="685" t="s">
        <v>427</v>
      </c>
      <c r="D15" s="685" t="s">
        <v>750</v>
      </c>
      <c r="E15" s="533">
        <v>2608862.9479999999</v>
      </c>
      <c r="F15" s="685" t="s">
        <v>951</v>
      </c>
      <c r="H15" s="548" t="s">
        <v>1168</v>
      </c>
      <c r="I15" s="726">
        <v>45348</v>
      </c>
      <c r="J15" s="685" t="s">
        <v>427</v>
      </c>
      <c r="K15" s="685" t="s">
        <v>750</v>
      </c>
      <c r="L15" s="533">
        <v>980162.92599999998</v>
      </c>
      <c r="M15" s="685" t="s">
        <v>951</v>
      </c>
      <c r="N15" s="410"/>
      <c r="O15" s="414"/>
    </row>
    <row r="16" spans="1:15" s="540" customFormat="1" ht="15" customHeight="1">
      <c r="A16" s="548" t="s">
        <v>1413</v>
      </c>
      <c r="B16" s="726">
        <v>45755</v>
      </c>
      <c r="C16" s="685" t="s">
        <v>427</v>
      </c>
      <c r="D16" s="685" t="s">
        <v>750</v>
      </c>
      <c r="E16" s="533">
        <v>3479880.5520000001</v>
      </c>
      <c r="F16" s="685" t="s">
        <v>951</v>
      </c>
      <c r="H16" s="548" t="s">
        <v>1168</v>
      </c>
      <c r="I16" s="726">
        <v>45471</v>
      </c>
      <c r="J16" s="685" t="s">
        <v>427</v>
      </c>
      <c r="K16" s="685" t="s">
        <v>750</v>
      </c>
      <c r="L16" s="533">
        <v>5307879.13</v>
      </c>
      <c r="M16" s="685" t="s">
        <v>951</v>
      </c>
      <c r="N16" s="410"/>
      <c r="O16" s="414"/>
    </row>
    <row r="17" spans="1:15" s="592" customFormat="1" ht="15" customHeight="1">
      <c r="A17" s="548" t="s">
        <v>1413</v>
      </c>
      <c r="B17" s="726">
        <v>45758</v>
      </c>
      <c r="C17" s="685" t="s">
        <v>427</v>
      </c>
      <c r="D17" s="685" t="s">
        <v>750</v>
      </c>
      <c r="E17" s="533">
        <v>5219820.8260000004</v>
      </c>
      <c r="F17" s="685" t="s">
        <v>951</v>
      </c>
      <c r="H17" s="548" t="s">
        <v>1168</v>
      </c>
      <c r="I17" s="726">
        <v>45553</v>
      </c>
      <c r="J17" s="685" t="s">
        <v>427</v>
      </c>
      <c r="K17" s="685" t="s">
        <v>750</v>
      </c>
      <c r="L17" s="533">
        <v>4758828.7589999996</v>
      </c>
      <c r="M17" s="685" t="s">
        <v>951</v>
      </c>
      <c r="N17" s="593"/>
      <c r="O17" s="414"/>
    </row>
    <row r="18" spans="1:15" s="687" customFormat="1" ht="15" customHeight="1">
      <c r="A18" s="548" t="s">
        <v>1413</v>
      </c>
      <c r="B18" s="726">
        <v>45769</v>
      </c>
      <c r="C18" s="685" t="s">
        <v>427</v>
      </c>
      <c r="D18" s="685" t="s">
        <v>750</v>
      </c>
      <c r="E18" s="533">
        <v>3388858.45</v>
      </c>
      <c r="F18" s="685" t="s">
        <v>951</v>
      </c>
      <c r="H18" s="548" t="s">
        <v>1168</v>
      </c>
      <c r="I18" s="726">
        <v>45550</v>
      </c>
      <c r="J18" s="685" t="s">
        <v>427</v>
      </c>
      <c r="K18" s="685" t="s">
        <v>750</v>
      </c>
      <c r="L18" s="533">
        <v>3914452.054</v>
      </c>
      <c r="M18" s="685" t="s">
        <v>951</v>
      </c>
      <c r="N18" s="688"/>
      <c r="O18" s="414"/>
    </row>
    <row r="19" spans="1:15" s="687" customFormat="1" ht="15" customHeight="1">
      <c r="A19" s="548" t="s">
        <v>1413</v>
      </c>
      <c r="B19" s="726">
        <v>45771</v>
      </c>
      <c r="C19" s="685" t="s">
        <v>427</v>
      </c>
      <c r="D19" s="685" t="s">
        <v>750</v>
      </c>
      <c r="E19" s="533">
        <v>3479880.5520000001</v>
      </c>
      <c r="F19" s="685" t="s">
        <v>951</v>
      </c>
      <c r="H19" s="548" t="s">
        <v>1168</v>
      </c>
      <c r="I19" s="726">
        <v>45482</v>
      </c>
      <c r="J19" s="685" t="s">
        <v>427</v>
      </c>
      <c r="K19" s="685" t="s">
        <v>750</v>
      </c>
      <c r="L19" s="533">
        <v>7617977.7199999997</v>
      </c>
      <c r="M19" s="685" t="s">
        <v>951</v>
      </c>
      <c r="N19" s="688"/>
      <c r="O19" s="414"/>
    </row>
    <row r="20" spans="1:15" s="798" customFormat="1" ht="15" customHeight="1">
      <c r="A20" s="548" t="s">
        <v>1413</v>
      </c>
      <c r="B20" s="726">
        <v>45773</v>
      </c>
      <c r="C20" s="685" t="s">
        <v>427</v>
      </c>
      <c r="D20" s="685" t="s">
        <v>750</v>
      </c>
      <c r="E20" s="533">
        <v>1739940.2709999999</v>
      </c>
      <c r="F20" s="685" t="s">
        <v>951</v>
      </c>
      <c r="H20" s="548" t="s">
        <v>1413</v>
      </c>
      <c r="I20" s="726">
        <v>45636</v>
      </c>
      <c r="J20" s="685" t="s">
        <v>427</v>
      </c>
      <c r="K20" s="685" t="s">
        <v>750</v>
      </c>
      <c r="L20" s="533">
        <v>11603690.842</v>
      </c>
      <c r="M20" s="685" t="s">
        <v>951</v>
      </c>
      <c r="N20" s="799"/>
      <c r="O20" s="414"/>
    </row>
    <row r="21" spans="1:15" s="666" customFormat="1" ht="15" customHeight="1">
      <c r="A21" s="548" t="s">
        <v>944</v>
      </c>
      <c r="B21" s="726">
        <v>45712</v>
      </c>
      <c r="C21" s="685" t="s">
        <v>427</v>
      </c>
      <c r="D21" s="685" t="s">
        <v>750</v>
      </c>
      <c r="E21" s="533">
        <v>842985.15599999996</v>
      </c>
      <c r="F21" s="685" t="s">
        <v>951</v>
      </c>
      <c r="H21" s="548" t="s">
        <v>944</v>
      </c>
      <c r="I21" s="726">
        <v>45387</v>
      </c>
      <c r="J21" s="685" t="s">
        <v>427</v>
      </c>
      <c r="K21" s="685" t="s">
        <v>750</v>
      </c>
      <c r="L21" s="533">
        <v>6839041.0930000003</v>
      </c>
      <c r="M21" s="685" t="s">
        <v>951</v>
      </c>
      <c r="N21" s="667"/>
      <c r="O21" s="414"/>
    </row>
    <row r="22" spans="1:15" s="687" customFormat="1" ht="15" customHeight="1">
      <c r="A22" s="548" t="s">
        <v>944</v>
      </c>
      <c r="B22" s="726">
        <v>45673</v>
      </c>
      <c r="C22" s="685" t="s">
        <v>427</v>
      </c>
      <c r="D22" s="685" t="s">
        <v>750</v>
      </c>
      <c r="E22" s="533">
        <v>840696.35100000002</v>
      </c>
      <c r="F22" s="685" t="s">
        <v>951</v>
      </c>
      <c r="H22" s="548" t="s">
        <v>944</v>
      </c>
      <c r="I22" s="726">
        <v>45327</v>
      </c>
      <c r="J22" s="685" t="s">
        <v>427</v>
      </c>
      <c r="K22" s="685" t="s">
        <v>750</v>
      </c>
      <c r="L22" s="533">
        <v>1125444.1740000001</v>
      </c>
      <c r="M22" s="685" t="s">
        <v>951</v>
      </c>
      <c r="N22" s="688"/>
      <c r="O22" s="414"/>
    </row>
    <row r="23" spans="1:15" s="687" customFormat="1" ht="15" customHeight="1">
      <c r="A23" s="548" t="s">
        <v>944</v>
      </c>
      <c r="B23" s="726">
        <v>45684</v>
      </c>
      <c r="C23" s="685" t="s">
        <v>427</v>
      </c>
      <c r="D23" s="685" t="s">
        <v>750</v>
      </c>
      <c r="E23" s="533">
        <v>841187.21799999999</v>
      </c>
      <c r="F23" s="685" t="s">
        <v>951</v>
      </c>
      <c r="H23" s="548" t="s">
        <v>944</v>
      </c>
      <c r="I23" s="726">
        <v>45394</v>
      </c>
      <c r="J23" s="685" t="s">
        <v>427</v>
      </c>
      <c r="K23" s="685" t="s">
        <v>750</v>
      </c>
      <c r="L23" s="533">
        <v>3419520.551</v>
      </c>
      <c r="M23" s="685" t="s">
        <v>951</v>
      </c>
      <c r="N23" s="688"/>
      <c r="O23" s="414"/>
    </row>
    <row r="24" spans="1:15" s="762" customFormat="1" ht="15" customHeight="1">
      <c r="A24" s="548" t="s">
        <v>944</v>
      </c>
      <c r="B24" s="726">
        <v>45677</v>
      </c>
      <c r="C24" s="685" t="s">
        <v>427</v>
      </c>
      <c r="D24" s="685" t="s">
        <v>750</v>
      </c>
      <c r="E24" s="533">
        <v>840941.78500000003</v>
      </c>
      <c r="F24" s="685" t="s">
        <v>951</v>
      </c>
      <c r="H24" s="548" t="s">
        <v>944</v>
      </c>
      <c r="I24" s="726">
        <v>45453</v>
      </c>
      <c r="J24" s="685" t="s">
        <v>427</v>
      </c>
      <c r="K24" s="685" t="s">
        <v>750</v>
      </c>
      <c r="L24" s="533">
        <v>7770976.0269999998</v>
      </c>
      <c r="M24" s="685" t="s">
        <v>951</v>
      </c>
      <c r="N24" s="763"/>
      <c r="O24" s="414"/>
    </row>
    <row r="25" spans="1:15" s="762" customFormat="1" ht="15" customHeight="1">
      <c r="A25" s="548" t="s">
        <v>944</v>
      </c>
      <c r="B25" s="726">
        <v>45677</v>
      </c>
      <c r="C25" s="685" t="s">
        <v>427</v>
      </c>
      <c r="D25" s="685" t="s">
        <v>750</v>
      </c>
      <c r="E25" s="533">
        <v>840205.48300000001</v>
      </c>
      <c r="F25" s="685" t="s">
        <v>951</v>
      </c>
      <c r="H25" s="548" t="s">
        <v>944</v>
      </c>
      <c r="I25" s="726">
        <v>45484</v>
      </c>
      <c r="J25" s="685" t="s">
        <v>427</v>
      </c>
      <c r="K25" s="685" t="s">
        <v>750</v>
      </c>
      <c r="L25" s="533">
        <v>6073915.5269999998</v>
      </c>
      <c r="M25" s="685" t="s">
        <v>951</v>
      </c>
      <c r="N25" s="763"/>
      <c r="O25" s="414"/>
    </row>
    <row r="26" spans="1:15" s="762" customFormat="1" ht="15" customHeight="1">
      <c r="A26" s="548" t="s">
        <v>944</v>
      </c>
      <c r="B26" s="726">
        <v>45953</v>
      </c>
      <c r="C26" s="685" t="s">
        <v>427</v>
      </c>
      <c r="D26" s="685" t="s">
        <v>750</v>
      </c>
      <c r="E26" s="533">
        <v>9596769.4079999998</v>
      </c>
      <c r="F26" s="685" t="s">
        <v>951</v>
      </c>
      <c r="H26" s="548" t="s">
        <v>944</v>
      </c>
      <c r="I26" s="726">
        <v>45492</v>
      </c>
      <c r="J26" s="685" t="s">
        <v>427</v>
      </c>
      <c r="K26" s="685" t="s">
        <v>750</v>
      </c>
      <c r="L26" s="533">
        <v>9110873.2890000008</v>
      </c>
      <c r="M26" s="685" t="s">
        <v>951</v>
      </c>
      <c r="N26" s="763"/>
      <c r="O26" s="414"/>
    </row>
    <row r="27" spans="1:15" s="762" customFormat="1" ht="15" customHeight="1">
      <c r="A27" s="548" t="s">
        <v>944</v>
      </c>
      <c r="B27" s="726">
        <v>45957</v>
      </c>
      <c r="C27" s="685" t="s">
        <v>427</v>
      </c>
      <c r="D27" s="685" t="s">
        <v>750</v>
      </c>
      <c r="E27" s="533">
        <v>9597636.9879999999</v>
      </c>
      <c r="F27" s="685" t="s">
        <v>951</v>
      </c>
      <c r="H27" s="548" t="s">
        <v>944</v>
      </c>
      <c r="I27" s="726">
        <v>45586</v>
      </c>
      <c r="J27" s="685" t="s">
        <v>427</v>
      </c>
      <c r="K27" s="685" t="s">
        <v>750</v>
      </c>
      <c r="L27" s="533">
        <v>8748972.6040000003</v>
      </c>
      <c r="M27" s="685" t="s">
        <v>951</v>
      </c>
      <c r="N27" s="763"/>
      <c r="O27" s="414"/>
    </row>
    <row r="28" spans="1:15" s="798" customFormat="1" ht="15" customHeight="1">
      <c r="A28" s="548" t="s">
        <v>944</v>
      </c>
      <c r="B28" s="726">
        <v>45971</v>
      </c>
      <c r="C28" s="685" t="s">
        <v>427</v>
      </c>
      <c r="D28" s="685" t="s">
        <v>750</v>
      </c>
      <c r="E28" s="533">
        <v>10556335.618000001</v>
      </c>
      <c r="F28" s="685" t="s">
        <v>951</v>
      </c>
      <c r="H28" s="548" t="s">
        <v>944</v>
      </c>
      <c r="I28" s="726">
        <v>45642</v>
      </c>
      <c r="J28" s="685" t="s">
        <v>427</v>
      </c>
      <c r="K28" s="685" t="s">
        <v>750</v>
      </c>
      <c r="L28" s="533">
        <v>10575787.672</v>
      </c>
      <c r="M28" s="685" t="s">
        <v>951</v>
      </c>
      <c r="N28" s="799"/>
      <c r="O28" s="414"/>
    </row>
    <row r="29" spans="1:15" s="798" customFormat="1" ht="15" customHeight="1">
      <c r="A29" s="548" t="s">
        <v>944</v>
      </c>
      <c r="B29" s="726">
        <v>45975</v>
      </c>
      <c r="C29" s="685" t="s">
        <v>427</v>
      </c>
      <c r="D29" s="685" t="s">
        <v>750</v>
      </c>
      <c r="E29" s="533">
        <v>10544189.5</v>
      </c>
      <c r="F29" s="685" t="s">
        <v>951</v>
      </c>
      <c r="H29" s="548" t="s">
        <v>944</v>
      </c>
      <c r="I29" s="726">
        <v>45646</v>
      </c>
      <c r="J29" s="685" t="s">
        <v>427</v>
      </c>
      <c r="K29" s="685" t="s">
        <v>750</v>
      </c>
      <c r="L29" s="533">
        <v>10575542.236</v>
      </c>
      <c r="M29" s="685" t="s">
        <v>951</v>
      </c>
      <c r="N29" s="799"/>
      <c r="O29" s="414"/>
    </row>
    <row r="30" spans="1:15" s="798" customFormat="1" ht="15" customHeight="1">
      <c r="A30" s="548" t="s">
        <v>944</v>
      </c>
      <c r="B30" s="726">
        <v>45978</v>
      </c>
      <c r="C30" s="685" t="s">
        <v>427</v>
      </c>
      <c r="D30" s="685" t="s">
        <v>750</v>
      </c>
      <c r="E30" s="533">
        <v>10540936.073000001</v>
      </c>
      <c r="F30" s="685" t="s">
        <v>951</v>
      </c>
      <c r="H30" s="548" t="s">
        <v>944</v>
      </c>
      <c r="I30" s="726">
        <v>45649</v>
      </c>
      <c r="J30" s="685" t="s">
        <v>427</v>
      </c>
      <c r="K30" s="685" t="s">
        <v>750</v>
      </c>
      <c r="L30" s="533">
        <v>10575787.67</v>
      </c>
      <c r="M30" s="685" t="s">
        <v>951</v>
      </c>
      <c r="N30" s="799"/>
      <c r="O30" s="414"/>
    </row>
    <row r="31" spans="1:15" s="906" customFormat="1" ht="15" customHeight="1">
      <c r="A31" s="548" t="s">
        <v>944</v>
      </c>
      <c r="B31" s="726">
        <v>45982</v>
      </c>
      <c r="C31" s="685" t="s">
        <v>427</v>
      </c>
      <c r="D31" s="685" t="s">
        <v>750</v>
      </c>
      <c r="E31" s="533">
        <v>10531392.694</v>
      </c>
      <c r="F31" s="685" t="s">
        <v>951</v>
      </c>
      <c r="H31" s="548" t="s">
        <v>944</v>
      </c>
      <c r="I31" s="726" t="s">
        <v>952</v>
      </c>
      <c r="J31" s="685" t="s">
        <v>952</v>
      </c>
      <c r="K31" s="685" t="s">
        <v>952</v>
      </c>
      <c r="L31" s="533" t="s">
        <v>952</v>
      </c>
      <c r="M31" s="685" t="s">
        <v>952</v>
      </c>
      <c r="N31" s="907"/>
      <c r="O31" s="414"/>
    </row>
    <row r="32" spans="1:15" s="906" customFormat="1" ht="15" customHeight="1">
      <c r="A32" s="548" t="s">
        <v>944</v>
      </c>
      <c r="B32" s="726">
        <v>46000</v>
      </c>
      <c r="C32" s="685" t="s">
        <v>427</v>
      </c>
      <c r="D32" s="685" t="s">
        <v>750</v>
      </c>
      <c r="E32" s="533">
        <v>10508184.932</v>
      </c>
      <c r="F32" s="685" t="s">
        <v>951</v>
      </c>
      <c r="H32" s="548" t="s">
        <v>944</v>
      </c>
      <c r="I32" s="726" t="s">
        <v>952</v>
      </c>
      <c r="J32" s="685" t="s">
        <v>952</v>
      </c>
      <c r="K32" s="685" t="s">
        <v>952</v>
      </c>
      <c r="L32" s="533" t="s">
        <v>952</v>
      </c>
      <c r="M32" s="685" t="s">
        <v>952</v>
      </c>
      <c r="N32" s="907"/>
      <c r="O32" s="414"/>
    </row>
    <row r="33" spans="1:15" s="906" customFormat="1" ht="15" customHeight="1">
      <c r="A33" s="548" t="s">
        <v>944</v>
      </c>
      <c r="B33" s="726">
        <v>46006</v>
      </c>
      <c r="C33" s="685" t="s">
        <v>427</v>
      </c>
      <c r="D33" s="685" t="s">
        <v>750</v>
      </c>
      <c r="E33" s="533">
        <v>10507317.35</v>
      </c>
      <c r="F33" s="685" t="s">
        <v>951</v>
      </c>
      <c r="H33" s="548" t="s">
        <v>944</v>
      </c>
      <c r="I33" s="726" t="s">
        <v>952</v>
      </c>
      <c r="J33" s="685" t="s">
        <v>952</v>
      </c>
      <c r="K33" s="685" t="s">
        <v>952</v>
      </c>
      <c r="L33" s="533" t="s">
        <v>952</v>
      </c>
      <c r="M33" s="685" t="s">
        <v>952</v>
      </c>
      <c r="N33" s="907"/>
      <c r="O33" s="414"/>
    </row>
    <row r="34" spans="1:15" s="906" customFormat="1" ht="15" customHeight="1">
      <c r="A34" s="548" t="s">
        <v>944</v>
      </c>
      <c r="B34" s="726">
        <v>46013</v>
      </c>
      <c r="C34" s="685" t="s">
        <v>427</v>
      </c>
      <c r="D34" s="685" t="s">
        <v>750</v>
      </c>
      <c r="E34" s="533">
        <v>10505799.085000001</v>
      </c>
      <c r="F34" s="685" t="s">
        <v>951</v>
      </c>
      <c r="H34" s="548" t="s">
        <v>944</v>
      </c>
      <c r="I34" s="726" t="s">
        <v>952</v>
      </c>
      <c r="J34" s="685" t="s">
        <v>952</v>
      </c>
      <c r="K34" s="685" t="s">
        <v>952</v>
      </c>
      <c r="L34" s="533" t="s">
        <v>952</v>
      </c>
      <c r="M34" s="685" t="s">
        <v>952</v>
      </c>
      <c r="N34" s="907"/>
      <c r="O34" s="414"/>
    </row>
    <row r="35" spans="1:15" s="906" customFormat="1" ht="15" customHeight="1">
      <c r="A35" s="548" t="s">
        <v>944</v>
      </c>
      <c r="B35" s="726">
        <v>46013</v>
      </c>
      <c r="C35" s="685" t="s">
        <v>427</v>
      </c>
      <c r="D35" s="685" t="s">
        <v>750</v>
      </c>
      <c r="E35" s="533">
        <v>10506232.876</v>
      </c>
      <c r="F35" s="685" t="s">
        <v>951</v>
      </c>
      <c r="H35" s="548" t="s">
        <v>944</v>
      </c>
      <c r="I35" s="726" t="s">
        <v>952</v>
      </c>
      <c r="J35" s="685" t="s">
        <v>952</v>
      </c>
      <c r="K35" s="685" t="s">
        <v>952</v>
      </c>
      <c r="L35" s="533" t="s">
        <v>952</v>
      </c>
      <c r="M35" s="685" t="s">
        <v>952</v>
      </c>
      <c r="N35" s="907"/>
      <c r="O35" s="414"/>
    </row>
    <row r="36" spans="1:15" s="906" customFormat="1" ht="15" customHeight="1">
      <c r="A36" s="548" t="s">
        <v>944</v>
      </c>
      <c r="B36" s="726">
        <v>46017</v>
      </c>
      <c r="C36" s="685" t="s">
        <v>427</v>
      </c>
      <c r="D36" s="685" t="s">
        <v>750</v>
      </c>
      <c r="E36" s="533">
        <v>10505582.193</v>
      </c>
      <c r="F36" s="685" t="s">
        <v>951</v>
      </c>
      <c r="H36" s="548" t="s">
        <v>944</v>
      </c>
      <c r="I36" s="726" t="s">
        <v>952</v>
      </c>
      <c r="J36" s="685" t="s">
        <v>952</v>
      </c>
      <c r="K36" s="685" t="s">
        <v>952</v>
      </c>
      <c r="L36" s="533" t="s">
        <v>952</v>
      </c>
      <c r="M36" s="685" t="s">
        <v>952</v>
      </c>
      <c r="N36" s="907"/>
      <c r="O36" s="414"/>
    </row>
    <row r="37" spans="1:15" s="796" customFormat="1" ht="15" customHeight="1">
      <c r="A37" s="548" t="s">
        <v>945</v>
      </c>
      <c r="B37" s="726">
        <v>45793</v>
      </c>
      <c r="C37" s="685" t="s">
        <v>427</v>
      </c>
      <c r="D37" s="685" t="s">
        <v>750</v>
      </c>
      <c r="E37" s="533">
        <v>1824505.1129999999</v>
      </c>
      <c r="F37" s="685" t="s">
        <v>951</v>
      </c>
      <c r="H37" s="548" t="s">
        <v>945</v>
      </c>
      <c r="I37" s="726">
        <v>45403</v>
      </c>
      <c r="J37" s="685" t="s">
        <v>427</v>
      </c>
      <c r="K37" s="685" t="s">
        <v>750</v>
      </c>
      <c r="L37" s="533">
        <v>1770507.118</v>
      </c>
      <c r="M37" s="685" t="s">
        <v>951</v>
      </c>
      <c r="N37" s="797"/>
      <c r="O37" s="414"/>
    </row>
    <row r="38" spans="1:15" s="796" customFormat="1" ht="15" customHeight="1">
      <c r="A38" s="548" t="s">
        <v>945</v>
      </c>
      <c r="B38" s="726">
        <v>45701</v>
      </c>
      <c r="C38" s="685" t="s">
        <v>427</v>
      </c>
      <c r="D38" s="685" t="s">
        <v>750</v>
      </c>
      <c r="E38" s="533">
        <v>1008030.2120000001</v>
      </c>
      <c r="F38" s="685" t="s">
        <v>951</v>
      </c>
      <c r="H38" s="548" t="s">
        <v>945</v>
      </c>
      <c r="I38" s="726">
        <v>45599</v>
      </c>
      <c r="J38" s="685" t="s">
        <v>427</v>
      </c>
      <c r="K38" s="685" t="s">
        <v>750</v>
      </c>
      <c r="L38" s="533">
        <v>3653040.1090000002</v>
      </c>
      <c r="M38" s="685" t="s">
        <v>951</v>
      </c>
      <c r="N38" s="797"/>
      <c r="O38" s="414"/>
    </row>
    <row r="39" spans="1:15" s="796" customFormat="1" ht="15" customHeight="1">
      <c r="A39" s="548" t="s">
        <v>945</v>
      </c>
      <c r="B39" s="726" t="s">
        <v>952</v>
      </c>
      <c r="C39" s="685" t="s">
        <v>952</v>
      </c>
      <c r="D39" s="685" t="s">
        <v>952</v>
      </c>
      <c r="E39" s="533" t="s">
        <v>952</v>
      </c>
      <c r="F39" s="685" t="s">
        <v>952</v>
      </c>
      <c r="H39" s="548" t="s">
        <v>945</v>
      </c>
      <c r="I39" s="726">
        <v>45333</v>
      </c>
      <c r="J39" s="685" t="s">
        <v>427</v>
      </c>
      <c r="K39" s="685" t="s">
        <v>750</v>
      </c>
      <c r="L39" s="533">
        <v>656616.75899999996</v>
      </c>
      <c r="M39" s="685" t="s">
        <v>951</v>
      </c>
      <c r="N39" s="797"/>
      <c r="O39" s="414"/>
    </row>
    <row r="40" spans="1:15" s="796" customFormat="1" ht="15" customHeight="1">
      <c r="A40" s="548" t="s">
        <v>945</v>
      </c>
      <c r="B40" s="726" t="s">
        <v>952</v>
      </c>
      <c r="C40" s="685" t="s">
        <v>952</v>
      </c>
      <c r="D40" s="685" t="s">
        <v>952</v>
      </c>
      <c r="E40" s="533" t="s">
        <v>952</v>
      </c>
      <c r="F40" s="685" t="s">
        <v>952</v>
      </c>
      <c r="H40" s="548" t="s">
        <v>945</v>
      </c>
      <c r="I40" s="726">
        <v>45514</v>
      </c>
      <c r="J40" s="685" t="s">
        <v>427</v>
      </c>
      <c r="K40" s="685" t="s">
        <v>750</v>
      </c>
      <c r="L40" s="533">
        <v>3244626.6230000001</v>
      </c>
      <c r="M40" s="685" t="s">
        <v>951</v>
      </c>
      <c r="N40" s="797"/>
      <c r="O40" s="414"/>
    </row>
    <row r="41" spans="1:15" s="798" customFormat="1" ht="15" customHeight="1">
      <c r="A41" s="548" t="s">
        <v>946</v>
      </c>
      <c r="B41" s="726" t="s">
        <v>952</v>
      </c>
      <c r="C41" s="726" t="s">
        <v>952</v>
      </c>
      <c r="D41" s="726" t="s">
        <v>952</v>
      </c>
      <c r="E41" s="533" t="s">
        <v>952</v>
      </c>
      <c r="F41" s="726" t="s">
        <v>952</v>
      </c>
      <c r="H41" s="548" t="s">
        <v>946</v>
      </c>
      <c r="I41" s="726">
        <v>45376</v>
      </c>
      <c r="J41" s="685" t="s">
        <v>427</v>
      </c>
      <c r="K41" s="685" t="s">
        <v>750</v>
      </c>
      <c r="L41" s="533">
        <v>1828252.051</v>
      </c>
      <c r="M41" s="685" t="s">
        <v>951</v>
      </c>
      <c r="N41" s="799"/>
      <c r="O41" s="414"/>
    </row>
    <row r="42" spans="1:15" s="592" customFormat="1" ht="15" customHeight="1">
      <c r="A42" s="548" t="s">
        <v>948</v>
      </c>
      <c r="B42" s="726">
        <v>45773</v>
      </c>
      <c r="C42" s="685" t="s">
        <v>427</v>
      </c>
      <c r="D42" s="685" t="str">
        <f>IFERROR(VLOOKUP(C42,'Base de Monedas'!A:B,2,0),"")</f>
        <v>Guaraní</v>
      </c>
      <c r="E42" s="533">
        <v>3079694.2930000001</v>
      </c>
      <c r="F42" s="685" t="s">
        <v>951</v>
      </c>
      <c r="H42" s="548" t="s">
        <v>948</v>
      </c>
      <c r="I42" s="726">
        <v>45610</v>
      </c>
      <c r="J42" s="685" t="s">
        <v>427</v>
      </c>
      <c r="K42" s="685" t="s">
        <v>750</v>
      </c>
      <c r="L42" s="533">
        <v>3559377.5010000002</v>
      </c>
      <c r="M42" s="685" t="s">
        <v>951</v>
      </c>
      <c r="N42" s="593"/>
      <c r="O42" s="414"/>
    </row>
    <row r="43" spans="1:15" s="592" customFormat="1" ht="15" customHeight="1">
      <c r="A43" s="548" t="s">
        <v>948</v>
      </c>
      <c r="B43" s="726">
        <v>45862</v>
      </c>
      <c r="C43" s="685" t="s">
        <v>427</v>
      </c>
      <c r="D43" s="685" t="str">
        <f>IFERROR(VLOOKUP(C43,'Base de Monedas'!A:B,2,0),"")</f>
        <v>Guaraní</v>
      </c>
      <c r="E43" s="533">
        <v>9133219.4690000005</v>
      </c>
      <c r="F43" s="685" t="s">
        <v>951</v>
      </c>
      <c r="H43" s="147" t="s">
        <v>948</v>
      </c>
      <c r="I43" s="800">
        <v>45408</v>
      </c>
      <c r="J43" s="801" t="s">
        <v>427</v>
      </c>
      <c r="K43" s="801" t="s">
        <v>750</v>
      </c>
      <c r="L43" s="802">
        <v>744508.14</v>
      </c>
      <c r="M43" s="685" t="s">
        <v>951</v>
      </c>
      <c r="N43" s="593"/>
      <c r="O43" s="414"/>
    </row>
    <row r="44" spans="1:15" s="896" customFormat="1" ht="15" customHeight="1">
      <c r="A44" s="548" t="s">
        <v>948</v>
      </c>
      <c r="B44" s="726">
        <v>45866</v>
      </c>
      <c r="C44" s="685" t="s">
        <v>427</v>
      </c>
      <c r="D44" s="685" t="str">
        <f>IFERROR(VLOOKUP(C44,'Base de Monedas'!A:B,2,0),"")</f>
        <v>Guaraní</v>
      </c>
      <c r="E44" s="533">
        <v>6088812.9840000002</v>
      </c>
      <c r="F44" s="685" t="s">
        <v>951</v>
      </c>
      <c r="H44" s="147" t="s">
        <v>948</v>
      </c>
      <c r="I44" s="800" t="s">
        <v>952</v>
      </c>
      <c r="J44" s="801" t="s">
        <v>952</v>
      </c>
      <c r="K44" s="801" t="s">
        <v>952</v>
      </c>
      <c r="L44" s="533" t="s">
        <v>952</v>
      </c>
      <c r="M44" s="685" t="s">
        <v>952</v>
      </c>
      <c r="N44" s="897"/>
      <c r="O44" s="414"/>
    </row>
    <row r="45" spans="1:15" s="896" customFormat="1" ht="15" customHeight="1">
      <c r="A45" s="548" t="s">
        <v>948</v>
      </c>
      <c r="B45" s="726">
        <v>45868</v>
      </c>
      <c r="C45" s="685" t="s">
        <v>427</v>
      </c>
      <c r="D45" s="685" t="str">
        <f>IFERROR(VLOOKUP(C45,'Base de Monedas'!A:B,2,0),"")</f>
        <v>Guaraní</v>
      </c>
      <c r="E45" s="533">
        <v>3044406.4909999999</v>
      </c>
      <c r="F45" s="685" t="s">
        <v>951</v>
      </c>
      <c r="H45" s="147" t="s">
        <v>948</v>
      </c>
      <c r="I45" s="800" t="s">
        <v>952</v>
      </c>
      <c r="J45" s="801" t="s">
        <v>952</v>
      </c>
      <c r="K45" s="801" t="s">
        <v>952</v>
      </c>
      <c r="L45" s="533" t="s">
        <v>952</v>
      </c>
      <c r="M45" s="685" t="s">
        <v>952</v>
      </c>
      <c r="N45" s="897"/>
      <c r="O45" s="414"/>
    </row>
    <row r="46" spans="1:15" s="381" customFormat="1" ht="15" customHeight="1">
      <c r="A46" s="548" t="s">
        <v>953</v>
      </c>
      <c r="B46" s="727">
        <v>45741</v>
      </c>
      <c r="C46" s="685" t="s">
        <v>427</v>
      </c>
      <c r="D46" s="685" t="str">
        <f>IFERROR(VLOOKUP(C46,'Base de Monedas'!A:B,2,0),"")</f>
        <v>Guaraní</v>
      </c>
      <c r="E46" s="739">
        <v>3015764.2239999999</v>
      </c>
      <c r="F46" s="685" t="s">
        <v>951</v>
      </c>
      <c r="G46" s="551"/>
      <c r="H46" s="147" t="s">
        <v>953</v>
      </c>
      <c r="I46" s="800">
        <v>45427</v>
      </c>
      <c r="J46" s="801" t="s">
        <v>427</v>
      </c>
      <c r="K46" s="801" t="s">
        <v>750</v>
      </c>
      <c r="L46" s="677">
        <v>7821291.6619999995</v>
      </c>
      <c r="M46" s="801" t="s">
        <v>951</v>
      </c>
      <c r="N46" s="410"/>
      <c r="O46" s="414"/>
    </row>
    <row r="47" spans="1:15" s="381" customFormat="1" ht="15" customHeight="1">
      <c r="A47" s="548" t="s">
        <v>953</v>
      </c>
      <c r="B47" s="727" t="s">
        <v>952</v>
      </c>
      <c r="C47" s="685" t="s">
        <v>952</v>
      </c>
      <c r="D47" s="685" t="s">
        <v>952</v>
      </c>
      <c r="E47" s="739" t="s">
        <v>952</v>
      </c>
      <c r="F47" s="685" t="s">
        <v>952</v>
      </c>
      <c r="H47" s="147" t="s">
        <v>953</v>
      </c>
      <c r="I47" s="800">
        <v>45433</v>
      </c>
      <c r="J47" s="801" t="s">
        <v>427</v>
      </c>
      <c r="K47" s="801" t="s">
        <v>750</v>
      </c>
      <c r="L47" s="533">
        <v>3007363.0150000001</v>
      </c>
      <c r="M47" s="801" t="s">
        <v>951</v>
      </c>
      <c r="N47" s="410"/>
      <c r="O47" s="414"/>
    </row>
    <row r="48" spans="1:15" s="381" customFormat="1" ht="15" customHeight="1">
      <c r="A48" s="548" t="s">
        <v>953</v>
      </c>
      <c r="B48" s="727" t="s">
        <v>952</v>
      </c>
      <c r="C48" s="685" t="s">
        <v>952</v>
      </c>
      <c r="D48" s="685" t="s">
        <v>952</v>
      </c>
      <c r="E48" s="739" t="s">
        <v>952</v>
      </c>
      <c r="F48" s="685" t="s">
        <v>952</v>
      </c>
      <c r="H48" s="499" t="s">
        <v>953</v>
      </c>
      <c r="I48" s="398">
        <v>45314</v>
      </c>
      <c r="J48" s="266" t="s">
        <v>427</v>
      </c>
      <c r="K48" s="266" t="s">
        <v>750</v>
      </c>
      <c r="L48" s="413">
        <v>356122.02</v>
      </c>
      <c r="M48" s="801" t="s">
        <v>951</v>
      </c>
      <c r="N48" s="266"/>
      <c r="O48" s="414"/>
    </row>
    <row r="49" spans="1:15" s="381" customFormat="1" ht="15" customHeight="1">
      <c r="A49" s="548" t="s">
        <v>953</v>
      </c>
      <c r="B49" s="727" t="s">
        <v>952</v>
      </c>
      <c r="C49" s="685" t="s">
        <v>952</v>
      </c>
      <c r="D49" s="685" t="s">
        <v>952</v>
      </c>
      <c r="E49" s="739" t="s">
        <v>952</v>
      </c>
      <c r="F49" s="685" t="s">
        <v>952</v>
      </c>
      <c r="H49" s="551" t="s">
        <v>953</v>
      </c>
      <c r="I49" s="399">
        <v>45360</v>
      </c>
      <c r="J49" s="266" t="s">
        <v>427</v>
      </c>
      <c r="K49" s="266" t="s">
        <v>750</v>
      </c>
      <c r="L49" s="402">
        <v>1469061.298</v>
      </c>
      <c r="M49" s="266" t="s">
        <v>951</v>
      </c>
      <c r="N49" s="410"/>
      <c r="O49" s="414"/>
    </row>
    <row r="50" spans="1:15" s="381" customFormat="1" ht="15" customHeight="1">
      <c r="A50" s="548" t="s">
        <v>953</v>
      </c>
      <c r="B50" s="726" t="s">
        <v>952</v>
      </c>
      <c r="C50" s="685" t="s">
        <v>952</v>
      </c>
      <c r="D50" s="685" t="s">
        <v>952</v>
      </c>
      <c r="E50" s="739" t="s">
        <v>952</v>
      </c>
      <c r="F50" s="685" t="s">
        <v>952</v>
      </c>
      <c r="H50" s="551" t="s">
        <v>953</v>
      </c>
      <c r="I50" s="398">
        <v>45364</v>
      </c>
      <c r="J50" s="266" t="s">
        <v>427</v>
      </c>
      <c r="K50" s="266" t="s">
        <v>750</v>
      </c>
      <c r="L50" s="403">
        <v>2517717.2609999999</v>
      </c>
      <c r="M50" s="266" t="s">
        <v>951</v>
      </c>
      <c r="N50" s="410"/>
      <c r="O50" s="414"/>
    </row>
    <row r="51" spans="1:15" s="381" customFormat="1" ht="15" customHeight="1">
      <c r="A51" s="548" t="s">
        <v>954</v>
      </c>
      <c r="B51" s="726">
        <v>45896</v>
      </c>
      <c r="C51" s="685" t="s">
        <v>427</v>
      </c>
      <c r="D51" s="685" t="str">
        <f>IFERROR(VLOOKUP(C51,'Base de Monedas'!A:B,2,0),"")</f>
        <v>Guaraní</v>
      </c>
      <c r="E51" s="533">
        <v>7005455.7019999996</v>
      </c>
      <c r="F51" s="685" t="s">
        <v>951</v>
      </c>
      <c r="H51" s="551" t="s">
        <v>954</v>
      </c>
      <c r="I51" s="398">
        <v>45366</v>
      </c>
      <c r="J51" s="266" t="s">
        <v>427</v>
      </c>
      <c r="K51" s="266" t="s">
        <v>750</v>
      </c>
      <c r="L51" s="403">
        <v>5388948.6200000001</v>
      </c>
      <c r="M51" s="266" t="s">
        <v>951</v>
      </c>
      <c r="N51" s="410"/>
      <c r="O51" s="414"/>
    </row>
    <row r="52" spans="1:15" s="687" customFormat="1" ht="15" customHeight="1">
      <c r="A52" s="548" t="s">
        <v>954</v>
      </c>
      <c r="B52" s="726">
        <v>45440</v>
      </c>
      <c r="C52" s="685" t="s">
        <v>427</v>
      </c>
      <c r="D52" s="685" t="str">
        <f>IFERROR(VLOOKUP(C52,'Base de Monedas'!A:B,2,0),"")</f>
        <v>Guaraní</v>
      </c>
      <c r="E52" s="533">
        <v>6594170.8839999996</v>
      </c>
      <c r="F52" s="685" t="s">
        <v>951</v>
      </c>
      <c r="H52" s="687" t="s">
        <v>954</v>
      </c>
      <c r="I52" s="398">
        <v>45341</v>
      </c>
      <c r="J52" s="557" t="s">
        <v>427</v>
      </c>
      <c r="K52" s="557" t="s">
        <v>750</v>
      </c>
      <c r="L52" s="502">
        <v>3456960.142</v>
      </c>
      <c r="M52" s="266" t="s">
        <v>951</v>
      </c>
      <c r="N52" s="688"/>
      <c r="O52" s="414"/>
    </row>
    <row r="53" spans="1:15" s="687" customFormat="1" ht="15" customHeight="1">
      <c r="A53" s="548" t="s">
        <v>954</v>
      </c>
      <c r="B53" s="726">
        <v>45903</v>
      </c>
      <c r="C53" s="685" t="s">
        <v>427</v>
      </c>
      <c r="D53" s="685" t="str">
        <f>IFERROR(VLOOKUP(C53,'Base de Monedas'!A:B,2,0),"")</f>
        <v>Guaraní</v>
      </c>
      <c r="E53" s="533">
        <v>7886826.7779999999</v>
      </c>
      <c r="F53" s="685" t="s">
        <v>951</v>
      </c>
      <c r="H53" s="687" t="s">
        <v>954</v>
      </c>
      <c r="I53" s="398">
        <v>45348</v>
      </c>
      <c r="J53" s="557" t="s">
        <v>427</v>
      </c>
      <c r="K53" s="557" t="s">
        <v>750</v>
      </c>
      <c r="L53" s="502">
        <v>3456960.142</v>
      </c>
      <c r="M53" s="557" t="s">
        <v>951</v>
      </c>
      <c r="N53" s="688"/>
      <c r="O53" s="414"/>
    </row>
    <row r="54" spans="1:15" s="687" customFormat="1" ht="15" customHeight="1">
      <c r="A54" s="548" t="s">
        <v>954</v>
      </c>
      <c r="B54" s="726">
        <v>45967</v>
      </c>
      <c r="C54" s="685" t="s">
        <v>427</v>
      </c>
      <c r="D54" s="685" t="str">
        <f>IFERROR(VLOOKUP(C54,'Base de Monedas'!A:B,2,0),"")</f>
        <v>Guaraní</v>
      </c>
      <c r="E54" s="533">
        <v>9661242.1429999992</v>
      </c>
      <c r="F54" s="685" t="s">
        <v>951</v>
      </c>
      <c r="H54" s="778" t="s">
        <v>954</v>
      </c>
      <c r="I54" s="398">
        <v>45408</v>
      </c>
      <c r="J54" s="557" t="s">
        <v>427</v>
      </c>
      <c r="K54" s="557" t="s">
        <v>750</v>
      </c>
      <c r="L54" s="502">
        <v>7178167.7769999998</v>
      </c>
      <c r="M54" s="557" t="s">
        <v>951</v>
      </c>
      <c r="N54" s="688"/>
      <c r="O54" s="414"/>
    </row>
    <row r="55" spans="1:15" s="762" customFormat="1" ht="15" customHeight="1">
      <c r="A55" s="548" t="s">
        <v>954</v>
      </c>
      <c r="B55" s="726">
        <v>45967</v>
      </c>
      <c r="C55" s="685" t="s">
        <v>427</v>
      </c>
      <c r="D55" s="685" t="str">
        <f>IFERROR(VLOOKUP(C55,'Base de Monedas'!A:B,2,0),"")</f>
        <v>Guaraní</v>
      </c>
      <c r="E55" s="533">
        <v>9656063.0580000002</v>
      </c>
      <c r="F55" s="685" t="s">
        <v>951</v>
      </c>
      <c r="H55" s="520" t="s">
        <v>954</v>
      </c>
      <c r="I55" s="398">
        <v>45581</v>
      </c>
      <c r="J55" s="266" t="s">
        <v>427</v>
      </c>
      <c r="K55" s="266" t="s">
        <v>750</v>
      </c>
      <c r="L55" s="413">
        <v>8847786.1329999994</v>
      </c>
      <c r="M55" s="557" t="s">
        <v>951</v>
      </c>
      <c r="N55" s="763"/>
      <c r="O55" s="414"/>
    </row>
    <row r="56" spans="1:15" s="798" customFormat="1" ht="15" customHeight="1">
      <c r="A56" s="548" t="s">
        <v>954</v>
      </c>
      <c r="B56" s="727">
        <v>45709</v>
      </c>
      <c r="C56" s="685" t="s">
        <v>427</v>
      </c>
      <c r="D56" s="685" t="str">
        <f>IFERROR(VLOOKUP(C56,'Base de Monedas'!A:B,2,0),"")</f>
        <v>Guaraní</v>
      </c>
      <c r="E56" s="739">
        <v>3002034.898</v>
      </c>
      <c r="F56" s="685" t="s">
        <v>951</v>
      </c>
      <c r="H56" s="598" t="s">
        <v>954</v>
      </c>
      <c r="I56" s="398">
        <v>45621</v>
      </c>
      <c r="J56" s="557" t="s">
        <v>427</v>
      </c>
      <c r="K56" s="557" t="s">
        <v>750</v>
      </c>
      <c r="L56" s="413">
        <v>9736332.7219999991</v>
      </c>
      <c r="M56" s="266" t="s">
        <v>951</v>
      </c>
      <c r="N56" s="799"/>
      <c r="O56" s="414"/>
    </row>
    <row r="57" spans="1:15" s="798" customFormat="1" ht="15" customHeight="1">
      <c r="A57" s="548" t="s">
        <v>954</v>
      </c>
      <c r="B57" s="727">
        <v>45800</v>
      </c>
      <c r="C57" s="685" t="s">
        <v>427</v>
      </c>
      <c r="D57" s="685" t="str">
        <f>IFERROR(VLOOKUP(C57,'Base de Monedas'!A:B,2,0),"")</f>
        <v>Guaraní</v>
      </c>
      <c r="E57" s="739">
        <v>4397082.1109999996</v>
      </c>
      <c r="F57" s="685" t="s">
        <v>951</v>
      </c>
      <c r="H57" s="381" t="s">
        <v>954</v>
      </c>
      <c r="I57" s="398">
        <v>45621</v>
      </c>
      <c r="J57" s="266" t="s">
        <v>427</v>
      </c>
      <c r="K57" s="266" t="s">
        <v>750</v>
      </c>
      <c r="L57" s="413">
        <v>9724371.0700000003</v>
      </c>
      <c r="M57" s="557" t="s">
        <v>951</v>
      </c>
      <c r="N57" s="799"/>
      <c r="O57" s="414"/>
    </row>
    <row r="58" spans="1:15" s="896" customFormat="1" ht="15" customHeight="1">
      <c r="A58" s="548" t="s">
        <v>954</v>
      </c>
      <c r="B58" s="727">
        <v>46024</v>
      </c>
      <c r="C58" s="685" t="s">
        <v>427</v>
      </c>
      <c r="D58" s="685" t="str">
        <f>IFERROR(VLOOKUP(C58,'Base de Monedas'!A:B,2,0),"")</f>
        <v>Guaraní</v>
      </c>
      <c r="E58" s="739">
        <v>9616492.4340000004</v>
      </c>
      <c r="F58" s="685" t="s">
        <v>951</v>
      </c>
      <c r="H58" s="896" t="s">
        <v>954</v>
      </c>
      <c r="I58" s="398" t="s">
        <v>952</v>
      </c>
      <c r="J58" s="557" t="s">
        <v>952</v>
      </c>
      <c r="K58" s="557" t="s">
        <v>952</v>
      </c>
      <c r="L58" s="413" t="s">
        <v>952</v>
      </c>
      <c r="M58" s="557" t="s">
        <v>952</v>
      </c>
      <c r="N58" s="897"/>
      <c r="O58" s="414"/>
    </row>
    <row r="59" spans="1:15" s="896" customFormat="1" ht="15" customHeight="1">
      <c r="A59" s="548" t="s">
        <v>954</v>
      </c>
      <c r="B59" s="727">
        <v>45926</v>
      </c>
      <c r="C59" s="685" t="s">
        <v>427</v>
      </c>
      <c r="D59" s="685" t="str">
        <f>IFERROR(VLOOKUP(C59,'Base de Monedas'!A:B,2,0),"")</f>
        <v>Guaraní</v>
      </c>
      <c r="E59" s="739">
        <v>7881176.7369999997</v>
      </c>
      <c r="F59" s="685" t="s">
        <v>951</v>
      </c>
      <c r="H59" s="896" t="s">
        <v>954</v>
      </c>
      <c r="I59" s="398" t="s">
        <v>952</v>
      </c>
      <c r="J59" s="557" t="s">
        <v>952</v>
      </c>
      <c r="K59" s="557" t="s">
        <v>952</v>
      </c>
      <c r="L59" s="413" t="s">
        <v>952</v>
      </c>
      <c r="M59" s="557" t="s">
        <v>952</v>
      </c>
      <c r="N59" s="897"/>
      <c r="O59" s="414"/>
    </row>
    <row r="60" spans="1:15" s="537" customFormat="1" ht="15" customHeight="1">
      <c r="A60" s="548" t="s">
        <v>949</v>
      </c>
      <c r="B60" s="726">
        <v>45807</v>
      </c>
      <c r="C60" s="685" t="s">
        <v>427</v>
      </c>
      <c r="D60" s="685" t="s">
        <v>750</v>
      </c>
      <c r="E60" s="739">
        <v>3338950.0350000001</v>
      </c>
      <c r="F60" s="685" t="s">
        <v>951</v>
      </c>
      <c r="H60" s="598" t="s">
        <v>949</v>
      </c>
      <c r="I60" s="398">
        <v>45639</v>
      </c>
      <c r="J60" s="557" t="s">
        <v>427</v>
      </c>
      <c r="K60" s="557" t="s">
        <v>750</v>
      </c>
      <c r="L60" s="413">
        <v>4435124.9879999999</v>
      </c>
      <c r="M60" s="557" t="s">
        <v>951</v>
      </c>
      <c r="N60" s="410"/>
      <c r="O60" s="414"/>
    </row>
    <row r="61" spans="1:15" s="381" customFormat="1" ht="15" customHeight="1">
      <c r="A61" s="548" t="s">
        <v>949</v>
      </c>
      <c r="B61" s="727" t="s">
        <v>952</v>
      </c>
      <c r="C61" s="685" t="s">
        <v>427</v>
      </c>
      <c r="D61" s="685" t="s">
        <v>750</v>
      </c>
      <c r="E61" s="739" t="s">
        <v>952</v>
      </c>
      <c r="F61" s="685" t="s">
        <v>952</v>
      </c>
      <c r="H61" s="778" t="s">
        <v>949</v>
      </c>
      <c r="I61" s="398">
        <v>45339</v>
      </c>
      <c r="J61" s="557" t="s">
        <v>427</v>
      </c>
      <c r="K61" s="557" t="s">
        <v>750</v>
      </c>
      <c r="L61" s="502">
        <v>622155.15399999998</v>
      </c>
      <c r="M61" s="557" t="s">
        <v>951</v>
      </c>
      <c r="N61" s="410"/>
      <c r="O61" s="414"/>
    </row>
    <row r="62" spans="1:15" s="798" customFormat="1" ht="15" customHeight="1">
      <c r="A62" s="548" t="s">
        <v>949</v>
      </c>
      <c r="B62" s="727" t="s">
        <v>952</v>
      </c>
      <c r="C62" s="685" t="s">
        <v>952</v>
      </c>
      <c r="D62" s="685" t="s">
        <v>952</v>
      </c>
      <c r="E62" s="739" t="s">
        <v>952</v>
      </c>
      <c r="F62" s="685" t="s">
        <v>952</v>
      </c>
      <c r="H62" s="381" t="s">
        <v>949</v>
      </c>
      <c r="I62" s="398">
        <v>45533</v>
      </c>
      <c r="J62" s="266" t="s">
        <v>427</v>
      </c>
      <c r="K62" s="266" t="s">
        <v>750</v>
      </c>
      <c r="L62" s="413">
        <v>4938218.12</v>
      </c>
      <c r="M62" s="266" t="s">
        <v>951</v>
      </c>
      <c r="N62" s="799"/>
      <c r="O62" s="414"/>
    </row>
    <row r="63" spans="1:15" s="381" customFormat="1" ht="15" customHeight="1">
      <c r="A63" s="548" t="s">
        <v>1244</v>
      </c>
      <c r="B63" s="726">
        <v>45897</v>
      </c>
      <c r="C63" s="685" t="s">
        <v>427</v>
      </c>
      <c r="D63" s="685" t="str">
        <f>IFERROR(VLOOKUP(C63,'Base de Monedas'!A:B,2,0),"")</f>
        <v>Guaraní</v>
      </c>
      <c r="E63" s="533">
        <v>1407770.4720000001</v>
      </c>
      <c r="F63" s="685" t="s">
        <v>951</v>
      </c>
      <c r="H63" s="598" t="s">
        <v>1244</v>
      </c>
      <c r="I63" s="398">
        <v>45586</v>
      </c>
      <c r="J63" s="557" t="s">
        <v>427</v>
      </c>
      <c r="K63" s="557" t="s">
        <v>750</v>
      </c>
      <c r="L63" s="413">
        <v>3557593.04</v>
      </c>
      <c r="M63" s="557" t="s">
        <v>951</v>
      </c>
      <c r="N63" s="410"/>
      <c r="O63" s="414"/>
    </row>
    <row r="64" spans="1:15" s="598" customFormat="1" ht="15" customHeight="1">
      <c r="A64" s="548" t="s">
        <v>1244</v>
      </c>
      <c r="B64" s="726">
        <v>45834</v>
      </c>
      <c r="C64" s="685" t="s">
        <v>427</v>
      </c>
      <c r="D64" s="685" t="str">
        <f>IFERROR(VLOOKUP(C64,'Base de Monedas'!A:B,2,0),"")</f>
        <v>Guaraní</v>
      </c>
      <c r="E64" s="533">
        <v>3167621.0580000002</v>
      </c>
      <c r="F64" s="685" t="s">
        <v>951</v>
      </c>
      <c r="H64" s="537" t="s">
        <v>1244</v>
      </c>
      <c r="I64" s="398">
        <v>45438</v>
      </c>
      <c r="J64" s="266" t="s">
        <v>427</v>
      </c>
      <c r="K64" s="266" t="s">
        <v>750</v>
      </c>
      <c r="L64" s="413">
        <v>2240691.6800000002</v>
      </c>
      <c r="M64" s="266" t="s">
        <v>951</v>
      </c>
      <c r="N64" s="599"/>
      <c r="O64" s="414"/>
    </row>
    <row r="65" spans="1:15" s="762" customFormat="1" ht="15" customHeight="1">
      <c r="A65" s="548" t="s">
        <v>1244</v>
      </c>
      <c r="B65" s="726">
        <v>45990</v>
      </c>
      <c r="C65" s="685" t="s">
        <v>427</v>
      </c>
      <c r="D65" s="685" t="str">
        <f>IFERROR(VLOOKUP(C65,'Base de Monedas'!A:B,2,0),"")</f>
        <v>Guaraní</v>
      </c>
      <c r="E65" s="533">
        <v>3396574.8080000002</v>
      </c>
      <c r="F65" s="685" t="s">
        <v>951</v>
      </c>
      <c r="H65" s="551" t="s">
        <v>1244</v>
      </c>
      <c r="I65" s="400">
        <v>45640</v>
      </c>
      <c r="J65" s="266" t="s">
        <v>427</v>
      </c>
      <c r="K65" s="266" t="s">
        <v>750</v>
      </c>
      <c r="L65" s="402">
        <v>3192617.8080000002</v>
      </c>
      <c r="M65" s="266" t="s">
        <v>951</v>
      </c>
      <c r="N65" s="763"/>
      <c r="O65" s="414"/>
    </row>
    <row r="66" spans="1:15" ht="15" customHeight="1">
      <c r="A66" s="548" t="s">
        <v>1169</v>
      </c>
      <c r="B66" s="726">
        <v>45737</v>
      </c>
      <c r="C66" s="685" t="s">
        <v>427</v>
      </c>
      <c r="D66" s="685" t="str">
        <f>IFERROR(VLOOKUP(C66,'Base de Monedas'!A:B,2,0),"")</f>
        <v>Guaraní</v>
      </c>
      <c r="E66" s="739">
        <v>2659153.5</v>
      </c>
      <c r="F66" s="685" t="s">
        <v>951</v>
      </c>
      <c r="H66" s="598" t="s">
        <v>1169</v>
      </c>
      <c r="I66" s="400">
        <v>45343</v>
      </c>
      <c r="J66" s="557" t="s">
        <v>427</v>
      </c>
      <c r="K66" s="557" t="s">
        <v>750</v>
      </c>
      <c r="L66" s="402">
        <v>894581</v>
      </c>
      <c r="M66" s="557" t="s">
        <v>951</v>
      </c>
    </row>
    <row r="67" spans="1:15" s="821" customFormat="1" ht="15" customHeight="1">
      <c r="A67" s="548" t="s">
        <v>1169</v>
      </c>
      <c r="B67" s="726">
        <v>45835</v>
      </c>
      <c r="C67" s="685" t="s">
        <v>427</v>
      </c>
      <c r="D67" s="685" t="str">
        <f>IFERROR(VLOOKUP(C67,'Base de Monedas'!A:B,2,0),"")</f>
        <v>Guaraní</v>
      </c>
      <c r="E67" s="739">
        <v>5258226</v>
      </c>
      <c r="F67" s="685" t="s">
        <v>951</v>
      </c>
      <c r="H67" s="821" t="s">
        <v>1169</v>
      </c>
      <c r="I67" s="400" t="s">
        <v>952</v>
      </c>
      <c r="J67" s="557" t="s">
        <v>952</v>
      </c>
      <c r="K67" s="557" t="s">
        <v>952</v>
      </c>
      <c r="L67" s="402" t="s">
        <v>952</v>
      </c>
      <c r="M67" s="557" t="s">
        <v>952</v>
      </c>
      <c r="N67" s="822"/>
      <c r="O67" s="414"/>
    </row>
    <row r="68" spans="1:15" ht="15" customHeight="1">
      <c r="A68" s="548" t="s">
        <v>950</v>
      </c>
      <c r="B68" s="726">
        <v>45715</v>
      </c>
      <c r="C68" s="685" t="s">
        <v>427</v>
      </c>
      <c r="D68" s="685" t="str">
        <f>IFERROR(VLOOKUP(C68,'Base de Monedas'!A:B,2,0),"")</f>
        <v>Guaraní</v>
      </c>
      <c r="E68" s="739">
        <v>1038922.787</v>
      </c>
      <c r="F68" s="685" t="s">
        <v>951</v>
      </c>
      <c r="H68" s="687" t="s">
        <v>950</v>
      </c>
      <c r="I68" s="398">
        <v>45551</v>
      </c>
      <c r="J68" s="557" t="s">
        <v>427</v>
      </c>
      <c r="K68" s="557" t="s">
        <v>750</v>
      </c>
      <c r="L68" s="502">
        <v>7793096.6310000001</v>
      </c>
      <c r="M68" s="557" t="s">
        <v>951</v>
      </c>
    </row>
    <row r="69" spans="1:15" s="598" customFormat="1" ht="15" customHeight="1">
      <c r="A69" s="548" t="s">
        <v>1251</v>
      </c>
      <c r="B69" s="726">
        <v>45728</v>
      </c>
      <c r="C69" s="685" t="s">
        <v>427</v>
      </c>
      <c r="D69" s="685" t="str">
        <f>IFERROR(VLOOKUP(C69,'Base de Monedas'!A:B,2,0),"")</f>
        <v>Guaraní</v>
      </c>
      <c r="E69" s="739">
        <v>1137246.378</v>
      </c>
      <c r="F69" s="685" t="s">
        <v>951</v>
      </c>
      <c r="H69" s="762" t="s">
        <v>1251</v>
      </c>
      <c r="I69" s="398">
        <v>45652</v>
      </c>
      <c r="J69" s="557" t="s">
        <v>427</v>
      </c>
      <c r="K69" s="557" t="s">
        <v>750</v>
      </c>
      <c r="L69" s="502">
        <v>3187572.9</v>
      </c>
      <c r="M69" s="557" t="s">
        <v>951</v>
      </c>
      <c r="N69" s="599"/>
      <c r="O69" s="414"/>
    </row>
    <row r="70" spans="1:15" s="655" customFormat="1" ht="15" customHeight="1">
      <c r="A70" s="548" t="s">
        <v>1251</v>
      </c>
      <c r="B70" s="726">
        <v>45835</v>
      </c>
      <c r="C70" s="685" t="s">
        <v>427</v>
      </c>
      <c r="D70" s="685" t="str">
        <f>IFERROR(VLOOKUP(C70,'Base de Monedas'!A:B,2,0),"")</f>
        <v>Guaraní</v>
      </c>
      <c r="E70" s="739">
        <v>2618320.4279999998</v>
      </c>
      <c r="F70" s="685" t="s">
        <v>951</v>
      </c>
      <c r="H70" s="598" t="s">
        <v>1251</v>
      </c>
      <c r="I70" s="400">
        <v>45345</v>
      </c>
      <c r="J70" s="557" t="s">
        <v>427</v>
      </c>
      <c r="K70" s="557" t="s">
        <v>750</v>
      </c>
      <c r="L70" s="402">
        <v>533152.47199999995</v>
      </c>
      <c r="M70" s="557" t="s">
        <v>951</v>
      </c>
      <c r="N70" s="656"/>
      <c r="O70" s="414"/>
    </row>
    <row r="71" spans="1:15" s="687" customFormat="1" ht="15" customHeight="1">
      <c r="A71" s="548" t="s">
        <v>1251</v>
      </c>
      <c r="B71" s="801" t="s">
        <v>952</v>
      </c>
      <c r="C71" s="801"/>
      <c r="D71" s="801"/>
      <c r="E71" s="685" t="s">
        <v>952</v>
      </c>
      <c r="F71" s="685" t="s">
        <v>952</v>
      </c>
      <c r="H71" s="598" t="s">
        <v>1251</v>
      </c>
      <c r="I71" s="400">
        <v>45523</v>
      </c>
      <c r="J71" s="557" t="s">
        <v>427</v>
      </c>
      <c r="K71" s="557" t="s">
        <v>750</v>
      </c>
      <c r="L71" s="402">
        <v>3478489.3840000001</v>
      </c>
      <c r="M71" s="557" t="s">
        <v>951</v>
      </c>
      <c r="N71" s="688"/>
      <c r="O71" s="414"/>
    </row>
    <row r="72" spans="1:15" s="687" customFormat="1" ht="15" customHeight="1">
      <c r="A72" s="548" t="s">
        <v>1251</v>
      </c>
      <c r="B72" s="801" t="s">
        <v>952</v>
      </c>
      <c r="C72" s="801"/>
      <c r="D72" s="801"/>
      <c r="E72" s="685" t="s">
        <v>952</v>
      </c>
      <c r="F72" s="685" t="s">
        <v>952</v>
      </c>
      <c r="H72" s="655" t="s">
        <v>1251</v>
      </c>
      <c r="I72" s="398">
        <v>45406</v>
      </c>
      <c r="J72" s="557" t="s">
        <v>427</v>
      </c>
      <c r="K72" s="557" t="s">
        <v>750</v>
      </c>
      <c r="L72" s="502">
        <v>850797.196</v>
      </c>
      <c r="M72" s="557" t="s">
        <v>951</v>
      </c>
      <c r="N72" s="688"/>
      <c r="O72" s="414"/>
    </row>
    <row r="73" spans="1:15" s="762" customFormat="1" ht="15" customHeight="1">
      <c r="A73" s="548" t="s">
        <v>1251</v>
      </c>
      <c r="B73" s="801" t="s">
        <v>952</v>
      </c>
      <c r="C73" s="801"/>
      <c r="D73" s="801"/>
      <c r="E73" s="685" t="s">
        <v>952</v>
      </c>
      <c r="F73" s="685" t="s">
        <v>952</v>
      </c>
      <c r="H73" s="655" t="s">
        <v>1251</v>
      </c>
      <c r="I73" s="398">
        <v>45615</v>
      </c>
      <c r="J73" s="557" t="s">
        <v>427</v>
      </c>
      <c r="K73" s="557" t="s">
        <v>750</v>
      </c>
      <c r="L73" s="502">
        <v>4357155.33</v>
      </c>
      <c r="M73" s="557" t="s">
        <v>951</v>
      </c>
      <c r="N73" s="763"/>
      <c r="O73" s="414"/>
    </row>
    <row r="74" spans="1:15" s="598" customFormat="1" ht="15" customHeight="1">
      <c r="A74" s="548" t="s">
        <v>1252</v>
      </c>
      <c r="B74" s="726">
        <v>45730</v>
      </c>
      <c r="C74" s="685" t="s">
        <v>427</v>
      </c>
      <c r="D74" s="685" t="str">
        <f>IFERROR(VLOOKUP(C74,'Base de Monedas'!A:B,2,0),"")</f>
        <v>Guaraní</v>
      </c>
      <c r="E74" s="739">
        <v>3982508.977</v>
      </c>
      <c r="F74" s="685" t="s">
        <v>951</v>
      </c>
      <c r="H74" s="687" t="s">
        <v>1252</v>
      </c>
      <c r="I74" s="398">
        <v>45446</v>
      </c>
      <c r="J74" s="557" t="s">
        <v>427</v>
      </c>
      <c r="K74" s="557" t="s">
        <v>750</v>
      </c>
      <c r="L74" s="502">
        <v>10381093.821</v>
      </c>
      <c r="M74" s="557" t="s">
        <v>951</v>
      </c>
      <c r="N74" s="599"/>
      <c r="O74" s="414"/>
    </row>
    <row r="75" spans="1:15" s="598" customFormat="1" ht="15" customHeight="1">
      <c r="A75" s="548" t="s">
        <v>1252</v>
      </c>
      <c r="B75" s="726">
        <v>45874</v>
      </c>
      <c r="C75" s="685" t="s">
        <v>427</v>
      </c>
      <c r="D75" s="685" t="str">
        <f>IFERROR(VLOOKUP(C75,'Base de Monedas'!A:B,2,0),"")</f>
        <v>Guaraní</v>
      </c>
      <c r="E75" s="739">
        <v>7055449.9720000001</v>
      </c>
      <c r="F75" s="685" t="s">
        <v>951</v>
      </c>
      <c r="H75" s="687" t="s">
        <v>1252</v>
      </c>
      <c r="I75" s="398">
        <v>45365</v>
      </c>
      <c r="J75" s="557" t="s">
        <v>427</v>
      </c>
      <c r="K75" s="557" t="s">
        <v>750</v>
      </c>
      <c r="L75" s="502">
        <v>2697919.7540000002</v>
      </c>
      <c r="M75" s="557" t="s">
        <v>951</v>
      </c>
      <c r="N75" s="599"/>
      <c r="O75" s="414"/>
    </row>
    <row r="76" spans="1:15" s="598" customFormat="1" ht="15" customHeight="1">
      <c r="A76" s="548" t="s">
        <v>1252</v>
      </c>
      <c r="B76" s="726" t="s">
        <v>952</v>
      </c>
      <c r="C76" s="685" t="s">
        <v>952</v>
      </c>
      <c r="D76" s="685" t="s">
        <v>952</v>
      </c>
      <c r="E76" s="739">
        <v>0</v>
      </c>
      <c r="F76" s="685" t="s">
        <v>952</v>
      </c>
      <c r="H76" s="762" t="s">
        <v>1252</v>
      </c>
      <c r="I76" s="398">
        <v>45386</v>
      </c>
      <c r="J76" s="557" t="s">
        <v>427</v>
      </c>
      <c r="K76" s="557" t="s">
        <v>750</v>
      </c>
      <c r="L76" s="502">
        <v>6920103.9400000004</v>
      </c>
      <c r="M76" s="557" t="s">
        <v>951</v>
      </c>
      <c r="N76" s="599"/>
      <c r="O76" s="414"/>
    </row>
    <row r="77" spans="1:15" s="655" customFormat="1" ht="15" customHeight="1">
      <c r="A77" s="548" t="s">
        <v>1276</v>
      </c>
      <c r="B77" s="726">
        <v>45710</v>
      </c>
      <c r="C77" s="685" t="s">
        <v>427</v>
      </c>
      <c r="D77" s="685" t="str">
        <f>IFERROR(VLOOKUP(C77,'Base de Monedas'!A:B,2,0),"")</f>
        <v>Guaraní</v>
      </c>
      <c r="E77" s="739">
        <v>878311.951</v>
      </c>
      <c r="F77" s="685" t="s">
        <v>951</v>
      </c>
      <c r="H77" s="666" t="s">
        <v>1276</v>
      </c>
      <c r="I77" s="398">
        <v>45337</v>
      </c>
      <c r="J77" s="557" t="s">
        <v>427</v>
      </c>
      <c r="K77" s="557" t="s">
        <v>750</v>
      </c>
      <c r="L77" s="502">
        <v>710790.30900000001</v>
      </c>
      <c r="M77" s="557" t="s">
        <v>951</v>
      </c>
      <c r="N77" s="656"/>
      <c r="O77" s="414"/>
    </row>
    <row r="78" spans="1:15" s="687" customFormat="1" ht="15" customHeight="1">
      <c r="A78" s="548" t="s">
        <v>1276</v>
      </c>
      <c r="B78" s="726">
        <v>45836</v>
      </c>
      <c r="C78" s="685" t="s">
        <v>427</v>
      </c>
      <c r="D78" s="685" t="str">
        <f>IFERROR(VLOOKUP(C78,'Base de Monedas'!A:B,2,0),"")</f>
        <v>Guaraní</v>
      </c>
      <c r="E78" s="739">
        <v>2625775.2689999999</v>
      </c>
      <c r="F78" s="685" t="s">
        <v>951</v>
      </c>
      <c r="H78" s="687" t="s">
        <v>1276</v>
      </c>
      <c r="I78" s="398">
        <v>45563</v>
      </c>
      <c r="J78" s="557" t="s">
        <v>427</v>
      </c>
      <c r="K78" s="557" t="s">
        <v>750</v>
      </c>
      <c r="L78" s="502">
        <v>6346699.4050000003</v>
      </c>
      <c r="M78" s="557" t="s">
        <v>951</v>
      </c>
      <c r="N78" s="688"/>
      <c r="O78" s="414"/>
    </row>
    <row r="79" spans="1:15" s="687" customFormat="1" ht="15" customHeight="1">
      <c r="A79" s="548" t="s">
        <v>1276</v>
      </c>
      <c r="B79" s="147" t="s">
        <v>952</v>
      </c>
      <c r="C79" s="685" t="s">
        <v>427</v>
      </c>
      <c r="D79" s="685" t="str">
        <f>IFERROR(VLOOKUP(C79,'Base de Monedas'!A:B,2,0),"")</f>
        <v>Guaraní</v>
      </c>
      <c r="E79" s="739" t="s">
        <v>952</v>
      </c>
      <c r="F79" s="685" t="s">
        <v>952</v>
      </c>
      <c r="H79" s="798" t="s">
        <v>1276</v>
      </c>
      <c r="I79" s="398">
        <v>45478</v>
      </c>
      <c r="J79" s="557" t="s">
        <v>427</v>
      </c>
      <c r="K79" s="557" t="s">
        <v>750</v>
      </c>
      <c r="L79" s="502">
        <v>3101526.8840000001</v>
      </c>
      <c r="M79" s="557" t="s">
        <v>951</v>
      </c>
      <c r="N79" s="688"/>
      <c r="O79" s="414"/>
    </row>
    <row r="80" spans="1:15" s="762" customFormat="1" ht="15" customHeight="1">
      <c r="A80" s="548" t="s">
        <v>1276</v>
      </c>
      <c r="B80" s="726" t="s">
        <v>952</v>
      </c>
      <c r="C80" s="685" t="s">
        <v>952</v>
      </c>
      <c r="D80" s="685" t="s">
        <v>952</v>
      </c>
      <c r="E80" s="739" t="s">
        <v>952</v>
      </c>
      <c r="F80" s="685" t="s">
        <v>952</v>
      </c>
      <c r="H80" s="798" t="s">
        <v>1276</v>
      </c>
      <c r="I80" s="398">
        <v>45640</v>
      </c>
      <c r="J80" s="557" t="s">
        <v>427</v>
      </c>
      <c r="K80" s="557" t="s">
        <v>750</v>
      </c>
      <c r="L80" s="502">
        <v>5289893.1229999997</v>
      </c>
      <c r="M80" s="557" t="s">
        <v>951</v>
      </c>
      <c r="N80" s="763"/>
      <c r="O80" s="414"/>
    </row>
    <row r="81" spans="1:17" s="666" customFormat="1" ht="15" customHeight="1">
      <c r="A81" s="548" t="s">
        <v>1397</v>
      </c>
      <c r="B81" s="726" t="s">
        <v>952</v>
      </c>
      <c r="C81" s="685" t="s">
        <v>427</v>
      </c>
      <c r="D81" s="685" t="str">
        <f>IFERROR(VLOOKUP(C81,'Base de Monedas'!A:B,2,0),"")</f>
        <v>Guaraní</v>
      </c>
      <c r="E81" s="739" t="s">
        <v>952</v>
      </c>
      <c r="F81" s="685" t="s">
        <v>952</v>
      </c>
      <c r="H81" s="798" t="s">
        <v>1397</v>
      </c>
      <c r="I81" s="398">
        <v>45641</v>
      </c>
      <c r="J81" s="557" t="s">
        <v>427</v>
      </c>
      <c r="K81" s="557" t="s">
        <v>750</v>
      </c>
      <c r="L81" s="502">
        <v>7608358.3820000002</v>
      </c>
      <c r="M81" s="557" t="s">
        <v>951</v>
      </c>
      <c r="N81" s="667"/>
      <c r="O81" s="414"/>
    </row>
    <row r="82" spans="1:17" s="687" customFormat="1" ht="15.6" customHeight="1">
      <c r="A82" s="548" t="s">
        <v>1407</v>
      </c>
      <c r="B82" s="726">
        <v>45773</v>
      </c>
      <c r="C82" s="685" t="s">
        <v>427</v>
      </c>
      <c r="D82" s="685" t="str">
        <f>IFERROR(VLOOKUP(C82,'Base de Monedas'!A:B,2,0),"")</f>
        <v>Guaraní</v>
      </c>
      <c r="E82" s="739">
        <v>1697694.0689999999</v>
      </c>
      <c r="F82" s="685" t="s">
        <v>951</v>
      </c>
      <c r="H82" s="798" t="s">
        <v>1407</v>
      </c>
      <c r="I82" s="398">
        <v>45587</v>
      </c>
      <c r="J82" s="557" t="s">
        <v>427</v>
      </c>
      <c r="K82" s="557" t="s">
        <v>750</v>
      </c>
      <c r="L82" s="502">
        <v>8738317.3110000007</v>
      </c>
      <c r="M82" s="557" t="s">
        <v>951</v>
      </c>
      <c r="N82" s="688"/>
      <c r="O82" s="414"/>
    </row>
    <row r="83" spans="1:17" s="798" customFormat="1" ht="15.6" customHeight="1">
      <c r="A83" s="548" t="s">
        <v>1277</v>
      </c>
      <c r="B83" s="726">
        <v>45786</v>
      </c>
      <c r="C83" s="685" t="s">
        <v>427</v>
      </c>
      <c r="D83" s="685" t="s">
        <v>750</v>
      </c>
      <c r="E83" s="739">
        <v>622746.28899999999</v>
      </c>
      <c r="F83" s="685" t="s">
        <v>951</v>
      </c>
      <c r="H83" s="798" t="s">
        <v>1277</v>
      </c>
      <c r="I83" s="398">
        <v>45529</v>
      </c>
      <c r="J83" s="557" t="s">
        <v>427</v>
      </c>
      <c r="K83" s="557" t="s">
        <v>750</v>
      </c>
      <c r="L83" s="502">
        <v>1234198.879</v>
      </c>
      <c r="M83" s="557" t="s">
        <v>951</v>
      </c>
      <c r="N83" s="799"/>
      <c r="O83" s="414"/>
    </row>
    <row r="84" spans="1:17" s="798" customFormat="1" ht="15.6" customHeight="1">
      <c r="A84" s="548" t="s">
        <v>1277</v>
      </c>
      <c r="B84" s="726" t="s">
        <v>952</v>
      </c>
      <c r="C84" s="685" t="s">
        <v>952</v>
      </c>
      <c r="D84" s="685" t="s">
        <v>952</v>
      </c>
      <c r="E84" s="739" t="s">
        <v>952</v>
      </c>
      <c r="F84" s="685" t="s">
        <v>952</v>
      </c>
      <c r="H84" s="798" t="s">
        <v>1277</v>
      </c>
      <c r="I84" s="398">
        <v>45786</v>
      </c>
      <c r="J84" s="557" t="s">
        <v>427</v>
      </c>
      <c r="K84" s="557" t="s">
        <v>750</v>
      </c>
      <c r="L84" s="502">
        <v>1505413.2760000001</v>
      </c>
      <c r="M84" s="557" t="s">
        <v>951</v>
      </c>
      <c r="N84" s="799"/>
      <c r="O84" s="414"/>
    </row>
    <row r="85" spans="1:17" s="821" customFormat="1" ht="15.6" customHeight="1">
      <c r="A85" s="548" t="s">
        <v>1432</v>
      </c>
      <c r="B85" s="726">
        <v>45803</v>
      </c>
      <c r="C85" s="685" t="s">
        <v>427</v>
      </c>
      <c r="D85" s="685" t="str">
        <f>IFERROR(VLOOKUP(C85,'Base de Monedas'!A:B,2,0),"")</f>
        <v>Guaraní</v>
      </c>
      <c r="E85" s="739">
        <v>4423502.01</v>
      </c>
      <c r="F85" s="685" t="s">
        <v>951</v>
      </c>
      <c r="H85" s="548" t="s">
        <v>1432</v>
      </c>
      <c r="I85" s="398" t="s">
        <v>952</v>
      </c>
      <c r="J85" s="557" t="s">
        <v>952</v>
      </c>
      <c r="K85" s="557" t="s">
        <v>952</v>
      </c>
      <c r="L85" s="502" t="s">
        <v>952</v>
      </c>
      <c r="M85" s="557" t="s">
        <v>952</v>
      </c>
      <c r="N85" s="822"/>
      <c r="O85" s="414"/>
    </row>
    <row r="86" spans="1:17" s="687" customFormat="1" ht="15" customHeight="1">
      <c r="A86" s="548"/>
      <c r="B86" s="726"/>
      <c r="C86" s="685"/>
      <c r="D86" s="685"/>
      <c r="E86" s="739"/>
      <c r="F86" s="685"/>
      <c r="I86" s="398"/>
      <c r="J86" s="398"/>
      <c r="K86" s="398"/>
      <c r="L86" s="398"/>
      <c r="M86" s="398"/>
      <c r="N86" s="688"/>
      <c r="O86" s="414"/>
    </row>
    <row r="87" spans="1:17" ht="15" customHeight="1">
      <c r="A87" s="548" t="s">
        <v>964</v>
      </c>
      <c r="B87" s="685">
        <v>2024</v>
      </c>
      <c r="C87" s="685" t="s">
        <v>427</v>
      </c>
      <c r="D87" s="685" t="str">
        <f>IFERROR(VLOOKUP(C87,'Base de Monedas'!A:B,2,0),"")</f>
        <v>Guaraní</v>
      </c>
      <c r="E87" s="739">
        <v>229605625.56</v>
      </c>
      <c r="F87" s="685" t="s">
        <v>965</v>
      </c>
      <c r="H87" s="412" t="s">
        <v>964</v>
      </c>
      <c r="I87" s="266">
        <v>2023</v>
      </c>
      <c r="J87" s="266" t="s">
        <v>427</v>
      </c>
      <c r="K87" s="266" t="s">
        <v>750</v>
      </c>
      <c r="L87" s="527">
        <v>188629196.81</v>
      </c>
      <c r="M87" s="266" t="s">
        <v>965</v>
      </c>
    </row>
    <row r="88" spans="1:17" ht="15" customHeight="1">
      <c r="A88" s="548" t="s">
        <v>968</v>
      </c>
      <c r="B88" s="685">
        <v>2024</v>
      </c>
      <c r="C88" s="685" t="s">
        <v>952</v>
      </c>
      <c r="D88" s="685" t="s">
        <v>952</v>
      </c>
      <c r="E88" s="533">
        <v>0</v>
      </c>
      <c r="F88" s="685" t="s">
        <v>965</v>
      </c>
      <c r="H88" s="412" t="s">
        <v>968</v>
      </c>
      <c r="I88" s="266">
        <v>2023</v>
      </c>
      <c r="J88" s="266" t="s">
        <v>427</v>
      </c>
      <c r="K88" s="266" t="s">
        <v>750</v>
      </c>
      <c r="L88" s="527">
        <v>4808172.74</v>
      </c>
      <c r="M88" s="527" t="s">
        <v>965</v>
      </c>
    </row>
    <row r="89" spans="1:17" ht="15" customHeight="1">
      <c r="A89" s="740" t="s">
        <v>121</v>
      </c>
      <c r="B89" s="685" t="s">
        <v>947</v>
      </c>
      <c r="C89" s="685"/>
      <c r="D89" s="685" t="str">
        <f>IFERROR(VLOOKUP(C89,'Base de Monedas'!A:B,2,0),"")</f>
        <v/>
      </c>
      <c r="E89" s="685"/>
      <c r="F89" s="548"/>
      <c r="H89" s="286" t="s">
        <v>121</v>
      </c>
      <c r="I89" s="266" t="s">
        <v>947</v>
      </c>
      <c r="J89" s="266"/>
      <c r="K89" s="266" t="s">
        <v>1161</v>
      </c>
      <c r="L89" s="527"/>
      <c r="M89" s="527"/>
    </row>
    <row r="90" spans="1:17" ht="15" customHeight="1">
      <c r="A90" s="741" t="s">
        <v>836</v>
      </c>
      <c r="B90" s="685"/>
      <c r="C90" s="685"/>
      <c r="D90" s="685" t="str">
        <f>IFERROR(VLOOKUP(C90,'Base de Monedas'!A:B,2,0),"")</f>
        <v/>
      </c>
      <c r="E90" s="685"/>
      <c r="F90" s="548"/>
      <c r="H90" s="103" t="s">
        <v>836</v>
      </c>
      <c r="J90" s="266"/>
      <c r="K90" s="537" t="s">
        <v>1161</v>
      </c>
      <c r="L90" s="537"/>
      <c r="M90" s="537"/>
    </row>
    <row r="91" spans="1:17" ht="15" customHeight="1">
      <c r="A91" s="548" t="s">
        <v>834</v>
      </c>
      <c r="B91" s="685" t="s">
        <v>947</v>
      </c>
      <c r="C91" s="685"/>
      <c r="D91" s="685" t="str">
        <f>IFERROR(VLOOKUP(C91,'Base de Monedas'!A:B,2,0),"")</f>
        <v/>
      </c>
      <c r="E91" s="533"/>
      <c r="F91" s="548"/>
      <c r="H91" s="537" t="s">
        <v>834</v>
      </c>
      <c r="I91" s="266" t="s">
        <v>947</v>
      </c>
      <c r="J91" s="266"/>
      <c r="K91" s="537" t="s">
        <v>1161</v>
      </c>
      <c r="L91" s="537"/>
      <c r="M91" s="537"/>
    </row>
    <row r="92" spans="1:17" ht="15" customHeight="1">
      <c r="A92" s="548" t="s">
        <v>834</v>
      </c>
      <c r="B92" s="685" t="s">
        <v>947</v>
      </c>
      <c r="C92" s="685"/>
      <c r="D92" s="685" t="str">
        <f>IFERROR(VLOOKUP(C92,'Base de Monedas'!A:B,2,0),"")</f>
        <v/>
      </c>
      <c r="E92" s="533"/>
      <c r="F92" s="548"/>
      <c r="H92" s="537" t="s">
        <v>834</v>
      </c>
      <c r="I92" s="266" t="s">
        <v>947</v>
      </c>
      <c r="J92" s="266"/>
      <c r="K92" s="537" t="s">
        <v>1161</v>
      </c>
      <c r="L92" s="537"/>
      <c r="M92" s="537"/>
    </row>
    <row r="93" spans="1:17" ht="15" customHeight="1">
      <c r="A93" s="740" t="s">
        <v>120</v>
      </c>
      <c r="B93" s="685" t="s">
        <v>947</v>
      </c>
      <c r="C93" s="685"/>
      <c r="D93" s="685" t="str">
        <f>IFERROR(VLOOKUP(C93,'Base de Monedas'!A:B,2,0),"")</f>
        <v/>
      </c>
      <c r="E93" s="685"/>
      <c r="F93" s="548"/>
      <c r="H93" s="286" t="s">
        <v>120</v>
      </c>
      <c r="I93" s="266" t="s">
        <v>947</v>
      </c>
      <c r="J93" s="266"/>
      <c r="K93" s="537" t="s">
        <v>1161</v>
      </c>
      <c r="L93" s="537"/>
      <c r="M93" s="537"/>
    </row>
    <row r="94" spans="1:17" ht="15" customHeight="1">
      <c r="A94" s="548" t="s">
        <v>250</v>
      </c>
      <c r="B94" s="685" t="s">
        <v>947</v>
      </c>
      <c r="C94" s="685"/>
      <c r="D94" s="685" t="str">
        <f>IFERROR(VLOOKUP(C94,'Base de Monedas'!A:B,2,0),"")</f>
        <v/>
      </c>
      <c r="E94" s="685"/>
      <c r="F94" s="548"/>
      <c r="H94" s="537" t="s">
        <v>250</v>
      </c>
      <c r="I94" s="266" t="s">
        <v>947</v>
      </c>
      <c r="J94" s="266"/>
      <c r="K94" s="537" t="s">
        <v>1161</v>
      </c>
      <c r="L94" s="537"/>
      <c r="M94" s="537"/>
      <c r="O94" s="415"/>
      <c r="Q94" s="383"/>
    </row>
    <row r="95" spans="1:17" s="255" customFormat="1" ht="15" customHeight="1">
      <c r="A95" s="740" t="s">
        <v>121</v>
      </c>
      <c r="B95" s="685" t="s">
        <v>947</v>
      </c>
      <c r="C95" s="685"/>
      <c r="D95" s="685" t="str">
        <f>IFERROR(VLOOKUP(C95,'Base de Monedas'!A:B,2,0),"")</f>
        <v/>
      </c>
      <c r="E95" s="533"/>
      <c r="F95" s="548"/>
      <c r="H95" s="286" t="s">
        <v>121</v>
      </c>
      <c r="I95" s="266" t="s">
        <v>947</v>
      </c>
      <c r="J95" s="266"/>
      <c r="K95" s="537" t="s">
        <v>1161</v>
      </c>
      <c r="L95" s="537"/>
      <c r="M95" s="537"/>
      <c r="N95" s="415"/>
      <c r="O95" s="414"/>
      <c r="Q95" s="383"/>
    </row>
    <row r="96" spans="1:17" s="381" customFormat="1" ht="15" customHeight="1">
      <c r="A96" s="717" t="s">
        <v>839</v>
      </c>
      <c r="B96" s="685"/>
      <c r="C96" s="685"/>
      <c r="D96" s="685"/>
      <c r="E96" s="533"/>
      <c r="F96" s="548"/>
      <c r="H96" s="80" t="s">
        <v>839</v>
      </c>
      <c r="I96" s="266"/>
      <c r="J96" s="266"/>
      <c r="K96" s="537"/>
      <c r="L96" s="537"/>
      <c r="M96" s="537"/>
      <c r="N96" s="410"/>
      <c r="O96" s="414"/>
    </row>
    <row r="97" spans="1:15" s="381" customFormat="1" ht="15" customHeight="1">
      <c r="A97" s="548" t="s">
        <v>837</v>
      </c>
      <c r="B97" s="685"/>
      <c r="C97" s="685" t="s">
        <v>427</v>
      </c>
      <c r="D97" s="685" t="str">
        <f>IFERROR(VLOOKUP(C97,'Base de Monedas'!A:B,2,0),"")</f>
        <v>Guaraní</v>
      </c>
      <c r="E97" s="533">
        <v>0</v>
      </c>
      <c r="F97" s="548"/>
      <c r="H97" s="537" t="s">
        <v>837</v>
      </c>
      <c r="I97" s="266"/>
      <c r="J97" s="266" t="s">
        <v>427</v>
      </c>
      <c r="K97" s="537" t="s">
        <v>750</v>
      </c>
      <c r="L97" s="527">
        <v>0</v>
      </c>
      <c r="M97" s="537"/>
      <c r="N97" s="410"/>
      <c r="O97" s="414"/>
    </row>
    <row r="98" spans="1:15" s="381" customFormat="1" ht="15" customHeight="1">
      <c r="A98" s="548" t="s">
        <v>840</v>
      </c>
      <c r="B98" s="685"/>
      <c r="C98" s="685" t="s">
        <v>427</v>
      </c>
      <c r="D98" s="685" t="str">
        <f>IFERROR(VLOOKUP(C98,'Base de Monedas'!A:B,2,0),"")</f>
        <v>Guaraní</v>
      </c>
      <c r="E98" s="533">
        <v>-9604011.7799999993</v>
      </c>
      <c r="F98" s="533"/>
      <c r="H98" s="537" t="s">
        <v>840</v>
      </c>
      <c r="I98" s="266"/>
      <c r="J98" s="266" t="s">
        <v>427</v>
      </c>
      <c r="K98" s="537" t="s">
        <v>750</v>
      </c>
      <c r="L98" s="527">
        <v>-10876876.662</v>
      </c>
      <c r="M98" s="537"/>
      <c r="N98" s="410"/>
      <c r="O98" s="414"/>
    </row>
    <row r="99" spans="1:15" s="381" customFormat="1" ht="15" customHeight="1">
      <c r="A99" s="717" t="s">
        <v>964</v>
      </c>
      <c r="B99" s="685"/>
      <c r="C99" s="685"/>
      <c r="D99" s="685"/>
      <c r="E99" s="533"/>
      <c r="F99" s="533"/>
      <c r="H99" s="80" t="s">
        <v>964</v>
      </c>
      <c r="I99" s="266"/>
      <c r="J99" s="266"/>
      <c r="K99" s="537"/>
      <c r="L99" s="527"/>
      <c r="M99" s="537"/>
      <c r="N99" s="410"/>
      <c r="O99" s="414"/>
    </row>
    <row r="100" spans="1:15" ht="15" customHeight="1">
      <c r="A100" s="548" t="s">
        <v>837</v>
      </c>
      <c r="B100" s="685"/>
      <c r="C100" s="685" t="s">
        <v>427</v>
      </c>
      <c r="D100" s="685" t="str">
        <f>IFERROR(VLOOKUP(C100,'Base de Monedas'!A:B,2,0),"")</f>
        <v>Guaraní</v>
      </c>
      <c r="E100" s="533">
        <v>0</v>
      </c>
      <c r="F100" s="533"/>
      <c r="H100" s="537" t="s">
        <v>837</v>
      </c>
      <c r="J100" s="266" t="s">
        <v>427</v>
      </c>
      <c r="K100" s="537" t="s">
        <v>750</v>
      </c>
      <c r="L100" s="527">
        <v>0</v>
      </c>
      <c r="M100" s="537"/>
    </row>
    <row r="101" spans="1:15" ht="15" customHeight="1">
      <c r="A101" s="548" t="s">
        <v>840</v>
      </c>
      <c r="B101" s="685"/>
      <c r="C101" s="685" t="s">
        <v>427</v>
      </c>
      <c r="D101" s="685" t="str">
        <f>IFERROR(VLOOKUP(C101,'Base de Monedas'!A:B,2,0),"")</f>
        <v>Guaraní</v>
      </c>
      <c r="E101" s="533">
        <v>-19746151.092</v>
      </c>
      <c r="F101" s="533"/>
      <c r="H101" s="537" t="s">
        <v>840</v>
      </c>
      <c r="J101" s="266" t="s">
        <v>427</v>
      </c>
      <c r="K101" s="537" t="s">
        <v>750</v>
      </c>
      <c r="L101" s="527">
        <v>-11198163.194</v>
      </c>
      <c r="M101" s="537"/>
    </row>
    <row r="102" spans="1:15" ht="15" customHeight="1">
      <c r="A102" s="548" t="s">
        <v>969</v>
      </c>
      <c r="B102" s="685"/>
      <c r="C102" s="685" t="s">
        <v>427</v>
      </c>
      <c r="D102" s="685" t="str">
        <f>IFERROR(VLOOKUP(C102,'Base de Monedas'!A:B,2,0),"")</f>
        <v>Guaraní</v>
      </c>
      <c r="E102" s="753">
        <v>0</v>
      </c>
      <c r="F102" s="533"/>
      <c r="G102" s="288"/>
      <c r="H102" s="412" t="s">
        <v>969</v>
      </c>
      <c r="J102" s="266" t="s">
        <v>427</v>
      </c>
      <c r="K102" s="537" t="s">
        <v>750</v>
      </c>
      <c r="L102" s="527">
        <v>24121.792000000001</v>
      </c>
      <c r="M102" s="537"/>
    </row>
    <row r="103" spans="1:15" ht="15" customHeight="1">
      <c r="A103" s="717" t="s">
        <v>118</v>
      </c>
      <c r="B103" s="685"/>
      <c r="C103" s="685"/>
      <c r="D103" s="685" t="str">
        <f>IFERROR(VLOOKUP(C103,'Base de Monedas'!A:B,2,0),"")</f>
        <v/>
      </c>
      <c r="E103" s="874"/>
      <c r="F103" s="533"/>
      <c r="H103" s="80" t="s">
        <v>118</v>
      </c>
      <c r="J103" s="537"/>
      <c r="K103" s="537" t="s">
        <v>1161</v>
      </c>
      <c r="L103" s="537"/>
      <c r="M103" s="537"/>
    </row>
    <row r="104" spans="1:15" ht="15" customHeight="1">
      <c r="A104" s="548" t="s">
        <v>837</v>
      </c>
      <c r="B104" s="685"/>
      <c r="C104" s="685"/>
      <c r="D104" s="685"/>
      <c r="E104" s="753"/>
      <c r="F104" s="533"/>
      <c r="H104" s="537" t="s">
        <v>837</v>
      </c>
      <c r="J104" s="537"/>
      <c r="K104" s="537"/>
      <c r="L104" s="537"/>
      <c r="M104" s="537"/>
    </row>
    <row r="105" spans="1:15" ht="15" customHeight="1">
      <c r="A105" s="742" t="s">
        <v>840</v>
      </c>
      <c r="B105" s="743"/>
      <c r="C105" s="743"/>
      <c r="D105" s="743" t="str">
        <f>IFERROR(VLOOKUP(C105,'Base de Monedas'!A:B,2,0),"")</f>
        <v/>
      </c>
      <c r="E105" s="743"/>
      <c r="F105" s="744"/>
      <c r="H105" s="288" t="s">
        <v>840</v>
      </c>
      <c r="I105" s="289"/>
      <c r="J105" s="288"/>
      <c r="K105" s="288" t="s">
        <v>1161</v>
      </c>
      <c r="L105" s="288"/>
      <c r="M105" s="288"/>
    </row>
    <row r="106" spans="1:15" s="255" customFormat="1" ht="15" customHeight="1">
      <c r="A106" s="717" t="s">
        <v>3</v>
      </c>
      <c r="B106" s="548"/>
      <c r="C106" s="685"/>
      <c r="D106" s="685" t="str">
        <f>IFERROR(VLOOKUP(C106,'Base de Monedas'!A:B,2,0),"")</f>
        <v/>
      </c>
      <c r="E106" s="549">
        <f>SUM($E$12:E105)</f>
        <v>500026573.49899995</v>
      </c>
      <c r="F106" s="548"/>
      <c r="H106" s="381" t="s">
        <v>3</v>
      </c>
      <c r="I106" s="266"/>
      <c r="J106" s="411"/>
      <c r="K106" s="408" t="s">
        <v>1161</v>
      </c>
      <c r="L106" s="404">
        <f>SUM(L1:L105)</f>
        <v>470017738.11500013</v>
      </c>
      <c r="M106"/>
      <c r="N106" s="410"/>
      <c r="O106" s="414"/>
    </row>
    <row r="107" spans="1:15" s="255" customFormat="1" ht="15" customHeight="1">
      <c r="A107" s="717"/>
      <c r="B107" s="548"/>
      <c r="C107" s="548"/>
      <c r="D107" s="685"/>
      <c r="E107" s="549"/>
      <c r="F107" s="548"/>
      <c r="H107" s="381"/>
      <c r="I107" s="266"/>
      <c r="J107" s="411"/>
      <c r="K107" s="408"/>
      <c r="L107"/>
      <c r="M107"/>
      <c r="N107" s="410"/>
      <c r="O107" s="414"/>
    </row>
    <row r="108" spans="1:15" s="255" customFormat="1" ht="15" customHeight="1">
      <c r="A108" s="548"/>
      <c r="B108" s="548"/>
      <c r="C108" s="548"/>
      <c r="D108" s="685"/>
      <c r="E108" s="533"/>
      <c r="F108" s="548"/>
      <c r="H108" s="381"/>
      <c r="I108" s="266"/>
      <c r="J108" s="411"/>
      <c r="K108" s="408"/>
      <c r="L108"/>
      <c r="M108"/>
      <c r="N108" s="410"/>
      <c r="O108" s="414"/>
    </row>
    <row r="109" spans="1:15" s="381" customFormat="1" ht="15" customHeight="1">
      <c r="A109" s="717" t="s">
        <v>831</v>
      </c>
      <c r="B109" s="548"/>
      <c r="C109" s="548"/>
      <c r="D109" s="745"/>
      <c r="E109" s="746"/>
      <c r="F109" s="548"/>
      <c r="H109" s="537" t="s">
        <v>831</v>
      </c>
      <c r="I109" s="266"/>
      <c r="J109" s="411"/>
      <c r="K109" s="408"/>
      <c r="L109" s="537"/>
      <c r="M109" s="537"/>
      <c r="N109" s="410"/>
      <c r="O109" s="414"/>
    </row>
    <row r="110" spans="1:15" s="381" customFormat="1" ht="15" customHeight="1">
      <c r="A110" s="747"/>
      <c r="B110" s="347"/>
      <c r="C110" s="347"/>
      <c r="D110" s="330">
        <f>IFERROR(YEAR(Indice!B6),"2XX2")</f>
        <v>2024</v>
      </c>
      <c r="E110" s="329"/>
      <c r="F110" s="347"/>
      <c r="I110" s="329"/>
      <c r="J110" s="347"/>
      <c r="K110" s="330">
        <f>IFERROR(YEAR(Indice!B6-365),"2XX1")</f>
        <v>2023</v>
      </c>
      <c r="L110" s="347"/>
      <c r="M110" s="347"/>
      <c r="N110" s="410"/>
      <c r="O110" s="414"/>
    </row>
    <row r="111" spans="1:15" s="381" customFormat="1" ht="15" customHeight="1">
      <c r="A111" s="741" t="s">
        <v>838</v>
      </c>
      <c r="B111" s="748" t="s">
        <v>115</v>
      </c>
      <c r="C111" s="686" t="s">
        <v>835</v>
      </c>
      <c r="D111" s="686" t="s">
        <v>323</v>
      </c>
      <c r="E111" s="741" t="s">
        <v>842</v>
      </c>
      <c r="F111" s="748" t="s">
        <v>116</v>
      </c>
      <c r="H111" s="103" t="s">
        <v>838</v>
      </c>
      <c r="I111" s="104" t="s">
        <v>115</v>
      </c>
      <c r="J111" s="269" t="s">
        <v>835</v>
      </c>
      <c r="K111" s="269" t="s">
        <v>323</v>
      </c>
      <c r="L111" s="103" t="s">
        <v>842</v>
      </c>
      <c r="M111" s="104" t="s">
        <v>116</v>
      </c>
      <c r="N111" s="410"/>
      <c r="O111" s="414"/>
    </row>
    <row r="112" spans="1:15" s="762" customFormat="1" ht="15" customHeight="1">
      <c r="A112" s="548" t="s">
        <v>1277</v>
      </c>
      <c r="B112" s="726" t="s">
        <v>952</v>
      </c>
      <c r="C112" s="685" t="s">
        <v>427</v>
      </c>
      <c r="D112" s="685" t="str">
        <f>IFERROR(VLOOKUP(C112,'Base de Monedas'!A:B,2,0),"")</f>
        <v>Guaraní</v>
      </c>
      <c r="E112" s="739" t="s">
        <v>952</v>
      </c>
      <c r="F112" s="685" t="s">
        <v>952</v>
      </c>
      <c r="H112" s="762" t="s">
        <v>1277</v>
      </c>
      <c r="I112" s="800">
        <v>45786</v>
      </c>
      <c r="J112" s="801" t="s">
        <v>427</v>
      </c>
      <c r="K112" s="801" t="s">
        <v>750</v>
      </c>
      <c r="L112" s="533">
        <v>622746.28899999999</v>
      </c>
      <c r="M112" s="801" t="s">
        <v>951</v>
      </c>
      <c r="N112" s="763"/>
      <c r="O112" s="414"/>
    </row>
    <row r="113" spans="1:15" s="796" customFormat="1" ht="15" customHeight="1">
      <c r="A113" s="548" t="s">
        <v>954</v>
      </c>
      <c r="B113" s="727">
        <v>46024</v>
      </c>
      <c r="C113" s="685" t="s">
        <v>952</v>
      </c>
      <c r="D113" s="685" t="str">
        <f>IFERROR(VLOOKUP(C113,'Base de Monedas'!A:B,2,0),"")</f>
        <v/>
      </c>
      <c r="E113" s="739">
        <v>877971.95700000005</v>
      </c>
      <c r="F113" s="685" t="s">
        <v>951</v>
      </c>
      <c r="H113" s="548" t="s">
        <v>954</v>
      </c>
      <c r="I113" s="398" t="s">
        <v>952</v>
      </c>
      <c r="J113" s="557" t="s">
        <v>952</v>
      </c>
      <c r="K113" s="557" t="s">
        <v>952</v>
      </c>
      <c r="L113" s="502">
        <v>0</v>
      </c>
      <c r="M113" s="557" t="s">
        <v>952</v>
      </c>
      <c r="N113" s="797"/>
      <c r="O113" s="414"/>
    </row>
    <row r="114" spans="1:15" s="655" customFormat="1" ht="15" customHeight="1">
      <c r="A114" s="548"/>
      <c r="B114" s="727"/>
      <c r="C114" s="727"/>
      <c r="D114" s="727"/>
      <c r="E114" s="533"/>
      <c r="F114" s="685"/>
      <c r="I114" s="405"/>
      <c r="J114" s="405"/>
      <c r="K114" s="405"/>
      <c r="L114" s="502"/>
      <c r="M114" s="557"/>
      <c r="N114" s="656"/>
      <c r="O114" s="414"/>
    </row>
    <row r="115" spans="1:15" s="255" customFormat="1" ht="15" customHeight="1">
      <c r="A115" s="548" t="s">
        <v>964</v>
      </c>
      <c r="B115" s="685">
        <v>2024</v>
      </c>
      <c r="C115" s="685" t="s">
        <v>427</v>
      </c>
      <c r="D115" s="685" t="str">
        <f>IFERROR(VLOOKUP(C115,'Base de Monedas'!A:B,2,0),"")</f>
        <v>Guaraní</v>
      </c>
      <c r="E115" s="533">
        <v>82836383.211999997</v>
      </c>
      <c r="F115" s="533" t="s">
        <v>965</v>
      </c>
      <c r="H115" s="381" t="s">
        <v>964</v>
      </c>
      <c r="I115" s="685">
        <v>2023</v>
      </c>
      <c r="J115" s="266" t="s">
        <v>427</v>
      </c>
      <c r="K115" s="266" t="s">
        <v>750</v>
      </c>
      <c r="L115" s="527">
        <v>31454435.423999999</v>
      </c>
      <c r="M115" s="527" t="s">
        <v>965</v>
      </c>
      <c r="N115" s="410"/>
      <c r="O115" s="414"/>
    </row>
    <row r="116" spans="1:15" s="255" customFormat="1" ht="15" customHeight="1">
      <c r="A116" s="548" t="s">
        <v>250</v>
      </c>
      <c r="B116" s="548"/>
      <c r="C116" s="685"/>
      <c r="D116" s="685" t="str">
        <f>IFERROR(VLOOKUP(C116,'Base de Monedas'!A:B,2,0),"")</f>
        <v/>
      </c>
      <c r="E116" s="685"/>
      <c r="F116" s="548"/>
      <c r="H116" s="381" t="s">
        <v>250</v>
      </c>
      <c r="I116" s="540"/>
      <c r="J116" s="266"/>
      <c r="K116" s="266" t="s">
        <v>1161</v>
      </c>
      <c r="L116" s="266"/>
      <c r="M116" s="540"/>
      <c r="N116" s="410"/>
      <c r="O116" s="414"/>
    </row>
    <row r="117" spans="1:15" s="255" customFormat="1" ht="15" customHeight="1">
      <c r="A117" s="740" t="s">
        <v>121</v>
      </c>
      <c r="B117" s="548"/>
      <c r="C117" s="685"/>
      <c r="D117" s="685" t="str">
        <f>IFERROR(VLOOKUP(C117,'Base de Monedas'!A:B,2,0),"")</f>
        <v/>
      </c>
      <c r="E117" s="548"/>
      <c r="F117" s="548"/>
      <c r="H117" s="381" t="s">
        <v>121</v>
      </c>
      <c r="I117" s="540"/>
      <c r="J117" s="266"/>
      <c r="K117" s="266" t="s">
        <v>1161</v>
      </c>
      <c r="L117" s="540"/>
      <c r="M117" s="540"/>
      <c r="N117" s="410"/>
      <c r="O117" s="414"/>
    </row>
    <row r="118" spans="1:15" s="255" customFormat="1" ht="15" customHeight="1">
      <c r="A118" s="741" t="s">
        <v>836</v>
      </c>
      <c r="B118" s="548"/>
      <c r="C118" s="685"/>
      <c r="D118" s="685" t="str">
        <f>IFERROR(VLOOKUP(C118,'Base de Monedas'!A:B,2,0),"")</f>
        <v/>
      </c>
      <c r="E118" s="685"/>
      <c r="F118" s="548"/>
      <c r="H118" s="103" t="s">
        <v>836</v>
      </c>
      <c r="I118" s="540"/>
      <c r="J118" s="266"/>
      <c r="K118" s="266" t="s">
        <v>1161</v>
      </c>
      <c r="L118" s="266"/>
      <c r="M118" s="540"/>
      <c r="N118" s="410"/>
      <c r="O118" s="414"/>
    </row>
    <row r="119" spans="1:15" s="255" customFormat="1" ht="15" customHeight="1">
      <c r="A119" s="548" t="s">
        <v>834</v>
      </c>
      <c r="B119" s="548"/>
      <c r="C119" s="685"/>
      <c r="D119" s="685" t="str">
        <f>IFERROR(VLOOKUP(C119,'Base de Monedas'!A:B,2,0),"")</f>
        <v/>
      </c>
      <c r="E119" s="685"/>
      <c r="F119" s="548"/>
      <c r="H119" s="381" t="s">
        <v>834</v>
      </c>
      <c r="I119" s="540"/>
      <c r="J119" s="266"/>
      <c r="K119" s="266" t="s">
        <v>1161</v>
      </c>
      <c r="L119" s="266"/>
      <c r="M119" s="540"/>
      <c r="N119" s="410"/>
      <c r="O119" s="414"/>
    </row>
    <row r="120" spans="1:15" s="255" customFormat="1" ht="15" customHeight="1">
      <c r="A120" s="548" t="s">
        <v>834</v>
      </c>
      <c r="B120" s="548"/>
      <c r="C120" s="685"/>
      <c r="D120" s="685" t="str">
        <f>IFERROR(VLOOKUP(C120,'Base de Monedas'!A:B,2,0),"")</f>
        <v/>
      </c>
      <c r="E120" s="685"/>
      <c r="F120" s="548"/>
      <c r="H120" s="381" t="s">
        <v>834</v>
      </c>
      <c r="I120" s="540"/>
      <c r="J120" s="266"/>
      <c r="K120" s="266" t="s">
        <v>1161</v>
      </c>
      <c r="L120" s="266"/>
      <c r="M120" s="540"/>
      <c r="N120" s="410"/>
      <c r="O120" s="414"/>
    </row>
    <row r="121" spans="1:15" s="255" customFormat="1" ht="15" customHeight="1">
      <c r="A121" s="740" t="s">
        <v>120</v>
      </c>
      <c r="B121" s="548"/>
      <c r="C121" s="685"/>
      <c r="D121" s="685" t="str">
        <f>IFERROR(VLOOKUP(C121,'Base de Monedas'!A:B,2,0),"")</f>
        <v/>
      </c>
      <c r="E121" s="685"/>
      <c r="F121" s="548"/>
      <c r="H121" s="286" t="s">
        <v>120</v>
      </c>
      <c r="I121" s="540"/>
      <c r="J121" s="266"/>
      <c r="K121" s="266" t="s">
        <v>1161</v>
      </c>
      <c r="L121" s="266"/>
      <c r="M121" s="540"/>
      <c r="N121" s="410"/>
      <c r="O121" s="414"/>
    </row>
    <row r="122" spans="1:15" s="255" customFormat="1" ht="15" customHeight="1">
      <c r="A122" s="548" t="s">
        <v>250</v>
      </c>
      <c r="B122" s="548"/>
      <c r="C122" s="685"/>
      <c r="D122" s="685" t="str">
        <f>IFERROR(VLOOKUP(C122,'Base de Monedas'!A:B,2,0),"")</f>
        <v/>
      </c>
      <c r="E122" s="685"/>
      <c r="F122" s="548"/>
      <c r="H122" s="381" t="s">
        <v>250</v>
      </c>
      <c r="I122" s="540"/>
      <c r="J122" s="266"/>
      <c r="K122" s="266" t="s">
        <v>1161</v>
      </c>
      <c r="L122" s="266"/>
      <c r="M122" s="540"/>
      <c r="N122" s="410"/>
      <c r="O122" s="414"/>
    </row>
    <row r="123" spans="1:15" s="255" customFormat="1" ht="15" customHeight="1">
      <c r="A123" s="740" t="s">
        <v>121</v>
      </c>
      <c r="B123" s="548"/>
      <c r="C123" s="685"/>
      <c r="D123" s="685" t="str">
        <f>IFERROR(VLOOKUP(C123,'Base de Monedas'!A:B,2,0),"")</f>
        <v/>
      </c>
      <c r="E123" s="685"/>
      <c r="F123" s="548"/>
      <c r="H123" s="286" t="s">
        <v>121</v>
      </c>
      <c r="I123" s="540"/>
      <c r="J123" s="266"/>
      <c r="K123" s="266" t="s">
        <v>1161</v>
      </c>
      <c r="L123" s="266"/>
      <c r="M123" s="540"/>
      <c r="N123" s="410"/>
      <c r="O123" s="414"/>
    </row>
    <row r="124" spans="1:15" s="381" customFormat="1" ht="15" customHeight="1">
      <c r="A124" s="717" t="s">
        <v>839</v>
      </c>
      <c r="B124" s="548"/>
      <c r="C124" s="685"/>
      <c r="D124" s="685" t="str">
        <f>IFERROR(VLOOKUP(C124,'Base de Monedas'!A:B,2,0),"")</f>
        <v/>
      </c>
      <c r="E124" s="685"/>
      <c r="F124" s="548"/>
      <c r="H124" s="80" t="s">
        <v>839</v>
      </c>
      <c r="I124" s="540"/>
      <c r="J124" s="266"/>
      <c r="K124" s="266" t="s">
        <v>1161</v>
      </c>
      <c r="L124" s="266"/>
      <c r="M124" s="540"/>
      <c r="N124" s="415"/>
      <c r="O124" s="414"/>
    </row>
    <row r="125" spans="1:15" s="381" customFormat="1" ht="15" customHeight="1">
      <c r="A125" s="548" t="s">
        <v>837</v>
      </c>
      <c r="B125" s="548"/>
      <c r="C125" s="685" t="s">
        <v>427</v>
      </c>
      <c r="D125" s="685" t="str">
        <f>IFERROR(VLOOKUP(C125,'Base de Monedas'!A:B,2,0),"")</f>
        <v>Guaraní</v>
      </c>
      <c r="E125" s="739">
        <v>0</v>
      </c>
      <c r="F125" s="548"/>
      <c r="H125" s="381" t="s">
        <v>837</v>
      </c>
      <c r="I125" s="540"/>
      <c r="J125" s="266" t="s">
        <v>427</v>
      </c>
      <c r="K125" s="266" t="s">
        <v>750</v>
      </c>
      <c r="L125" s="527">
        <v>0</v>
      </c>
      <c r="M125" s="540"/>
      <c r="N125" s="410"/>
      <c r="O125" s="414"/>
    </row>
    <row r="126" spans="1:15" s="381" customFormat="1" ht="15" customHeight="1">
      <c r="A126" s="548" t="s">
        <v>840</v>
      </c>
      <c r="B126" s="548"/>
      <c r="C126" s="685" t="s">
        <v>427</v>
      </c>
      <c r="D126" s="685" t="str">
        <f>IFERROR(VLOOKUP(C126,'Base de Monedas'!A:B,2,0),"")</f>
        <v>Guaraní</v>
      </c>
      <c r="E126" s="749">
        <v>-28128.304</v>
      </c>
      <c r="F126" s="548"/>
      <c r="H126" s="381" t="s">
        <v>840</v>
      </c>
      <c r="I126" s="540"/>
      <c r="J126" s="266" t="s">
        <v>427</v>
      </c>
      <c r="K126" s="266" t="s">
        <v>750</v>
      </c>
      <c r="L126" s="527">
        <v>-22681.932000000001</v>
      </c>
      <c r="M126" s="540"/>
      <c r="N126" s="410"/>
      <c r="O126" s="414"/>
    </row>
    <row r="127" spans="1:15" s="255" customFormat="1" ht="15" customHeight="1">
      <c r="A127" s="717" t="s">
        <v>964</v>
      </c>
      <c r="B127" s="548"/>
      <c r="C127" s="685"/>
      <c r="D127" s="685"/>
      <c r="E127" s="533"/>
      <c r="F127" s="548"/>
      <c r="H127" s="80" t="s">
        <v>964</v>
      </c>
      <c r="I127" s="540"/>
      <c r="J127" s="266"/>
      <c r="K127" s="266"/>
      <c r="L127" s="527"/>
      <c r="M127" s="540"/>
      <c r="N127" s="416"/>
      <c r="O127" s="414"/>
    </row>
    <row r="128" spans="1:15" s="255" customFormat="1" ht="15" customHeight="1">
      <c r="A128" s="548" t="s">
        <v>837</v>
      </c>
      <c r="B128" s="548"/>
      <c r="C128" s="685" t="s">
        <v>427</v>
      </c>
      <c r="D128" s="685" t="str">
        <f>IFERROR(VLOOKUP(C128,'Base de Monedas'!A:B,2,0),"")</f>
        <v>Guaraní</v>
      </c>
      <c r="E128" s="533">
        <v>0</v>
      </c>
      <c r="F128" s="548"/>
      <c r="H128" s="381" t="s">
        <v>837</v>
      </c>
      <c r="I128" s="540"/>
      <c r="J128" s="266" t="s">
        <v>427</v>
      </c>
      <c r="K128" s="266" t="s">
        <v>750</v>
      </c>
      <c r="L128" s="527">
        <v>0</v>
      </c>
      <c r="M128" s="540"/>
      <c r="N128" s="410"/>
      <c r="O128" s="414"/>
    </row>
    <row r="129" spans="1:15" s="255" customFormat="1" ht="15" customHeight="1">
      <c r="A129" s="548" t="s">
        <v>840</v>
      </c>
      <c r="B129" s="548"/>
      <c r="C129" s="685" t="s">
        <v>427</v>
      </c>
      <c r="D129" s="685" t="str">
        <f>IFERROR(VLOOKUP(C129,'Base de Monedas'!A:B,2,0),"")</f>
        <v>Guaraní</v>
      </c>
      <c r="E129" s="533">
        <v>-7123953.2340000002</v>
      </c>
      <c r="F129" s="548"/>
      <c r="H129" s="381" t="s">
        <v>840</v>
      </c>
      <c r="I129" s="540"/>
      <c r="J129" s="266" t="s">
        <v>427</v>
      </c>
      <c r="K129" s="266" t="s">
        <v>750</v>
      </c>
      <c r="L129" s="527">
        <v>-1867324.6</v>
      </c>
      <c r="M129" s="540"/>
      <c r="N129" s="410"/>
      <c r="O129" s="414"/>
    </row>
    <row r="130" spans="1:15" s="255" customFormat="1" ht="15" customHeight="1">
      <c r="A130" s="717" t="s">
        <v>118</v>
      </c>
      <c r="B130" s="548"/>
      <c r="C130" s="685"/>
      <c r="D130" s="685" t="str">
        <f>IFERROR(VLOOKUP(C130,'Base de Monedas'!A:B,2,0),"")</f>
        <v/>
      </c>
      <c r="E130" s="874"/>
      <c r="F130" s="548"/>
      <c r="H130" s="80" t="s">
        <v>118</v>
      </c>
      <c r="I130" s="540"/>
      <c r="J130" s="266"/>
      <c r="K130" s="266" t="s">
        <v>1161</v>
      </c>
      <c r="L130" s="266"/>
      <c r="M130" s="540"/>
      <c r="N130" s="410"/>
      <c r="O130" s="414"/>
    </row>
    <row r="131" spans="1:15" ht="15" customHeight="1">
      <c r="A131" s="548" t="s">
        <v>837</v>
      </c>
      <c r="B131" s="548"/>
      <c r="C131" s="685"/>
      <c r="D131" s="685"/>
      <c r="E131" s="685"/>
      <c r="F131" s="548"/>
      <c r="H131" s="381" t="s">
        <v>837</v>
      </c>
      <c r="I131" s="540"/>
      <c r="J131" s="266"/>
      <c r="K131" s="266"/>
      <c r="L131" s="266"/>
      <c r="M131" s="540"/>
    </row>
    <row r="132" spans="1:15" ht="15" customHeight="1">
      <c r="A132" s="742" t="s">
        <v>840</v>
      </c>
      <c r="B132" s="742"/>
      <c r="C132" s="743"/>
      <c r="D132" s="743" t="str">
        <f>IFERROR(VLOOKUP(C132,'Base de Monedas'!A:B,2,0),"")</f>
        <v/>
      </c>
      <c r="E132" s="743"/>
      <c r="F132" s="548"/>
      <c r="H132" s="288" t="s">
        <v>840</v>
      </c>
      <c r="I132" s="288"/>
      <c r="J132" s="289"/>
      <c r="K132" s="289" t="s">
        <v>1161</v>
      </c>
      <c r="L132" s="289"/>
      <c r="M132" s="540"/>
    </row>
    <row r="133" spans="1:15" ht="15" customHeight="1">
      <c r="A133" s="717" t="s">
        <v>3</v>
      </c>
      <c r="B133" s="548"/>
      <c r="C133" s="685"/>
      <c r="D133" s="685" t="str">
        <f>IFERROR(VLOOKUP(C133,'Base de Monedas'!A:B,2,0),"")</f>
        <v/>
      </c>
      <c r="E133" s="549">
        <f>SUM($E$112:E132)</f>
        <v>76562273.630999997</v>
      </c>
      <c r="F133" s="548"/>
      <c r="G133" s="410"/>
      <c r="H133" s="381" t="s">
        <v>3</v>
      </c>
      <c r="J133" s="266"/>
      <c r="K133" s="255" t="s">
        <v>1161</v>
      </c>
      <c r="L133" s="404">
        <f>SUM(L112:L132)</f>
        <v>30187175.180999998</v>
      </c>
      <c r="M133" s="255"/>
    </row>
    <row r="134" spans="1:15" ht="15" customHeight="1">
      <c r="A134" s="548"/>
      <c r="B134" s="548"/>
      <c r="D134" s="685"/>
      <c r="E134" s="533"/>
      <c r="F134" s="548"/>
      <c r="G134" s="410"/>
      <c r="J134" s="266"/>
    </row>
    <row r="135" spans="1:15" ht="15" customHeight="1">
      <c r="A135" s="548"/>
      <c r="B135" s="548"/>
      <c r="C135" s="548"/>
      <c r="D135" s="685"/>
      <c r="E135" s="533"/>
      <c r="F135" s="548"/>
      <c r="G135" s="410"/>
      <c r="L135" s="386"/>
    </row>
    <row r="136" spans="1:15" ht="15" customHeight="1">
      <c r="A136" s="548"/>
      <c r="B136" s="548"/>
      <c r="C136" s="548"/>
      <c r="D136" s="722"/>
      <c r="E136" s="739"/>
      <c r="F136" s="715"/>
      <c r="G136" s="410"/>
      <c r="H136" s="410"/>
      <c r="I136" s="409"/>
      <c r="L136" s="386"/>
    </row>
    <row r="137" spans="1:15" ht="15" customHeight="1">
      <c r="A137" s="548"/>
      <c r="B137" s="548"/>
      <c r="C137" s="548"/>
      <c r="D137" s="722"/>
      <c r="E137" s="739"/>
      <c r="F137" s="715"/>
      <c r="G137" s="410"/>
      <c r="H137" s="410"/>
      <c r="I137" s="409"/>
      <c r="L137" s="386"/>
    </row>
    <row r="138" spans="1:15" ht="15" customHeight="1">
      <c r="A138" s="548"/>
      <c r="B138" s="548"/>
      <c r="C138" s="548"/>
      <c r="D138" s="722"/>
      <c r="E138" s="739"/>
      <c r="F138" s="716"/>
      <c r="G138" s="410"/>
      <c r="H138" s="410"/>
      <c r="I138" s="409"/>
      <c r="L138" s="386"/>
    </row>
    <row r="139" spans="1:15" ht="15" customHeight="1">
      <c r="A139" s="548"/>
      <c r="B139" s="548"/>
      <c r="C139" s="548"/>
      <c r="D139" s="750"/>
      <c r="E139" s="749"/>
      <c r="F139" s="750"/>
      <c r="G139" s="410"/>
      <c r="H139" s="410"/>
      <c r="I139" s="409"/>
    </row>
    <row r="140" spans="1:15" ht="15" customHeight="1">
      <c r="A140" s="548"/>
      <c r="B140" s="548"/>
      <c r="C140" s="548"/>
      <c r="D140" s="750"/>
      <c r="E140" s="749"/>
      <c r="F140" s="750"/>
      <c r="G140" s="410"/>
      <c r="H140" s="410"/>
      <c r="I140" s="409"/>
    </row>
    <row r="141" spans="1:15" ht="15" customHeight="1">
      <c r="A141" s="548"/>
      <c r="B141" s="548"/>
      <c r="C141" s="548"/>
      <c r="D141" s="750"/>
      <c r="E141" s="749"/>
      <c r="F141" s="750"/>
      <c r="G141" s="410"/>
      <c r="H141" s="410"/>
      <c r="I141" s="409"/>
      <c r="N141"/>
      <c r="O141"/>
    </row>
    <row r="142" spans="1:15" ht="15" customHeight="1">
      <c r="A142" s="548"/>
      <c r="B142" s="548"/>
      <c r="C142" s="548"/>
      <c r="D142" s="750"/>
      <c r="E142" s="749"/>
      <c r="F142" s="750"/>
      <c r="G142" s="410"/>
      <c r="H142" s="410"/>
      <c r="I142" s="409"/>
      <c r="N142"/>
      <c r="O142"/>
    </row>
    <row r="143" spans="1:15" ht="15" customHeight="1">
      <c r="A143" s="548"/>
      <c r="B143" s="548"/>
      <c r="C143" s="548"/>
      <c r="D143" s="750"/>
      <c r="E143" s="749"/>
      <c r="F143" s="750"/>
      <c r="G143" s="410"/>
      <c r="H143" s="410"/>
      <c r="I143" s="409"/>
      <c r="N143"/>
      <c r="O143"/>
    </row>
    <row r="144" spans="1:15" ht="15" customHeight="1">
      <c r="A144" s="548"/>
      <c r="B144" s="548"/>
      <c r="C144" s="548"/>
      <c r="D144" s="750"/>
      <c r="E144" s="749"/>
      <c r="F144" s="750"/>
      <c r="G144" s="410"/>
      <c r="H144" s="410"/>
      <c r="I144" s="409"/>
      <c r="K144" s="383"/>
      <c r="L144" s="383"/>
      <c r="M144" s="383"/>
      <c r="N144"/>
      <c r="O144"/>
    </row>
    <row r="145" spans="1:15" ht="15" customHeight="1">
      <c r="A145" s="548"/>
      <c r="B145" s="548"/>
      <c r="C145" s="548"/>
      <c r="D145" s="750"/>
      <c r="E145" s="749"/>
      <c r="F145" s="750"/>
      <c r="G145" s="410"/>
      <c r="H145" s="410"/>
      <c r="I145" s="409"/>
      <c r="N145"/>
      <c r="O145"/>
    </row>
    <row r="146" spans="1:15" ht="15" customHeight="1">
      <c r="A146" s="548"/>
      <c r="B146" s="548"/>
      <c r="C146" s="548"/>
      <c r="D146" s="750"/>
      <c r="E146" s="749"/>
      <c r="F146" s="750"/>
      <c r="G146" s="410"/>
      <c r="H146" s="410"/>
      <c r="I146" s="409"/>
      <c r="N146"/>
      <c r="O146"/>
    </row>
    <row r="147" spans="1:15" ht="15" customHeight="1">
      <c r="A147" s="548"/>
      <c r="B147" s="548"/>
      <c r="C147" s="548"/>
      <c r="D147" s="750"/>
      <c r="E147" s="749"/>
      <c r="F147" s="750"/>
      <c r="G147" s="410"/>
      <c r="H147" s="410"/>
      <c r="I147" s="409"/>
      <c r="N147"/>
      <c r="O147"/>
    </row>
    <row r="148" spans="1:15" ht="15" customHeight="1">
      <c r="A148" s="548"/>
      <c r="B148" s="548"/>
      <c r="C148" s="548"/>
      <c r="D148" s="722"/>
      <c r="E148" s="722"/>
      <c r="F148" s="715"/>
      <c r="G148" s="410"/>
      <c r="H148" s="410"/>
      <c r="I148" s="409"/>
      <c r="N148"/>
      <c r="O148"/>
    </row>
    <row r="149" spans="1:15" ht="15" customHeight="1">
      <c r="A149" s="548"/>
      <c r="B149" s="548"/>
      <c r="C149" s="548"/>
      <c r="D149" s="722"/>
      <c r="E149" s="722"/>
      <c r="F149" s="715"/>
      <c r="G149" s="410"/>
      <c r="H149" s="410"/>
      <c r="I149" s="409"/>
      <c r="N149"/>
      <c r="O149"/>
    </row>
    <row r="150" spans="1:15" ht="15" customHeight="1">
      <c r="A150" s="548"/>
      <c r="B150" s="548"/>
      <c r="C150" s="548"/>
      <c r="D150" s="722"/>
      <c r="E150" s="722"/>
      <c r="F150" s="715"/>
      <c r="G150" s="410"/>
      <c r="H150" s="410"/>
      <c r="I150" s="409"/>
      <c r="N150"/>
      <c r="O150"/>
    </row>
    <row r="151" spans="1:15" ht="15" customHeight="1">
      <c r="A151" s="548"/>
      <c r="B151" s="548"/>
      <c r="C151" s="548"/>
      <c r="D151" s="722"/>
      <c r="E151" s="739"/>
      <c r="F151" s="715"/>
      <c r="G151" s="410"/>
      <c r="H151" s="410"/>
      <c r="I151" s="409"/>
      <c r="N151"/>
      <c r="O151"/>
    </row>
    <row r="152" spans="1:15" ht="15" customHeight="1">
      <c r="A152" s="548"/>
      <c r="B152" s="548"/>
      <c r="C152" s="548"/>
      <c r="D152" s="722"/>
      <c r="E152" s="749"/>
      <c r="F152" s="715"/>
      <c r="G152" s="410"/>
      <c r="H152" s="410"/>
      <c r="I152" s="409"/>
      <c r="N152"/>
      <c r="O152"/>
    </row>
    <row r="153" spans="1:15" ht="15" customHeight="1">
      <c r="A153" s="548"/>
      <c r="B153" s="548"/>
      <c r="C153" s="548"/>
      <c r="D153" s="722"/>
      <c r="E153" s="739"/>
      <c r="F153" s="715"/>
      <c r="G153" s="410"/>
      <c r="H153" s="410"/>
      <c r="I153" s="409"/>
      <c r="N153"/>
      <c r="O153"/>
    </row>
    <row r="154" spans="1:15" ht="15" customHeight="1">
      <c r="A154" s="548"/>
      <c r="B154" s="548"/>
      <c r="C154" s="548"/>
      <c r="D154" s="722"/>
      <c r="E154" s="739"/>
      <c r="F154" s="715"/>
      <c r="G154" s="410"/>
      <c r="H154" s="410"/>
      <c r="I154" s="409"/>
      <c r="N154"/>
      <c r="O154"/>
    </row>
    <row r="155" spans="1:15" ht="15" customHeight="1">
      <c r="A155" s="548"/>
      <c r="B155" s="548"/>
      <c r="C155" s="548"/>
      <c r="D155" s="722"/>
      <c r="E155" s="722"/>
      <c r="F155" s="715"/>
      <c r="G155" s="410"/>
      <c r="H155" s="410"/>
      <c r="I155" s="409"/>
      <c r="N155"/>
      <c r="O155"/>
    </row>
    <row r="156" spans="1:15" ht="15" customHeight="1">
      <c r="A156" s="548"/>
      <c r="B156" s="548"/>
      <c r="C156" s="548"/>
      <c r="D156" s="722"/>
      <c r="E156" s="722"/>
      <c r="F156" s="715"/>
      <c r="G156" s="410"/>
      <c r="H156" s="410"/>
      <c r="I156" s="409"/>
      <c r="N156"/>
      <c r="O156"/>
    </row>
    <row r="157" spans="1:15" ht="15" customHeight="1">
      <c r="A157" s="548"/>
      <c r="B157" s="548"/>
      <c r="C157" s="548"/>
      <c r="D157" s="722"/>
      <c r="E157" s="722"/>
      <c r="F157" s="715"/>
      <c r="G157" s="410"/>
      <c r="H157" s="410"/>
      <c r="I157" s="409"/>
      <c r="J157"/>
      <c r="K157"/>
      <c r="N157"/>
      <c r="O157"/>
    </row>
    <row r="158" spans="1:15" ht="15" customHeight="1">
      <c r="A158" s="548"/>
      <c r="B158" s="548"/>
      <c r="C158" s="548"/>
      <c r="D158" s="722"/>
      <c r="E158" s="722"/>
      <c r="F158" s="715"/>
      <c r="G158" s="410"/>
      <c r="H158" s="410"/>
      <c r="I158" s="409"/>
      <c r="J158"/>
      <c r="K158"/>
      <c r="N158"/>
      <c r="O158"/>
    </row>
    <row r="159" spans="1:15" ht="15" customHeight="1">
      <c r="A159" s="548"/>
      <c r="B159" s="548"/>
      <c r="C159" s="548"/>
      <c r="D159" s="722"/>
      <c r="E159" s="722"/>
      <c r="F159" s="715"/>
      <c r="G159" s="410"/>
      <c r="H159" s="410"/>
      <c r="I159" s="409"/>
      <c r="J159"/>
      <c r="K159"/>
      <c r="N159"/>
      <c r="O159"/>
    </row>
    <row r="160" spans="1:15" ht="15" customHeight="1">
      <c r="A160" s="548"/>
      <c r="B160" s="548"/>
      <c r="C160" s="548"/>
      <c r="D160" s="722"/>
      <c r="E160" s="722"/>
      <c r="F160" s="715"/>
      <c r="G160" s="410"/>
      <c r="H160" s="410"/>
      <c r="I160" s="409"/>
      <c r="J160"/>
      <c r="K160"/>
      <c r="N160"/>
      <c r="O160"/>
    </row>
    <row r="161" spans="1:15" ht="15" customHeight="1">
      <c r="A161" s="548"/>
      <c r="B161" s="548"/>
      <c r="C161" s="548"/>
      <c r="D161" s="722"/>
      <c r="E161" s="722"/>
      <c r="F161" s="715"/>
      <c r="G161" s="410"/>
      <c r="H161" s="410"/>
      <c r="I161" s="409"/>
      <c r="J161"/>
      <c r="K161"/>
      <c r="N161"/>
      <c r="O161"/>
    </row>
    <row r="162" spans="1:15" ht="15" customHeight="1">
      <c r="A162" s="548"/>
      <c r="B162" s="548"/>
      <c r="C162" s="548"/>
      <c r="D162" s="722"/>
      <c r="E162" s="722"/>
      <c r="F162" s="715"/>
      <c r="G162" s="410"/>
      <c r="H162" s="410"/>
      <c r="I162" s="409"/>
      <c r="J162"/>
      <c r="K162"/>
      <c r="N162"/>
      <c r="O162"/>
    </row>
    <row r="163" spans="1:15" ht="15" customHeight="1">
      <c r="A163" s="548"/>
      <c r="B163" s="548"/>
      <c r="C163" s="548"/>
      <c r="D163" s="722"/>
      <c r="E163" s="722"/>
      <c r="F163" s="715"/>
      <c r="G163" s="410"/>
      <c r="H163" s="410"/>
      <c r="I163" s="409"/>
      <c r="J163"/>
      <c r="K163"/>
      <c r="N163"/>
      <c r="O163"/>
    </row>
    <row r="164" spans="1:15" ht="15" customHeight="1">
      <c r="A164" s="548"/>
      <c r="B164" s="548"/>
      <c r="C164" s="548"/>
      <c r="D164" s="722"/>
      <c r="E164" s="722"/>
      <c r="F164" s="715"/>
      <c r="G164" s="410"/>
      <c r="H164" s="410"/>
      <c r="I164" s="409"/>
      <c r="J164"/>
      <c r="K164"/>
      <c r="N164"/>
      <c r="O164"/>
    </row>
    <row r="165" spans="1:15" ht="15" customHeight="1">
      <c r="A165" s="548"/>
      <c r="B165" s="548"/>
      <c r="C165" s="548"/>
      <c r="D165" s="722"/>
      <c r="E165" s="722"/>
      <c r="F165" s="715"/>
      <c r="G165" s="410"/>
      <c r="H165" s="410"/>
      <c r="I165" s="409"/>
      <c r="J165"/>
      <c r="K165"/>
      <c r="N165"/>
      <c r="O165"/>
    </row>
    <row r="166" spans="1:15" ht="15" customHeight="1">
      <c r="A166" s="548"/>
      <c r="B166" s="548"/>
      <c r="C166" s="548"/>
      <c r="D166" s="722"/>
      <c r="E166" s="722"/>
      <c r="F166" s="715"/>
      <c r="G166" s="410"/>
      <c r="H166" s="410"/>
      <c r="I166" s="409"/>
      <c r="J166"/>
      <c r="K166"/>
      <c r="N166"/>
      <c r="O166"/>
    </row>
    <row r="167" spans="1:15" ht="15" customHeight="1">
      <c r="A167" s="548"/>
      <c r="B167" s="548"/>
      <c r="C167" s="548"/>
      <c r="D167" s="722"/>
      <c r="E167" s="722"/>
      <c r="F167" s="715"/>
      <c r="G167" s="410"/>
      <c r="H167" s="410"/>
      <c r="I167" s="409"/>
      <c r="J167"/>
      <c r="K167"/>
      <c r="N167"/>
      <c r="O167"/>
    </row>
    <row r="168" spans="1:15" ht="15" customHeight="1">
      <c r="A168" s="548"/>
      <c r="B168" s="548"/>
      <c r="C168" s="548"/>
      <c r="D168" s="722"/>
      <c r="E168" s="722"/>
      <c r="F168" s="715"/>
      <c r="G168" s="410"/>
      <c r="H168" s="410"/>
      <c r="I168" s="409"/>
      <c r="J168"/>
      <c r="K168"/>
      <c r="N168"/>
      <c r="O168"/>
    </row>
    <row r="169" spans="1:15" ht="15" customHeight="1">
      <c r="A169" s="548"/>
      <c r="B169" s="548"/>
      <c r="C169" s="548"/>
      <c r="D169" s="722"/>
      <c r="E169" s="722"/>
      <c r="F169" s="715"/>
      <c r="G169" s="410"/>
      <c r="H169" s="410"/>
      <c r="I169" s="409"/>
      <c r="J169"/>
      <c r="K169"/>
      <c r="N169"/>
      <c r="O169"/>
    </row>
    <row r="170" spans="1:15" ht="15" customHeight="1">
      <c r="A170" s="548"/>
      <c r="B170" s="548"/>
      <c r="C170" s="548"/>
      <c r="D170" s="722"/>
      <c r="E170" s="722"/>
      <c r="F170" s="715"/>
      <c r="G170" s="410"/>
      <c r="H170" s="410"/>
      <c r="I170" s="409"/>
      <c r="J170"/>
      <c r="K170"/>
      <c r="N170"/>
      <c r="O170"/>
    </row>
    <row r="171" spans="1:15" ht="15" customHeight="1">
      <c r="A171" s="548"/>
      <c r="B171" s="548"/>
      <c r="C171" s="548"/>
      <c r="D171" s="722"/>
      <c r="E171" s="722"/>
      <c r="F171" s="715"/>
      <c r="G171" s="410"/>
      <c r="H171" s="410"/>
      <c r="I171" s="409"/>
      <c r="J171"/>
      <c r="K171"/>
      <c r="N171"/>
      <c r="O171"/>
    </row>
    <row r="172" spans="1:15" ht="15" customHeight="1">
      <c r="A172" s="548"/>
      <c r="B172" s="548"/>
      <c r="C172" s="548"/>
      <c r="D172" s="722"/>
      <c r="E172" s="722"/>
      <c r="F172" s="715"/>
      <c r="G172" s="410"/>
      <c r="H172" s="410"/>
      <c r="I172" s="409"/>
      <c r="J172"/>
      <c r="K172"/>
      <c r="N172"/>
      <c r="O172"/>
    </row>
    <row r="173" spans="1:15" ht="15" customHeight="1">
      <c r="A173" s="548"/>
      <c r="B173" s="548"/>
      <c r="C173" s="548"/>
      <c r="D173" s="722"/>
      <c r="E173" s="722"/>
      <c r="F173" s="715"/>
      <c r="G173" s="410"/>
      <c r="H173" s="410"/>
      <c r="I173" s="409"/>
      <c r="J173"/>
      <c r="K173"/>
      <c r="N173"/>
      <c r="O173"/>
    </row>
    <row r="174" spans="1:15" ht="15" customHeight="1">
      <c r="A174" s="548"/>
      <c r="B174" s="548"/>
      <c r="C174" s="548"/>
      <c r="D174" s="722"/>
      <c r="E174" s="722"/>
      <c r="F174" s="715"/>
      <c r="G174" s="410"/>
      <c r="H174" s="410"/>
      <c r="I174" s="409"/>
      <c r="J174"/>
      <c r="K174"/>
      <c r="N174"/>
      <c r="O174"/>
    </row>
    <row r="175" spans="1:15" ht="15" customHeight="1">
      <c r="A175" s="548"/>
      <c r="B175" s="548"/>
      <c r="C175" s="548"/>
      <c r="D175" s="722"/>
      <c r="E175" s="722"/>
      <c r="F175" s="715"/>
      <c r="G175" s="410"/>
      <c r="H175" s="410"/>
      <c r="I175" s="409"/>
      <c r="J175"/>
      <c r="K175"/>
      <c r="N175"/>
      <c r="O175"/>
    </row>
    <row r="176" spans="1:15" ht="15" customHeight="1">
      <c r="A176" s="548"/>
      <c r="B176" s="548"/>
      <c r="C176" s="548"/>
      <c r="D176" s="722"/>
      <c r="E176" s="722"/>
      <c r="F176" s="715"/>
      <c r="G176" s="410"/>
      <c r="H176" s="410"/>
      <c r="I176" s="409"/>
      <c r="J176"/>
      <c r="K176"/>
      <c r="N176"/>
      <c r="O176"/>
    </row>
    <row r="177" spans="1:15" ht="15" customHeight="1">
      <c r="A177" s="548"/>
      <c r="B177" s="548"/>
      <c r="C177" s="548"/>
      <c r="D177" s="722"/>
      <c r="E177" s="722"/>
      <c r="F177" s="715"/>
      <c r="G177" s="410"/>
      <c r="H177" s="410"/>
      <c r="I177" s="409"/>
      <c r="J177"/>
      <c r="K177"/>
      <c r="N177"/>
      <c r="O177"/>
    </row>
    <row r="178" spans="1:15" ht="15" customHeight="1">
      <c r="A178" s="548"/>
      <c r="B178" s="548"/>
      <c r="C178" s="548"/>
      <c r="D178" s="722"/>
      <c r="E178" s="722"/>
      <c r="F178" s="715"/>
      <c r="G178" s="410"/>
      <c r="H178" s="410"/>
      <c r="I178" s="409"/>
      <c r="J178"/>
      <c r="K178"/>
      <c r="N178"/>
      <c r="O178"/>
    </row>
    <row r="179" spans="1:15" ht="15" customHeight="1">
      <c r="A179" s="548"/>
      <c r="B179" s="548"/>
      <c r="C179" s="548"/>
      <c r="D179" s="722"/>
      <c r="E179" s="722"/>
      <c r="F179" s="715"/>
      <c r="G179" s="410"/>
      <c r="H179" s="410"/>
      <c r="I179" s="409"/>
      <c r="J179"/>
      <c r="K179"/>
      <c r="N179"/>
      <c r="O179"/>
    </row>
    <row r="180" spans="1:15" ht="15" customHeight="1">
      <c r="A180" s="548"/>
      <c r="B180" s="548"/>
      <c r="C180" s="548"/>
      <c r="D180" s="722"/>
      <c r="E180" s="722"/>
      <c r="F180" s="715"/>
      <c r="G180" s="410"/>
      <c r="H180" s="410"/>
      <c r="I180" s="409"/>
      <c r="J180"/>
      <c r="K180"/>
      <c r="N180"/>
      <c r="O180"/>
    </row>
    <row r="181" spans="1:15" ht="15" customHeight="1">
      <c r="A181" s="548"/>
      <c r="B181" s="548"/>
      <c r="C181" s="548"/>
      <c r="D181" s="722"/>
      <c r="E181" s="722"/>
      <c r="F181" s="715"/>
      <c r="G181" s="410"/>
      <c r="H181" s="410"/>
      <c r="I181" s="409"/>
      <c r="J181"/>
      <c r="K181"/>
      <c r="N181"/>
      <c r="O181"/>
    </row>
    <row r="182" spans="1:15" ht="15" customHeight="1">
      <c r="A182" s="548"/>
      <c r="B182" s="548"/>
      <c r="C182" s="548"/>
      <c r="D182" s="722"/>
      <c r="E182" s="722"/>
      <c r="F182" s="715"/>
      <c r="G182" s="410"/>
      <c r="H182" s="410"/>
      <c r="I182" s="409"/>
      <c r="J182"/>
      <c r="K182"/>
      <c r="N182"/>
      <c r="O182"/>
    </row>
    <row r="183" spans="1:15" ht="15" customHeight="1">
      <c r="A183" s="548"/>
      <c r="B183" s="548"/>
      <c r="C183" s="548"/>
      <c r="D183" s="722"/>
      <c r="E183" s="722"/>
      <c r="F183" s="715"/>
      <c r="G183" s="410"/>
      <c r="H183" s="410"/>
      <c r="I183" s="409"/>
      <c r="J183"/>
      <c r="K183"/>
      <c r="N183"/>
      <c r="O183"/>
    </row>
    <row r="184" spans="1:15" ht="15" customHeight="1">
      <c r="A184" s="548"/>
      <c r="B184" s="548"/>
      <c r="C184" s="548"/>
      <c r="D184" s="722"/>
      <c r="E184" s="722"/>
      <c r="F184" s="715"/>
      <c r="G184" s="410"/>
      <c r="H184" s="410"/>
      <c r="I184" s="409"/>
      <c r="J184"/>
      <c r="K184"/>
      <c r="N184"/>
      <c r="O184"/>
    </row>
    <row r="185" spans="1:15" ht="15" customHeight="1">
      <c r="A185" s="548"/>
      <c r="B185" s="548"/>
      <c r="C185" s="548"/>
      <c r="D185" s="722"/>
      <c r="E185" s="722"/>
      <c r="F185" s="715"/>
      <c r="G185" s="410"/>
      <c r="H185" s="410"/>
      <c r="I185" s="409"/>
      <c r="J185"/>
      <c r="K185"/>
      <c r="N185"/>
      <c r="O185"/>
    </row>
    <row r="186" spans="1:15" ht="15" customHeight="1">
      <c r="A186" s="548"/>
      <c r="B186" s="548"/>
      <c r="C186" s="548"/>
      <c r="D186" s="722"/>
      <c r="E186" s="722"/>
      <c r="F186" s="715"/>
      <c r="G186" s="410"/>
      <c r="H186" s="410"/>
      <c r="I186" s="409"/>
      <c r="J186"/>
      <c r="K186"/>
      <c r="N186"/>
      <c r="O186"/>
    </row>
    <row r="187" spans="1:15" ht="15" customHeight="1">
      <c r="A187" s="548"/>
      <c r="B187" s="548"/>
      <c r="C187" s="548"/>
      <c r="D187" s="722"/>
      <c r="E187" s="722"/>
      <c r="F187" s="715"/>
      <c r="G187" s="410"/>
      <c r="H187" s="410"/>
      <c r="I187" s="409"/>
      <c r="J187"/>
      <c r="K187"/>
      <c r="N187"/>
      <c r="O187"/>
    </row>
    <row r="188" spans="1:15" ht="15" customHeight="1">
      <c r="A188" s="548"/>
      <c r="B188" s="548"/>
      <c r="C188" s="548"/>
      <c r="D188" s="722"/>
      <c r="E188" s="722"/>
      <c r="F188" s="715"/>
      <c r="H188" s="410"/>
      <c r="I188" s="409"/>
      <c r="J188"/>
      <c r="K188"/>
      <c r="N188"/>
      <c r="O188"/>
    </row>
    <row r="189" spans="1:15" ht="15" customHeight="1">
      <c r="A189" s="548"/>
      <c r="B189" s="548"/>
      <c r="C189" s="548"/>
      <c r="D189" s="722"/>
      <c r="E189" s="722"/>
      <c r="F189" s="715"/>
      <c r="H189" s="410"/>
      <c r="I189" s="409"/>
      <c r="J189"/>
      <c r="K189"/>
      <c r="N189"/>
      <c r="O189"/>
    </row>
    <row r="190" spans="1:15" ht="15" customHeight="1">
      <c r="A190" s="548"/>
      <c r="B190" s="548"/>
      <c r="C190" s="548"/>
      <c r="D190" s="722"/>
      <c r="E190" s="722"/>
      <c r="F190" s="715"/>
      <c r="H190" s="410"/>
      <c r="I190" s="409"/>
      <c r="J190"/>
      <c r="K190"/>
      <c r="N190"/>
      <c r="O190"/>
    </row>
    <row r="191" spans="1:15" ht="15" customHeight="1">
      <c r="A191" s="548"/>
      <c r="B191" s="548"/>
      <c r="C191" s="548"/>
      <c r="D191" s="685"/>
      <c r="E191" s="685"/>
      <c r="F191" s="548"/>
      <c r="J191"/>
      <c r="K191"/>
      <c r="N191"/>
      <c r="O191"/>
    </row>
    <row r="192" spans="1:15" ht="15" customHeight="1">
      <c r="A192" s="548"/>
      <c r="B192" s="548"/>
      <c r="C192" s="548"/>
      <c r="D192" s="685"/>
      <c r="E192" s="685"/>
      <c r="F192" s="548"/>
      <c r="J192"/>
      <c r="K192"/>
      <c r="N192"/>
      <c r="O192"/>
    </row>
    <row r="193" spans="1:15" ht="15" customHeight="1">
      <c r="A193" s="548"/>
      <c r="B193" s="548"/>
      <c r="C193" s="548"/>
      <c r="D193" s="685"/>
      <c r="E193" s="685"/>
      <c r="F193" s="548"/>
      <c r="J193"/>
      <c r="K193"/>
      <c r="N193"/>
      <c r="O193"/>
    </row>
    <row r="194" spans="1:15" ht="15" customHeight="1">
      <c r="A194" s="548"/>
      <c r="B194" s="548"/>
      <c r="C194" s="548"/>
      <c r="D194" s="685"/>
      <c r="E194" s="685"/>
      <c r="F194" s="548"/>
      <c r="J194"/>
      <c r="K194"/>
      <c r="N194"/>
      <c r="O194"/>
    </row>
    <row r="195" spans="1:15" ht="15" customHeight="1">
      <c r="A195" s="548"/>
      <c r="B195" s="548"/>
      <c r="C195" s="548"/>
      <c r="D195" s="685"/>
      <c r="E195" s="685"/>
      <c r="F195" s="548"/>
      <c r="J195"/>
      <c r="K195"/>
      <c r="N195"/>
      <c r="O195"/>
    </row>
    <row r="196" spans="1:15" ht="15" customHeight="1">
      <c r="A196" s="548"/>
      <c r="B196" s="548"/>
      <c r="C196" s="548"/>
      <c r="D196" s="685"/>
      <c r="E196" s="685"/>
      <c r="F196" s="548"/>
      <c r="J196"/>
      <c r="K196"/>
      <c r="N196"/>
      <c r="O196"/>
    </row>
    <row r="197" spans="1:15" ht="15" customHeight="1">
      <c r="A197" s="548"/>
      <c r="B197" s="548"/>
      <c r="C197" s="548"/>
      <c r="D197" s="685"/>
      <c r="E197" s="685"/>
      <c r="F197" s="548"/>
      <c r="J197"/>
      <c r="K197"/>
      <c r="N197"/>
      <c r="O197"/>
    </row>
    <row r="198" spans="1:15" ht="15" customHeight="1">
      <c r="A198" s="548"/>
      <c r="B198" s="548"/>
      <c r="C198" s="548"/>
      <c r="D198" s="685"/>
      <c r="E198" s="685"/>
      <c r="F198" s="548"/>
      <c r="J198"/>
      <c r="K198"/>
      <c r="N198"/>
      <c r="O198"/>
    </row>
    <row r="199" spans="1:15" ht="15" customHeight="1">
      <c r="A199" s="548"/>
      <c r="B199" s="548"/>
      <c r="C199" s="548"/>
      <c r="D199" s="685"/>
      <c r="E199" s="685"/>
      <c r="F199" s="548"/>
      <c r="J199"/>
      <c r="K199"/>
      <c r="N199"/>
      <c r="O199"/>
    </row>
    <row r="200" spans="1:15" ht="15" customHeight="1">
      <c r="A200" s="548"/>
      <c r="B200" s="548"/>
      <c r="C200" s="548"/>
      <c r="D200" s="685"/>
      <c r="E200" s="685"/>
      <c r="F200" s="548"/>
      <c r="J200"/>
      <c r="K200"/>
      <c r="N200"/>
      <c r="O200"/>
    </row>
    <row r="201" spans="1:15" ht="15" customHeight="1">
      <c r="A201" s="548"/>
      <c r="B201" s="548"/>
      <c r="C201" s="548"/>
      <c r="D201" s="685"/>
      <c r="E201" s="685"/>
      <c r="F201" s="548"/>
      <c r="J201"/>
      <c r="K201"/>
      <c r="N201"/>
      <c r="O201"/>
    </row>
    <row r="202" spans="1:15" ht="15" customHeight="1">
      <c r="A202" s="548"/>
      <c r="B202" s="548"/>
      <c r="C202" s="548"/>
      <c r="D202" s="685"/>
      <c r="E202" s="685"/>
      <c r="F202" s="548"/>
      <c r="J202"/>
      <c r="K202"/>
      <c r="N202"/>
      <c r="O202"/>
    </row>
    <row r="203" spans="1:15" ht="15" customHeight="1">
      <c r="A203" s="548"/>
      <c r="B203" s="548"/>
      <c r="C203" s="548"/>
      <c r="D203" s="685"/>
      <c r="E203" s="685"/>
      <c r="F203" s="548"/>
      <c r="J203"/>
      <c r="K203"/>
      <c r="N203"/>
      <c r="O203"/>
    </row>
    <row r="204" spans="1:15" ht="15" customHeight="1">
      <c r="A204" s="548"/>
      <c r="B204" s="548"/>
      <c r="C204" s="548"/>
      <c r="D204" s="685"/>
      <c r="E204" s="685"/>
      <c r="F204" s="548"/>
      <c r="J204"/>
      <c r="K204"/>
      <c r="N204"/>
      <c r="O204"/>
    </row>
    <row r="205" spans="1:15" ht="15" customHeight="1">
      <c r="A205" s="548"/>
      <c r="B205" s="548"/>
      <c r="C205" s="548"/>
      <c r="D205" s="685"/>
      <c r="E205" s="685"/>
      <c r="F205" s="548"/>
      <c r="H205"/>
      <c r="I205"/>
      <c r="J205"/>
      <c r="K205"/>
      <c r="N205"/>
      <c r="O205"/>
    </row>
    <row r="206" spans="1:15" ht="15" customHeight="1">
      <c r="A206" s="548"/>
      <c r="B206" s="548"/>
      <c r="C206" s="548"/>
      <c r="D206" s="685"/>
      <c r="E206" s="685"/>
      <c r="F206" s="548"/>
      <c r="H206"/>
      <c r="I206"/>
      <c r="J206"/>
      <c r="K206"/>
      <c r="N206"/>
      <c r="O206"/>
    </row>
    <row r="207" spans="1:15" ht="15" customHeight="1">
      <c r="A207" s="548"/>
      <c r="B207" s="548"/>
      <c r="C207" s="548"/>
      <c r="D207" s="685"/>
      <c r="E207" s="685"/>
      <c r="F207" s="548"/>
      <c r="H207"/>
      <c r="I207"/>
      <c r="J207"/>
      <c r="K207"/>
      <c r="N207"/>
      <c r="O207"/>
    </row>
    <row r="208" spans="1:15" ht="15" customHeight="1">
      <c r="A208" s="548"/>
      <c r="B208" s="548"/>
      <c r="C208" s="548"/>
      <c r="D208" s="685"/>
      <c r="E208" s="685"/>
      <c r="F208" s="548"/>
      <c r="H208"/>
      <c r="I208"/>
      <c r="J208"/>
      <c r="K208"/>
      <c r="N208"/>
      <c r="O208"/>
    </row>
    <row r="209" spans="1:15" ht="15" customHeight="1">
      <c r="A209" s="548"/>
      <c r="B209" s="548"/>
      <c r="C209" s="548"/>
      <c r="D209" s="685"/>
      <c r="E209" s="685"/>
      <c r="F209" s="548"/>
      <c r="H209"/>
      <c r="I209"/>
      <c r="J209"/>
      <c r="K209"/>
      <c r="N209"/>
      <c r="O209"/>
    </row>
    <row r="210" spans="1:15" ht="15" customHeight="1">
      <c r="A210" s="548"/>
      <c r="B210" s="548"/>
      <c r="C210" s="548"/>
      <c r="D210" s="685"/>
      <c r="E210" s="685"/>
      <c r="F210" s="548"/>
      <c r="H210"/>
      <c r="I210"/>
      <c r="J210"/>
      <c r="K210"/>
      <c r="N210"/>
      <c r="O210"/>
    </row>
    <row r="211" spans="1:15" ht="15" customHeight="1">
      <c r="A211" s="548"/>
      <c r="B211" s="548"/>
      <c r="C211" s="548"/>
      <c r="D211" s="685"/>
      <c r="E211" s="685"/>
      <c r="F211" s="548"/>
      <c r="H211"/>
      <c r="I211"/>
      <c r="J211"/>
      <c r="K211"/>
      <c r="N211"/>
      <c r="O211"/>
    </row>
    <row r="212" spans="1:15" ht="15" customHeight="1">
      <c r="A212" s="548"/>
      <c r="B212" s="548"/>
      <c r="C212" s="548"/>
      <c r="D212" s="685"/>
      <c r="E212" s="685"/>
      <c r="F212" s="548"/>
      <c r="H212"/>
      <c r="I212"/>
      <c r="J212"/>
      <c r="K212"/>
      <c r="N212"/>
      <c r="O212"/>
    </row>
    <row r="213" spans="1:15" ht="15" customHeight="1">
      <c r="A213" s="548"/>
      <c r="B213" s="548"/>
      <c r="C213" s="548"/>
      <c r="D213" s="685"/>
      <c r="E213" s="685"/>
      <c r="F213" s="548"/>
      <c r="H213"/>
      <c r="I213"/>
      <c r="J213"/>
      <c r="K213"/>
      <c r="N213"/>
      <c r="O213"/>
    </row>
    <row r="214" spans="1:15" ht="15" customHeight="1">
      <c r="A214" s="548"/>
      <c r="B214" s="548"/>
      <c r="C214" s="548"/>
      <c r="D214" s="685"/>
      <c r="E214" s="685"/>
      <c r="F214" s="548"/>
      <c r="H214"/>
      <c r="I214"/>
      <c r="J214"/>
      <c r="K214"/>
      <c r="N214"/>
      <c r="O214"/>
    </row>
    <row r="215" spans="1:15" ht="15" customHeight="1">
      <c r="A215" s="548"/>
      <c r="B215" s="548"/>
      <c r="C215" s="548"/>
      <c r="D215" s="685"/>
      <c r="E215" s="685"/>
      <c r="F215" s="548"/>
      <c r="H215"/>
      <c r="I215"/>
      <c r="J215"/>
      <c r="K215"/>
      <c r="N215"/>
      <c r="O215"/>
    </row>
    <row r="216" spans="1:15" ht="15" customHeight="1">
      <c r="A216" s="548"/>
      <c r="B216" s="548"/>
      <c r="C216" s="548"/>
      <c r="D216" s="685"/>
      <c r="E216" s="685"/>
      <c r="F216" s="548"/>
      <c r="H216"/>
      <c r="I216"/>
      <c r="J216"/>
      <c r="K216"/>
      <c r="N216"/>
      <c r="O216"/>
    </row>
    <row r="217" spans="1:15" ht="15" customHeight="1">
      <c r="A217" s="548"/>
      <c r="B217" s="548"/>
      <c r="C217" s="548"/>
      <c r="D217" s="685"/>
      <c r="E217" s="685"/>
      <c r="F217" s="548"/>
      <c r="H217"/>
      <c r="I217"/>
      <c r="J217"/>
      <c r="K217"/>
      <c r="N217"/>
      <c r="O217"/>
    </row>
    <row r="218" spans="1:15" ht="15" customHeight="1">
      <c r="A218" s="548"/>
      <c r="B218" s="548"/>
      <c r="C218" s="548"/>
      <c r="D218" s="685"/>
      <c r="E218" s="685"/>
      <c r="F218" s="548"/>
      <c r="H218"/>
      <c r="I218"/>
      <c r="J218"/>
      <c r="K218"/>
      <c r="N218"/>
      <c r="O218"/>
    </row>
    <row r="219" spans="1:15" ht="15" customHeight="1">
      <c r="A219" s="548"/>
      <c r="B219" s="548"/>
      <c r="C219" s="548"/>
      <c r="D219" s="685"/>
      <c r="E219" s="685"/>
      <c r="F219" s="548"/>
      <c r="H219"/>
      <c r="I219"/>
      <c r="J219"/>
      <c r="K219"/>
      <c r="N219"/>
      <c r="O219"/>
    </row>
    <row r="220" spans="1:15" ht="15" customHeight="1">
      <c r="A220" s="548"/>
      <c r="B220" s="548"/>
      <c r="C220" s="548"/>
      <c r="D220" s="685"/>
      <c r="E220" s="685"/>
      <c r="F220" s="548"/>
      <c r="H220"/>
      <c r="I220"/>
      <c r="J220"/>
      <c r="K220"/>
      <c r="N220"/>
      <c r="O220"/>
    </row>
    <row r="221" spans="1:15" ht="15" customHeight="1">
      <c r="A221" s="548"/>
      <c r="B221" s="548"/>
      <c r="C221" s="548"/>
      <c r="D221" s="685"/>
      <c r="E221" s="685"/>
      <c r="F221" s="548"/>
      <c r="H221"/>
      <c r="I221"/>
      <c r="J221"/>
      <c r="K221"/>
      <c r="N221"/>
      <c r="O221"/>
    </row>
    <row r="222" spans="1:15" ht="15" customHeight="1">
      <c r="A222" s="548"/>
      <c r="B222" s="548"/>
      <c r="C222" s="548"/>
      <c r="D222" s="685"/>
      <c r="E222" s="685"/>
      <c r="F222" s="548"/>
      <c r="H222"/>
      <c r="I222"/>
      <c r="J222"/>
      <c r="K222"/>
      <c r="N222"/>
      <c r="O222"/>
    </row>
    <row r="223" spans="1:15" ht="15" customHeight="1">
      <c r="A223" s="548"/>
      <c r="B223" s="548"/>
      <c r="C223" s="548"/>
      <c r="D223" s="685"/>
      <c r="E223" s="685"/>
      <c r="F223" s="548"/>
      <c r="H223"/>
      <c r="I223"/>
      <c r="J223"/>
      <c r="K223"/>
      <c r="N223"/>
      <c r="O223"/>
    </row>
    <row r="224" spans="1:15" ht="15" customHeight="1">
      <c r="A224" s="548"/>
      <c r="B224" s="548"/>
      <c r="C224" s="548"/>
      <c r="D224" s="685"/>
      <c r="E224" s="685"/>
      <c r="F224" s="548"/>
      <c r="H224"/>
      <c r="I224"/>
      <c r="J224"/>
      <c r="K224"/>
      <c r="N224"/>
      <c r="O224"/>
    </row>
    <row r="225" spans="1:15" ht="15" customHeight="1">
      <c r="A225" s="548"/>
      <c r="B225" s="548"/>
      <c r="C225" s="548"/>
      <c r="D225" s="685"/>
      <c r="E225" s="685"/>
      <c r="F225" s="548"/>
      <c r="H225"/>
      <c r="I225"/>
      <c r="J225"/>
      <c r="K225"/>
      <c r="N225"/>
      <c r="O225"/>
    </row>
    <row r="226" spans="1:15" ht="15" customHeight="1">
      <c r="A226" s="548"/>
      <c r="B226" s="548"/>
      <c r="C226" s="548"/>
      <c r="D226" s="685"/>
      <c r="E226" s="685"/>
      <c r="F226" s="548"/>
      <c r="H226"/>
      <c r="I226"/>
      <c r="J226"/>
      <c r="K226"/>
      <c r="N226"/>
      <c r="O226"/>
    </row>
    <row r="227" spans="1:15" ht="15" customHeight="1">
      <c r="A227" s="548"/>
      <c r="B227" s="548"/>
      <c r="C227" s="548"/>
      <c r="D227" s="685"/>
      <c r="E227" s="685"/>
      <c r="F227" s="548"/>
      <c r="H227"/>
      <c r="I227"/>
      <c r="J227"/>
      <c r="K227"/>
      <c r="N227"/>
      <c r="O227"/>
    </row>
    <row r="228" spans="1:15" ht="15" customHeight="1">
      <c r="A228" s="548"/>
      <c r="B228" s="548"/>
      <c r="C228" s="548"/>
      <c r="D228" s="685"/>
      <c r="E228" s="685"/>
      <c r="F228" s="548"/>
      <c r="H228"/>
      <c r="I228"/>
      <c r="J228"/>
      <c r="K228"/>
      <c r="N228"/>
      <c r="O228"/>
    </row>
    <row r="229" spans="1:15" ht="15" customHeight="1">
      <c r="A229" s="548"/>
      <c r="B229" s="548"/>
      <c r="C229" s="548"/>
      <c r="D229" s="685"/>
      <c r="E229" s="685"/>
      <c r="F229" s="548"/>
      <c r="H229"/>
      <c r="I229"/>
      <c r="J229"/>
      <c r="K229"/>
      <c r="N229"/>
      <c r="O229"/>
    </row>
    <row r="230" spans="1:15" ht="15" customHeight="1">
      <c r="A230" s="548"/>
      <c r="B230" s="548"/>
      <c r="C230" s="548"/>
      <c r="D230" s="685"/>
      <c r="E230" s="685"/>
      <c r="F230" s="548"/>
      <c r="H230"/>
      <c r="I230"/>
      <c r="J230"/>
      <c r="K230"/>
      <c r="N230"/>
      <c r="O230"/>
    </row>
    <row r="231" spans="1:15" ht="15" customHeight="1">
      <c r="A231" s="36"/>
      <c r="B231" s="36"/>
      <c r="C231" s="36"/>
      <c r="D231" s="684"/>
      <c r="E231" s="684"/>
      <c r="F231" s="36"/>
      <c r="H231"/>
      <c r="I231"/>
      <c r="J231"/>
      <c r="K231"/>
      <c r="N231"/>
      <c r="O231"/>
    </row>
    <row r="232" spans="1:15" ht="15" customHeight="1">
      <c r="A232" s="36"/>
      <c r="B232" s="36"/>
      <c r="C232" s="36"/>
      <c r="D232" s="684"/>
      <c r="E232" s="684"/>
      <c r="F232" s="36"/>
      <c r="H232"/>
      <c r="I232"/>
      <c r="J232"/>
      <c r="K232"/>
      <c r="N232"/>
      <c r="O232"/>
    </row>
    <row r="233" spans="1:15" ht="15" customHeight="1">
      <c r="A233" s="36"/>
      <c r="B233" s="36"/>
      <c r="C233" s="36"/>
      <c r="D233" s="684"/>
      <c r="E233" s="684"/>
      <c r="F233" s="36"/>
      <c r="H233"/>
      <c r="I233"/>
      <c r="J233"/>
      <c r="K233"/>
      <c r="N233"/>
      <c r="O233"/>
    </row>
    <row r="234" spans="1:15" ht="15" customHeight="1">
      <c r="H234"/>
      <c r="I234"/>
      <c r="J234"/>
      <c r="K234"/>
      <c r="N234"/>
      <c r="O234"/>
    </row>
    <row r="235" spans="1:15" ht="15" customHeight="1">
      <c r="H235"/>
      <c r="I235"/>
      <c r="J235"/>
      <c r="K235"/>
      <c r="N235"/>
      <c r="O235"/>
    </row>
    <row r="236" spans="1:15" ht="15" customHeight="1">
      <c r="H236"/>
      <c r="I236"/>
      <c r="J236"/>
      <c r="K236"/>
      <c r="N236"/>
      <c r="O236"/>
    </row>
    <row r="237" spans="1:15" ht="15" customHeight="1">
      <c r="D237"/>
      <c r="E237"/>
      <c r="H237"/>
      <c r="I237"/>
      <c r="J237"/>
      <c r="K237"/>
      <c r="N237"/>
      <c r="O237"/>
    </row>
    <row r="238" spans="1:15" ht="15" customHeight="1">
      <c r="D238"/>
      <c r="E238"/>
      <c r="H238"/>
      <c r="I238"/>
      <c r="J238"/>
      <c r="K238"/>
      <c r="N238"/>
      <c r="O238"/>
    </row>
    <row r="239" spans="1:15" ht="15" customHeight="1">
      <c r="D239"/>
      <c r="E239"/>
      <c r="H239"/>
      <c r="I239"/>
      <c r="J239"/>
      <c r="K239"/>
      <c r="N239"/>
      <c r="O239"/>
    </row>
    <row r="240" spans="1:15" ht="15" customHeight="1">
      <c r="D240"/>
      <c r="E240"/>
      <c r="H240"/>
      <c r="I240"/>
      <c r="J240"/>
      <c r="K240"/>
      <c r="N240"/>
      <c r="O240"/>
    </row>
    <row r="241" customFormat="1" ht="15" customHeight="1"/>
    <row r="242" customFormat="1" ht="15" customHeight="1"/>
    <row r="243" customFormat="1" ht="15" customHeight="1"/>
    <row r="244" customFormat="1" ht="15" customHeight="1"/>
    <row r="245" customFormat="1" ht="15" customHeight="1"/>
    <row r="246" customFormat="1" ht="15" customHeight="1"/>
    <row r="247" customFormat="1" ht="15" customHeight="1"/>
    <row r="248" customFormat="1" ht="15" customHeight="1"/>
    <row r="249" customFormat="1" ht="15" customHeight="1"/>
    <row r="250" customFormat="1" ht="15" customHeight="1"/>
    <row r="251" customFormat="1" ht="15" customHeight="1"/>
    <row r="252" customFormat="1" ht="15" customHeight="1"/>
    <row r="253" customFormat="1" ht="15" customHeight="1"/>
    <row r="254" customFormat="1" ht="15" customHeight="1"/>
    <row r="255" customFormat="1" ht="15" customHeight="1"/>
    <row r="256" customFormat="1" ht="15" customHeight="1"/>
    <row r="257" customFormat="1" ht="15" customHeight="1"/>
    <row r="258" customFormat="1" ht="15" customHeight="1"/>
    <row r="259" customFormat="1" ht="15" customHeight="1"/>
    <row r="260" customFormat="1" ht="15" customHeight="1"/>
    <row r="261" customFormat="1" ht="15" customHeight="1"/>
    <row r="262" customFormat="1" ht="15" customHeight="1"/>
    <row r="263" customFormat="1" ht="15" customHeight="1"/>
    <row r="264" customFormat="1" ht="15" customHeight="1"/>
    <row r="265" customFormat="1" ht="15" customHeight="1"/>
    <row r="266" customFormat="1" ht="15" customHeight="1"/>
    <row r="267" customFormat="1" ht="15" customHeight="1"/>
    <row r="268" customFormat="1" ht="15" customHeight="1"/>
    <row r="269" customFormat="1" ht="15" customHeight="1"/>
    <row r="270" customFormat="1" ht="15" customHeight="1"/>
    <row r="271" customFormat="1" ht="15" customHeight="1"/>
    <row r="272" customFormat="1" ht="15" customHeight="1"/>
    <row r="273" customFormat="1" ht="15" customHeight="1"/>
    <row r="274" customFormat="1" ht="15" customHeight="1"/>
    <row r="275" customFormat="1" ht="15" customHeight="1"/>
    <row r="276" customFormat="1" ht="15" customHeight="1"/>
    <row r="277" customFormat="1" ht="15" customHeight="1"/>
    <row r="278" customFormat="1" ht="15" customHeight="1"/>
    <row r="279" customFormat="1" ht="15" customHeight="1"/>
    <row r="280" customFormat="1" ht="15" customHeight="1"/>
    <row r="281" customFormat="1" ht="15" customHeight="1"/>
    <row r="282" customFormat="1" ht="15" customHeight="1"/>
    <row r="283" customFormat="1" ht="15" customHeight="1"/>
    <row r="284" customFormat="1" ht="15" customHeight="1"/>
    <row r="285" customFormat="1" ht="15" customHeight="1"/>
    <row r="286" customFormat="1" ht="15" customHeight="1"/>
    <row r="287" customFormat="1" ht="15" customHeight="1"/>
    <row r="288" customFormat="1" ht="15" customHeight="1"/>
    <row r="289" customFormat="1" ht="15" customHeight="1"/>
    <row r="290" customFormat="1" ht="15" customHeight="1"/>
    <row r="291" customFormat="1" ht="15" customHeight="1"/>
    <row r="292" customFormat="1" ht="15" customHeight="1"/>
    <row r="293" customFormat="1" ht="15" customHeight="1"/>
    <row r="294" customFormat="1" ht="15" customHeight="1"/>
    <row r="295" customFormat="1" ht="15" customHeight="1"/>
    <row r="296" customFormat="1" ht="15" customHeight="1"/>
    <row r="297" customFormat="1" ht="15" customHeight="1"/>
    <row r="298" customFormat="1" ht="15" customHeight="1"/>
    <row r="299" customFormat="1" ht="15" customHeight="1"/>
    <row r="300" customFormat="1" ht="15" customHeight="1"/>
    <row r="301" customFormat="1" ht="15" customHeight="1"/>
    <row r="302" customFormat="1" ht="15" customHeight="1"/>
    <row r="303" customFormat="1" ht="15" customHeight="1"/>
    <row r="304" customFormat="1" ht="15" customHeight="1"/>
    <row r="305" customFormat="1" ht="15" customHeight="1"/>
    <row r="306" customFormat="1" ht="15" customHeight="1"/>
    <row r="307" customFormat="1" ht="15" customHeight="1"/>
    <row r="308" customFormat="1" ht="15" customHeight="1"/>
    <row r="309" customFormat="1" ht="15" customHeight="1"/>
    <row r="310" customFormat="1" ht="15" customHeight="1"/>
    <row r="311" customFormat="1" ht="15" customHeight="1"/>
    <row r="312" customFormat="1" ht="15" customHeight="1"/>
    <row r="313" customFormat="1" ht="15" customHeight="1"/>
    <row r="314" customFormat="1" ht="15" customHeight="1"/>
    <row r="315" customFormat="1" ht="15" customHeight="1"/>
    <row r="316" customFormat="1" ht="15" customHeight="1"/>
    <row r="317" customFormat="1" ht="15" customHeight="1"/>
    <row r="318" customFormat="1" ht="15" customHeight="1"/>
    <row r="319" customFormat="1" ht="15" customHeight="1"/>
    <row r="320" customFormat="1" ht="15" customHeight="1"/>
    <row r="321" customFormat="1" ht="15" customHeight="1"/>
    <row r="322" customFormat="1" ht="15" customHeight="1"/>
    <row r="323" customFormat="1" ht="15" customHeight="1"/>
    <row r="324" customFormat="1" ht="15" customHeight="1"/>
    <row r="325" customFormat="1" ht="15" customHeight="1"/>
    <row r="326" customFormat="1" ht="15" customHeight="1"/>
    <row r="327" customFormat="1" ht="15" customHeight="1"/>
    <row r="328" customFormat="1" ht="15" customHeight="1"/>
    <row r="329" customFormat="1" ht="15" customHeight="1"/>
    <row r="330" customFormat="1" ht="15" customHeight="1"/>
    <row r="331" customFormat="1" ht="15" customHeight="1"/>
    <row r="332" customFormat="1" ht="15" customHeight="1"/>
    <row r="333" customFormat="1" ht="15" customHeight="1"/>
    <row r="334" customFormat="1" ht="15" customHeight="1"/>
    <row r="335" customFormat="1" ht="15" customHeight="1"/>
    <row r="336" customFormat="1" ht="15" customHeight="1"/>
    <row r="337" customFormat="1" ht="15" customHeight="1"/>
    <row r="338" customFormat="1" ht="15" customHeight="1"/>
    <row r="339" customFormat="1" ht="15" customHeight="1"/>
    <row r="340" customFormat="1" ht="15" customHeight="1"/>
    <row r="341" customFormat="1" ht="15" customHeight="1"/>
    <row r="342" customFormat="1" ht="15" customHeight="1"/>
    <row r="343" customFormat="1" ht="15" customHeight="1"/>
    <row r="344" customFormat="1" ht="15" customHeight="1"/>
    <row r="345" customFormat="1" ht="15" customHeight="1"/>
    <row r="346" customFormat="1" ht="15" customHeight="1"/>
    <row r="347" customFormat="1" ht="15" customHeight="1"/>
    <row r="348" customFormat="1" ht="15" customHeight="1"/>
    <row r="349" customFormat="1" ht="15" customHeight="1"/>
    <row r="350" customFormat="1" ht="15" customHeight="1"/>
    <row r="351" customFormat="1" ht="15" customHeight="1"/>
    <row r="352" customFormat="1" ht="15" customHeight="1"/>
    <row r="353" customFormat="1" ht="15" customHeight="1"/>
    <row r="354" customFormat="1" ht="15" customHeight="1"/>
    <row r="355" customFormat="1" ht="15" customHeight="1"/>
    <row r="356" customFormat="1" ht="15" customHeight="1"/>
    <row r="357" customFormat="1" ht="15" customHeight="1"/>
    <row r="358" customFormat="1" ht="15" customHeight="1"/>
    <row r="359" customFormat="1" ht="15" customHeight="1"/>
    <row r="360" customFormat="1" ht="15" customHeight="1"/>
    <row r="361" customFormat="1" ht="15" customHeight="1"/>
    <row r="362" customFormat="1" ht="15" customHeight="1"/>
    <row r="363" customFormat="1" ht="15" customHeight="1"/>
    <row r="364" customFormat="1" ht="15" customHeight="1"/>
    <row r="365" customFormat="1" ht="15" customHeight="1"/>
    <row r="366" customFormat="1" ht="15" customHeight="1"/>
    <row r="367" customFormat="1" ht="15" customHeight="1"/>
    <row r="368" customFormat="1" ht="15" customHeight="1"/>
    <row r="369" customFormat="1" ht="15" customHeight="1"/>
    <row r="370" customFormat="1" ht="15" customHeight="1"/>
    <row r="371" customFormat="1" ht="15" customHeight="1"/>
    <row r="372" customFormat="1" ht="15" customHeight="1"/>
    <row r="373" customFormat="1" ht="15" customHeight="1"/>
    <row r="374" customFormat="1" ht="15" customHeight="1"/>
    <row r="375" customFormat="1" ht="15" customHeight="1"/>
    <row r="376" customFormat="1" ht="15" customHeight="1"/>
    <row r="377" customFormat="1" ht="15" customHeight="1"/>
    <row r="378" customFormat="1" ht="15" customHeight="1"/>
    <row r="379" customFormat="1" ht="15" customHeight="1"/>
    <row r="380" customFormat="1" ht="15" customHeight="1"/>
    <row r="381" customFormat="1" ht="15" customHeight="1"/>
    <row r="382" customFormat="1" ht="15" customHeight="1"/>
    <row r="383" customFormat="1" ht="15" customHeight="1"/>
    <row r="384" customFormat="1" ht="15" customHeight="1"/>
    <row r="385" customFormat="1" ht="15" customHeight="1"/>
    <row r="386" customFormat="1" ht="15" customHeight="1"/>
    <row r="387" customFormat="1" ht="15" customHeight="1"/>
    <row r="388" customFormat="1" ht="15" customHeight="1"/>
    <row r="389" customFormat="1" ht="15" customHeight="1"/>
    <row r="390" customFormat="1" ht="15" customHeight="1"/>
    <row r="391" customFormat="1" ht="15" customHeight="1"/>
    <row r="392" customFormat="1" ht="15" customHeight="1"/>
    <row r="393" customFormat="1" ht="15" customHeight="1"/>
    <row r="394" customFormat="1" ht="15" customHeight="1"/>
    <row r="395" customFormat="1" ht="15" customHeight="1"/>
    <row r="396" customFormat="1" ht="15" customHeight="1"/>
    <row r="397" customFormat="1" ht="15" customHeight="1"/>
    <row r="398" customFormat="1" ht="15" customHeight="1"/>
    <row r="399" customFormat="1" ht="15" customHeight="1"/>
    <row r="400" customFormat="1" ht="15" customHeight="1"/>
    <row r="401" customFormat="1" ht="15" customHeight="1"/>
    <row r="402" customFormat="1" ht="15" customHeight="1"/>
    <row r="403" customFormat="1" ht="15" customHeight="1"/>
    <row r="404" customFormat="1" ht="15" customHeight="1"/>
    <row r="405" customFormat="1" ht="15" customHeight="1"/>
    <row r="406" customFormat="1" ht="15" customHeight="1"/>
    <row r="407" customFormat="1" ht="15" customHeight="1"/>
    <row r="408" customFormat="1" ht="15" customHeight="1"/>
    <row r="409" customFormat="1" ht="15" customHeight="1"/>
    <row r="410" customFormat="1" ht="15" customHeight="1"/>
    <row r="411" customFormat="1" ht="15" customHeight="1"/>
    <row r="412" customFormat="1" ht="15" customHeight="1"/>
    <row r="413" customFormat="1" ht="15" customHeight="1"/>
    <row r="414" customFormat="1" ht="15" customHeight="1"/>
    <row r="415" customFormat="1" ht="15" customHeight="1"/>
    <row r="416" customFormat="1" ht="15" customHeight="1"/>
    <row r="417" customFormat="1" ht="15" customHeight="1"/>
    <row r="418" customFormat="1" ht="15" customHeight="1"/>
    <row r="419" customFormat="1" ht="15" customHeight="1"/>
    <row r="420" customFormat="1" ht="15" customHeight="1"/>
    <row r="421" customFormat="1" ht="15" customHeight="1"/>
    <row r="422" customFormat="1" ht="15" customHeight="1"/>
    <row r="423" customFormat="1" ht="15" customHeight="1"/>
    <row r="424" customFormat="1" ht="15" customHeight="1"/>
    <row r="425" customFormat="1" ht="15" customHeight="1"/>
    <row r="426" customFormat="1" ht="15" customHeight="1"/>
    <row r="427" customFormat="1" ht="15" customHeight="1"/>
    <row r="428" customFormat="1" ht="15" customHeight="1"/>
    <row r="429" customFormat="1" ht="15" customHeight="1"/>
    <row r="430" customFormat="1" ht="15" customHeight="1"/>
    <row r="431" customFormat="1" ht="15" customHeight="1"/>
    <row r="432" customFormat="1" ht="15" customHeight="1"/>
    <row r="433" customFormat="1" ht="15" customHeight="1"/>
    <row r="434" customFormat="1" ht="15" customHeight="1"/>
    <row r="435" customFormat="1" ht="15" customHeight="1"/>
    <row r="436" customFormat="1" ht="15" customHeight="1"/>
    <row r="437" customFormat="1" ht="15" customHeight="1"/>
    <row r="438" customFormat="1" ht="15" customHeight="1"/>
    <row r="439" customFormat="1" ht="15" customHeight="1"/>
    <row r="440" customFormat="1" ht="15" customHeight="1"/>
    <row r="441" customFormat="1" ht="15" customHeight="1"/>
    <row r="442" customFormat="1" ht="15" customHeight="1"/>
    <row r="443" customFormat="1" ht="15" customHeight="1"/>
    <row r="444" customFormat="1" ht="15" customHeight="1"/>
    <row r="445" customFormat="1" ht="15" customHeight="1"/>
    <row r="446" customFormat="1" ht="15" customHeight="1"/>
    <row r="447" customFormat="1" ht="15" customHeight="1"/>
    <row r="448" customFormat="1" ht="15" customHeight="1"/>
    <row r="449" customFormat="1" ht="15" customHeight="1"/>
    <row r="450" customFormat="1" ht="15" customHeight="1"/>
    <row r="451" customFormat="1" ht="15" customHeight="1"/>
    <row r="452" customFormat="1" ht="15" customHeight="1"/>
    <row r="453" customFormat="1" ht="15" customHeight="1"/>
    <row r="454" customFormat="1" ht="15" customHeight="1"/>
    <row r="455" customFormat="1" ht="15" customHeight="1"/>
    <row r="456" customFormat="1" ht="15" customHeight="1"/>
    <row r="457" customFormat="1" ht="15" customHeight="1"/>
    <row r="458" customFormat="1" ht="15" customHeight="1"/>
    <row r="459" customFormat="1" ht="15" customHeight="1"/>
    <row r="460" customFormat="1" ht="15" customHeight="1"/>
    <row r="461" customFormat="1" ht="15" customHeight="1"/>
    <row r="462" customFormat="1" ht="15" customHeight="1"/>
    <row r="463" customFormat="1" ht="15" customHeight="1"/>
    <row r="464" customFormat="1" ht="15" customHeight="1"/>
    <row r="465" customFormat="1" ht="15" customHeight="1"/>
    <row r="466" customFormat="1" ht="15" customHeight="1"/>
    <row r="467" customFormat="1" ht="15" customHeight="1"/>
    <row r="468" customFormat="1" ht="15" customHeight="1"/>
    <row r="469" customFormat="1" ht="15" customHeight="1"/>
    <row r="470" customFormat="1" ht="15" customHeight="1"/>
    <row r="471" customFormat="1" ht="15" customHeight="1"/>
    <row r="472" customFormat="1" ht="15" customHeight="1"/>
    <row r="473" customFormat="1" ht="15" customHeight="1"/>
    <row r="474" customFormat="1" ht="15" customHeight="1"/>
    <row r="475" customFormat="1" ht="15" customHeight="1"/>
    <row r="476" customFormat="1" ht="15" customHeight="1"/>
    <row r="477" customFormat="1" ht="15" customHeight="1"/>
    <row r="478" customFormat="1" ht="15" customHeight="1"/>
    <row r="479" customFormat="1" ht="15" customHeight="1"/>
    <row r="480" customFormat="1" ht="15" customHeight="1"/>
    <row r="481" customFormat="1" ht="15" customHeight="1"/>
    <row r="482" customFormat="1" ht="15" customHeight="1"/>
    <row r="483" customFormat="1" ht="15" customHeight="1"/>
    <row r="484" customFormat="1" ht="15" customHeight="1"/>
    <row r="485" customFormat="1" ht="15" customHeight="1"/>
    <row r="486" customFormat="1" ht="15" customHeight="1"/>
    <row r="487" customFormat="1" ht="15" customHeight="1"/>
    <row r="488" customFormat="1" ht="15" customHeight="1"/>
    <row r="489" customFormat="1" ht="15" customHeight="1"/>
    <row r="490" customFormat="1" ht="15" customHeight="1"/>
    <row r="491" customFormat="1" ht="15" customHeight="1"/>
    <row r="492" customFormat="1" ht="15" customHeight="1"/>
    <row r="493" customFormat="1" ht="15" customHeight="1"/>
    <row r="494" customFormat="1" ht="15" customHeight="1"/>
    <row r="495" customFormat="1" ht="15" customHeight="1"/>
    <row r="496" customFormat="1" ht="15" customHeight="1"/>
    <row r="497" customFormat="1" ht="15" customHeight="1"/>
    <row r="498" customFormat="1" ht="15" customHeight="1"/>
    <row r="499" customFormat="1" ht="15" customHeight="1"/>
    <row r="500" customFormat="1" ht="15" customHeight="1"/>
    <row r="501" customFormat="1" ht="15" customHeight="1"/>
    <row r="502" customFormat="1" ht="15" customHeight="1"/>
    <row r="503" customFormat="1" ht="15" customHeight="1"/>
    <row r="504" customFormat="1" ht="15" customHeight="1"/>
    <row r="505" customFormat="1" ht="15" customHeight="1"/>
    <row r="506" customFormat="1" ht="15" customHeight="1"/>
    <row r="507" customFormat="1" ht="15" customHeight="1"/>
    <row r="508" customFormat="1" ht="15" customHeight="1"/>
    <row r="509" customFormat="1" ht="15" customHeight="1"/>
    <row r="510" customFormat="1" ht="15" customHeight="1"/>
    <row r="511" customFormat="1" ht="15" customHeight="1"/>
    <row r="512" customFormat="1" ht="15" customHeight="1"/>
    <row r="513" customFormat="1" ht="15" customHeight="1"/>
    <row r="514" customFormat="1" ht="15" customHeight="1"/>
    <row r="515" customFormat="1" ht="15" customHeight="1"/>
    <row r="516" customFormat="1" ht="15" customHeight="1"/>
    <row r="517" customFormat="1" ht="15" customHeight="1"/>
    <row r="518" customFormat="1" ht="15" customHeight="1"/>
    <row r="519" customFormat="1" ht="15" customHeight="1"/>
    <row r="520" customFormat="1" ht="15" customHeight="1"/>
    <row r="521" customFormat="1" ht="15" customHeight="1"/>
    <row r="522" customFormat="1" ht="15" customHeight="1"/>
    <row r="523" customFormat="1" ht="15" customHeight="1"/>
    <row r="524" customFormat="1" ht="15" customHeight="1"/>
    <row r="525" customFormat="1" ht="15" customHeight="1"/>
    <row r="526" customFormat="1" ht="15" customHeight="1"/>
    <row r="527" customFormat="1" ht="15" customHeight="1"/>
    <row r="528" customFormat="1" ht="15" customHeight="1"/>
    <row r="529" customFormat="1" ht="15" customHeight="1"/>
    <row r="530" customFormat="1" ht="15" customHeight="1"/>
    <row r="531" customFormat="1" ht="15" customHeight="1"/>
    <row r="532" customFormat="1" ht="15" customHeight="1"/>
    <row r="533" customFormat="1" ht="15" customHeight="1"/>
    <row r="534" customFormat="1" ht="15" customHeight="1"/>
    <row r="535" customFormat="1" ht="15" customHeight="1"/>
    <row r="536" customFormat="1" ht="15" customHeight="1"/>
    <row r="537" customFormat="1" ht="15" customHeight="1"/>
    <row r="538" customFormat="1" ht="15" customHeight="1"/>
    <row r="539" customFormat="1" ht="15" customHeight="1"/>
    <row r="540" customFormat="1" ht="15" customHeight="1"/>
    <row r="541" customFormat="1" ht="15" customHeight="1"/>
    <row r="542" customFormat="1" ht="15" customHeight="1"/>
    <row r="543" customFormat="1" ht="15" customHeight="1"/>
    <row r="544" customFormat="1" ht="15" customHeight="1"/>
    <row r="545" customFormat="1" ht="15" customHeight="1"/>
    <row r="546" customFormat="1" ht="15" customHeight="1"/>
    <row r="547" customFormat="1" ht="15" customHeight="1"/>
    <row r="548" customFormat="1" ht="15" customHeight="1"/>
    <row r="549" customFormat="1" ht="15" customHeight="1"/>
    <row r="550" customFormat="1" ht="15" customHeight="1"/>
    <row r="551" customFormat="1" ht="15" customHeight="1"/>
    <row r="552" customFormat="1" ht="15" customHeight="1"/>
    <row r="553" customFormat="1" ht="15" customHeight="1"/>
    <row r="554" customFormat="1" ht="15" customHeight="1"/>
    <row r="555" customFormat="1" ht="15" customHeight="1"/>
    <row r="556" customFormat="1" ht="15" customHeight="1"/>
    <row r="557" customFormat="1" ht="15" customHeight="1"/>
    <row r="558" customFormat="1" ht="15" customHeight="1"/>
    <row r="559" customFormat="1" ht="15" customHeight="1"/>
    <row r="560" customFormat="1" ht="15" customHeight="1"/>
    <row r="561" customFormat="1" ht="15" customHeight="1"/>
    <row r="562" customFormat="1" ht="15" customHeight="1"/>
    <row r="563" customFormat="1" ht="15" customHeight="1"/>
    <row r="564" customFormat="1" ht="15" customHeight="1"/>
    <row r="565" customFormat="1" ht="15" customHeight="1"/>
    <row r="566" customFormat="1" ht="15" customHeight="1"/>
    <row r="567" customFormat="1" ht="15" customHeight="1"/>
    <row r="568" customFormat="1" ht="15" customHeight="1"/>
    <row r="569" customFormat="1" ht="18" customHeight="1"/>
    <row r="570" customFormat="1" ht="18" customHeight="1"/>
    <row r="571" customFormat="1" ht="18" customHeight="1"/>
    <row r="572" customFormat="1" ht="18" customHeight="1"/>
    <row r="573" customFormat="1" ht="18" customHeight="1"/>
    <row r="574" customFormat="1" ht="18" customHeight="1"/>
    <row r="575" customFormat="1" ht="18" customHeight="1"/>
    <row r="576" customFormat="1" ht="18" customHeight="1"/>
    <row r="577" customFormat="1" ht="18" customHeight="1"/>
    <row r="578" customFormat="1" ht="18" customHeight="1"/>
    <row r="579" customFormat="1" ht="18" customHeight="1"/>
    <row r="580" customFormat="1" ht="18" customHeight="1"/>
    <row r="581" customFormat="1" ht="18" customHeight="1"/>
    <row r="582" customFormat="1" ht="18" customHeight="1"/>
    <row r="583" customFormat="1" ht="18" customHeight="1"/>
    <row r="584" customFormat="1" ht="18" customHeight="1"/>
    <row r="585" customFormat="1" ht="18" customHeight="1"/>
    <row r="586" customFormat="1" ht="18" customHeight="1"/>
    <row r="587" customFormat="1" ht="18" customHeight="1"/>
    <row r="588" customFormat="1" ht="18" customHeight="1"/>
    <row r="589" customFormat="1" ht="18" customHeight="1"/>
    <row r="590" customFormat="1" ht="18" customHeight="1"/>
    <row r="591" customFormat="1" ht="18" customHeight="1"/>
    <row r="592" customFormat="1" ht="18" customHeight="1"/>
    <row r="593" customFormat="1" ht="18" customHeight="1"/>
    <row r="594" customFormat="1" ht="18" customHeight="1"/>
    <row r="595" customFormat="1" ht="18" customHeight="1"/>
    <row r="596" customFormat="1" ht="18" customHeight="1"/>
    <row r="597" customFormat="1" ht="18" customHeight="1"/>
    <row r="598" customFormat="1" ht="18" customHeight="1"/>
    <row r="599" customFormat="1" ht="18" customHeight="1"/>
    <row r="600" customFormat="1" ht="18" customHeight="1"/>
    <row r="601" customFormat="1" ht="18" customHeight="1"/>
    <row r="602" customFormat="1" ht="18" customHeight="1"/>
    <row r="603" customFormat="1" ht="18" customHeight="1"/>
    <row r="604" customFormat="1" ht="18" customHeight="1"/>
    <row r="605" customFormat="1" ht="18" customHeight="1"/>
    <row r="606" customFormat="1" ht="18" customHeight="1"/>
    <row r="607" customFormat="1" ht="18" customHeight="1"/>
    <row r="608" customFormat="1" ht="18" customHeight="1"/>
    <row r="609" customFormat="1" ht="18" customHeight="1"/>
    <row r="610" customFormat="1" ht="18" customHeight="1"/>
    <row r="611" customFormat="1" ht="18" customHeight="1"/>
    <row r="612" customFormat="1" ht="18" customHeight="1"/>
    <row r="613" customFormat="1" ht="18" customHeight="1"/>
    <row r="614" customFormat="1" ht="18" customHeight="1"/>
    <row r="615" customFormat="1" ht="18" customHeight="1"/>
    <row r="616" customFormat="1" ht="18" customHeight="1"/>
    <row r="617" customFormat="1" ht="18" customHeight="1"/>
    <row r="618" customFormat="1" ht="18" customHeight="1"/>
    <row r="619" customFormat="1" ht="18" customHeight="1"/>
    <row r="620" customFormat="1" ht="18" customHeight="1"/>
    <row r="621" customFormat="1" ht="18" customHeight="1"/>
    <row r="622" customFormat="1" ht="18" customHeight="1"/>
    <row r="623" customFormat="1" ht="18" customHeight="1"/>
    <row r="624" customFormat="1" ht="18" customHeight="1"/>
    <row r="625" customFormat="1" ht="18" customHeight="1"/>
    <row r="626" customFormat="1" ht="18" customHeight="1"/>
    <row r="627" customFormat="1" ht="18" customHeight="1"/>
    <row r="628" customFormat="1" ht="18" customHeight="1"/>
    <row r="629" customFormat="1" ht="18" customHeight="1"/>
    <row r="630" customFormat="1" ht="18" customHeight="1"/>
    <row r="631" customFormat="1" ht="18" customHeight="1"/>
    <row r="632" customFormat="1" ht="18" customHeight="1"/>
    <row r="633" customFormat="1" ht="18" customHeight="1"/>
    <row r="634" customFormat="1" ht="18" customHeight="1"/>
    <row r="635" customFormat="1" ht="18" customHeight="1"/>
    <row r="636" customFormat="1" ht="18" customHeight="1"/>
    <row r="637" customFormat="1" ht="18" customHeight="1"/>
    <row r="638" customFormat="1" ht="18" customHeight="1"/>
    <row r="639" customFormat="1" ht="18" customHeight="1"/>
    <row r="640" customFormat="1" ht="18" customHeight="1"/>
    <row r="641" customFormat="1" ht="18" customHeight="1"/>
    <row r="642" customFormat="1" ht="18" customHeight="1"/>
    <row r="643" customFormat="1" ht="18" customHeight="1"/>
    <row r="644" customFormat="1" ht="18" customHeight="1"/>
    <row r="645" customFormat="1" ht="18" customHeight="1"/>
    <row r="646" customFormat="1" ht="18" customHeight="1"/>
    <row r="647" customFormat="1" ht="18" customHeight="1"/>
    <row r="648" customFormat="1" ht="18" customHeight="1"/>
    <row r="649" customFormat="1" ht="18" customHeight="1"/>
    <row r="650" customFormat="1" ht="18" customHeight="1"/>
    <row r="651" customFormat="1" ht="18" customHeight="1"/>
    <row r="652" customFormat="1" ht="18" customHeight="1"/>
    <row r="653" customFormat="1" ht="18" customHeight="1"/>
    <row r="654" customFormat="1" ht="18" customHeight="1"/>
    <row r="655" customFormat="1" ht="18" customHeight="1"/>
    <row r="656" customFormat="1" ht="18" customHeight="1"/>
    <row r="657" customFormat="1" ht="18" customHeight="1"/>
    <row r="658" customFormat="1" ht="18" customHeight="1"/>
    <row r="659" customFormat="1" ht="18" customHeight="1"/>
    <row r="660" customFormat="1" ht="18" customHeight="1"/>
    <row r="661" customFormat="1" ht="18" customHeight="1"/>
    <row r="662" customFormat="1" ht="18" customHeight="1"/>
    <row r="663" customFormat="1" ht="18" customHeight="1"/>
    <row r="664" customFormat="1" ht="18" customHeight="1"/>
    <row r="665" customFormat="1" ht="18" customHeight="1"/>
    <row r="666" customFormat="1" ht="18" customHeight="1"/>
    <row r="667" customFormat="1" ht="18" customHeight="1"/>
    <row r="668" customFormat="1" ht="18" customHeight="1"/>
    <row r="669" customFormat="1" ht="18" customHeight="1"/>
    <row r="670" customFormat="1" ht="18" customHeight="1"/>
    <row r="671" customFormat="1" ht="18" customHeight="1"/>
    <row r="672" customFormat="1" ht="18" customHeight="1"/>
    <row r="673" customFormat="1" ht="18" customHeight="1"/>
    <row r="674" customFormat="1" ht="18" customHeight="1"/>
    <row r="675" customFormat="1" ht="18" customHeight="1"/>
    <row r="676" customFormat="1" ht="18" customHeight="1"/>
    <row r="677" customFormat="1" ht="18" customHeight="1"/>
    <row r="678" customFormat="1" ht="18" customHeight="1"/>
    <row r="679" customFormat="1" ht="18" customHeight="1"/>
    <row r="680" customFormat="1" ht="18" customHeight="1"/>
    <row r="681" customFormat="1" ht="18" customHeight="1"/>
    <row r="682" customFormat="1" ht="18" customHeight="1"/>
    <row r="683" customFormat="1" ht="18" customHeight="1"/>
    <row r="684" customFormat="1" ht="18" customHeight="1"/>
    <row r="685" customFormat="1" ht="18" customHeight="1"/>
    <row r="686" customFormat="1" ht="18" customHeight="1"/>
    <row r="687" customFormat="1" ht="18" customHeight="1"/>
    <row r="688" customFormat="1" ht="18" customHeight="1"/>
    <row r="689" customFormat="1" ht="18" customHeight="1"/>
    <row r="690" customFormat="1" ht="18" customHeight="1"/>
    <row r="691" customFormat="1" ht="18" customHeight="1"/>
    <row r="692" customFormat="1" ht="18" customHeight="1"/>
    <row r="693" customFormat="1" ht="18" customHeight="1"/>
    <row r="694" customFormat="1" ht="18" customHeight="1"/>
    <row r="695" customFormat="1" ht="18" customHeight="1"/>
    <row r="696" customFormat="1" ht="18" customHeight="1"/>
  </sheetData>
  <autoFilter ref="A11:Q106"/>
  <hyperlinks>
    <hyperlink ref="M1" location="BG!A1" display="BG"/>
    <hyperlink ref="E1" location="BG!A1" display="BG"/>
  </hyperlinks>
  <printOptions horizontalCentered="1"/>
  <pageMargins left="0.70866141732283472" right="0.70866141732283472" top="0.74803149606299213" bottom="0.74803149606299213" header="0.31496062992125984" footer="0.31496062992125984"/>
  <pageSetup paperSize="5" scale="8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
    <pageSetUpPr fitToPage="1"/>
  </sheetPr>
  <dimension ref="A1:L82"/>
  <sheetViews>
    <sheetView showGridLines="0" tabSelected="1" zoomScaleNormal="100" workbookViewId="0">
      <selection activeCell="J30" sqref="J30"/>
    </sheetView>
  </sheetViews>
  <sheetFormatPr baseColWidth="10" defaultColWidth="11.42578125" defaultRowHeight="11.25"/>
  <cols>
    <col min="1" max="1" width="2.140625" style="29" customWidth="1"/>
    <col min="2" max="2" width="2" style="29" customWidth="1"/>
    <col min="3" max="3" width="2.28515625" style="29" customWidth="1"/>
    <col min="4" max="4" width="51.85546875" style="29" customWidth="1"/>
    <col min="5" max="5" width="10.28515625" style="61" customWidth="1"/>
    <col min="6" max="7" width="21.7109375" style="29" bestFit="1" customWidth="1"/>
    <col min="8" max="8" width="11.42578125" style="29"/>
    <col min="9" max="11" width="15.28515625" style="29" bestFit="1" customWidth="1"/>
    <col min="12" max="16384" width="11.42578125" style="29"/>
  </cols>
  <sheetData>
    <row r="1" spans="1:10" ht="15">
      <c r="D1" s="375" t="str">
        <f>Indice!C1</f>
        <v>NEGOFIN S.A.E.C.A.</v>
      </c>
      <c r="E1" s="169" t="s">
        <v>381</v>
      </c>
    </row>
    <row r="3" spans="1:10">
      <c r="F3" s="91"/>
    </row>
    <row r="6" spans="1:10">
      <c r="G6" s="34"/>
    </row>
    <row r="7" spans="1:10" ht="12.75">
      <c r="A7" s="981" t="s">
        <v>294</v>
      </c>
      <c r="B7" s="981"/>
      <c r="C7" s="981"/>
      <c r="D7" s="981"/>
      <c r="E7" s="981"/>
      <c r="F7" s="981"/>
      <c r="G7" s="981"/>
    </row>
    <row r="8" spans="1:10" ht="15" customHeight="1">
      <c r="A8" s="984" t="str">
        <f>IFERROR(IF(Indice!B6="","Al dia... de mes… de año 2XX2…","Al "&amp;DAY(Indice!B6)&amp;" de "&amp;VLOOKUP(MONTH(Indice!B6),Indice!S:T,2,0)&amp;" de "&amp;YEAR(Indice!B6)),"Al dia... de mes… de año 2XX2…")</f>
        <v>Al 30 de Diciembre de 2024</v>
      </c>
      <c r="B8" s="984"/>
      <c r="C8" s="984"/>
      <c r="D8" s="984"/>
      <c r="E8" s="984"/>
      <c r="F8" s="984"/>
      <c r="G8" s="984"/>
    </row>
    <row r="9" spans="1:10" ht="12.75">
      <c r="A9" s="982" t="s">
        <v>271</v>
      </c>
      <c r="B9" s="982"/>
      <c r="C9" s="982"/>
      <c r="D9" s="982"/>
      <c r="E9" s="982"/>
      <c r="F9" s="982"/>
      <c r="G9" s="982"/>
    </row>
    <row r="10" spans="1:10" ht="12">
      <c r="A10" s="40"/>
      <c r="B10" s="40"/>
      <c r="C10" s="40"/>
      <c r="D10" s="40"/>
      <c r="E10" s="4"/>
      <c r="F10" s="40"/>
      <c r="G10" s="40"/>
    </row>
    <row r="11" spans="1:10" ht="15">
      <c r="A11" s="40"/>
      <c r="B11" s="167"/>
      <c r="C11" s="167"/>
      <c r="D11" s="167"/>
      <c r="E11" s="262" t="s">
        <v>217</v>
      </c>
      <c r="F11" s="262">
        <f>IFERROR(IF(Indice!B6="","2XX2",YEAR(Indice!B6)),"2XX2")</f>
        <v>2024</v>
      </c>
      <c r="G11" s="262">
        <f>IFERROR(YEAR(Indice!B6-365),"2XX1")</f>
        <v>2023</v>
      </c>
    </row>
    <row r="12" spans="1:10" ht="15">
      <c r="B12" s="985" t="s">
        <v>218</v>
      </c>
      <c r="C12" s="985"/>
      <c r="D12" s="985"/>
      <c r="E12" s="172"/>
    </row>
    <row r="13" spans="1:10" ht="15">
      <c r="A13" s="40"/>
      <c r="B13" s="55" t="s">
        <v>219</v>
      </c>
      <c r="C13" s="24"/>
      <c r="D13" s="24"/>
      <c r="E13" s="168"/>
      <c r="F13" s="24"/>
      <c r="G13" s="56"/>
      <c r="I13" s="301"/>
      <c r="J13" s="420"/>
    </row>
    <row r="14" spans="1:10" ht="15">
      <c r="A14" s="40"/>
      <c r="B14" s="24"/>
      <c r="C14" s="972" t="s">
        <v>220</v>
      </c>
      <c r="D14" s="972"/>
      <c r="E14" s="186">
        <v>3</v>
      </c>
      <c r="F14" s="661">
        <f>'Nota 3'!C20</f>
        <v>19714662.333000001</v>
      </c>
      <c r="G14" s="661">
        <f>'Nota 3'!D20</f>
        <v>29125799.134</v>
      </c>
      <c r="I14" s="301"/>
    </row>
    <row r="15" spans="1:10" ht="15">
      <c r="A15" s="40"/>
      <c r="B15" s="24"/>
      <c r="C15" s="972" t="s">
        <v>108</v>
      </c>
      <c r="D15" s="972"/>
      <c r="E15" s="186">
        <v>4</v>
      </c>
      <c r="F15" s="661">
        <f>'Nota 4'!B18</f>
        <v>10000000</v>
      </c>
      <c r="G15" s="661">
        <f>'Nota 4'!C18</f>
        <v>10015586.343</v>
      </c>
      <c r="I15" s="301"/>
      <c r="J15" s="301"/>
    </row>
    <row r="16" spans="1:10" ht="15">
      <c r="A16" s="40"/>
      <c r="B16" s="24"/>
      <c r="C16" s="972" t="s">
        <v>221</v>
      </c>
      <c r="D16" s="972"/>
      <c r="E16" s="186">
        <v>5</v>
      </c>
      <c r="F16" s="661">
        <f>'Nota 5'!C27</f>
        <v>694242239.93200004</v>
      </c>
      <c r="G16" s="661">
        <f>'Nota 5'!D27</f>
        <v>623996514.95700002</v>
      </c>
      <c r="I16" s="301"/>
      <c r="J16" s="422"/>
    </row>
    <row r="17" spans="1:12" ht="15">
      <c r="A17" s="54"/>
      <c r="B17" s="24"/>
      <c r="C17" s="983" t="s">
        <v>224</v>
      </c>
      <c r="D17" s="983"/>
      <c r="E17" s="186">
        <v>6</v>
      </c>
      <c r="F17" s="661">
        <f>'Nota 6'!B64</f>
        <v>21306542.457999997</v>
      </c>
      <c r="G17" s="661">
        <f>'Nota 6'!C64</f>
        <v>7874315.9459999995</v>
      </c>
      <c r="I17" s="301"/>
      <c r="J17" s="406"/>
    </row>
    <row r="18" spans="1:12" ht="15">
      <c r="A18" s="40"/>
      <c r="B18" s="24"/>
      <c r="C18" s="972" t="s">
        <v>222</v>
      </c>
      <c r="D18" s="972"/>
      <c r="E18" s="186">
        <v>7</v>
      </c>
      <c r="F18" s="661">
        <f>'Nota 7'!B15</f>
        <v>0</v>
      </c>
      <c r="G18" s="661">
        <f>'Nota 7'!C15</f>
        <v>0</v>
      </c>
      <c r="I18" s="301"/>
      <c r="J18" s="34"/>
    </row>
    <row r="19" spans="1:12" ht="12.75">
      <c r="A19" s="40"/>
      <c r="B19" s="24"/>
      <c r="C19" s="55" t="s">
        <v>302</v>
      </c>
      <c r="D19" s="24"/>
      <c r="E19" s="168"/>
      <c r="F19" s="488">
        <f>SUM(F14:F18)</f>
        <v>745263444.72299993</v>
      </c>
      <c r="G19" s="488">
        <f>SUM(G14:G18)</f>
        <v>671012216.38</v>
      </c>
      <c r="I19" s="301"/>
      <c r="J19" s="34"/>
    </row>
    <row r="20" spans="1:12" ht="12.75">
      <c r="A20" s="40"/>
      <c r="B20" s="55" t="s">
        <v>223</v>
      </c>
      <c r="C20" s="24"/>
      <c r="D20" s="24"/>
      <c r="E20" s="168"/>
      <c r="F20" s="664"/>
      <c r="G20" s="489"/>
      <c r="I20" s="301"/>
    </row>
    <row r="21" spans="1:12" ht="15">
      <c r="A21" s="40"/>
      <c r="B21" s="24"/>
      <c r="C21" s="972" t="s">
        <v>224</v>
      </c>
      <c r="D21" s="972"/>
      <c r="E21" s="186">
        <v>6</v>
      </c>
      <c r="F21" s="661">
        <f>'Nota 6'!F16</f>
        <v>24766.828999999998</v>
      </c>
      <c r="G21" s="489">
        <f>'Nota 6'!G16</f>
        <v>24766.828999999998</v>
      </c>
      <c r="I21" s="301"/>
    </row>
    <row r="22" spans="1:12" ht="15">
      <c r="A22" s="40"/>
      <c r="B22" s="24"/>
      <c r="C22" s="325" t="s">
        <v>221</v>
      </c>
      <c r="D22" s="325"/>
      <c r="E22" s="186">
        <v>5</v>
      </c>
      <c r="F22" s="661">
        <f>'Nota 5'!C54</f>
        <v>77894770.25</v>
      </c>
      <c r="G22" s="489">
        <f>'Nota 5'!D54</f>
        <v>68462909.779999986</v>
      </c>
      <c r="I22" s="301"/>
      <c r="J22" s="511"/>
      <c r="K22" s="61"/>
    </row>
    <row r="23" spans="1:12" ht="15">
      <c r="A23" s="40"/>
      <c r="B23" s="24"/>
      <c r="C23" s="972" t="s">
        <v>407</v>
      </c>
      <c r="D23" s="972"/>
      <c r="E23" s="186">
        <v>8</v>
      </c>
      <c r="F23" s="661">
        <f>'Nota 8'!B8</f>
        <v>8385523.3099999996</v>
      </c>
      <c r="G23" s="489">
        <f>'Nota 8'!C8</f>
        <v>7423813.9610000001</v>
      </c>
      <c r="I23" s="301"/>
      <c r="J23" s="510"/>
      <c r="K23" s="61"/>
    </row>
    <row r="24" spans="1:12" ht="15">
      <c r="A24" s="40"/>
      <c r="B24" s="24"/>
      <c r="C24" s="972" t="s">
        <v>408</v>
      </c>
      <c r="D24" s="972"/>
      <c r="E24" s="186">
        <v>9</v>
      </c>
      <c r="F24" s="661">
        <f>'Nota 9'!L27</f>
        <v>29209846.626999997</v>
      </c>
      <c r="G24" s="489">
        <f>'Nota 9'!M27</f>
        <v>26493965.078000002</v>
      </c>
      <c r="I24" s="301"/>
      <c r="J24" s="510"/>
      <c r="K24" s="61"/>
    </row>
    <row r="25" spans="1:12" ht="15">
      <c r="A25" s="40"/>
      <c r="B25" s="24"/>
      <c r="C25" s="972" t="s">
        <v>241</v>
      </c>
      <c r="D25" s="972"/>
      <c r="E25" s="186">
        <v>10</v>
      </c>
      <c r="F25" s="661">
        <f>'Nota 10'!B19</f>
        <v>0</v>
      </c>
      <c r="G25" s="489">
        <f>'Nota 10'!C19</f>
        <v>0</v>
      </c>
      <c r="I25" s="301"/>
    </row>
    <row r="26" spans="1:12" ht="15">
      <c r="A26" s="40"/>
      <c r="B26" s="24"/>
      <c r="C26" s="972" t="s">
        <v>123</v>
      </c>
      <c r="D26" s="972"/>
      <c r="E26" s="186">
        <v>11</v>
      </c>
      <c r="F26" s="661">
        <f>'Nota 11'!B12</f>
        <v>3047760.625</v>
      </c>
      <c r="G26" s="489">
        <f>'Nota 11'!C12</f>
        <v>1339823.8020000001</v>
      </c>
      <c r="I26" s="301"/>
    </row>
    <row r="27" spans="1:12" ht="15">
      <c r="A27" s="40"/>
      <c r="B27" s="24"/>
      <c r="C27" s="972" t="s">
        <v>129</v>
      </c>
      <c r="D27" s="972"/>
      <c r="E27" s="186">
        <v>12</v>
      </c>
      <c r="F27" s="661">
        <f>'Nota 12'!B11</f>
        <v>0</v>
      </c>
      <c r="G27" s="302">
        <f>'Nota 12'!C11</f>
        <v>0</v>
      </c>
      <c r="I27" s="301"/>
    </row>
    <row r="28" spans="1:12" ht="12.75">
      <c r="A28" s="40"/>
      <c r="B28" s="24"/>
      <c r="C28" s="986" t="s">
        <v>320</v>
      </c>
      <c r="D28" s="986"/>
      <c r="E28" s="168"/>
      <c r="F28" s="488">
        <f>SUM(F21:F27)</f>
        <v>118562667.641</v>
      </c>
      <c r="G28" s="488">
        <f>SUM(G21:G27)</f>
        <v>103745279.44999997</v>
      </c>
      <c r="I28" s="301"/>
    </row>
    <row r="29" spans="1:12" ht="15.75">
      <c r="A29" s="40"/>
      <c r="B29" s="974" t="s">
        <v>242</v>
      </c>
      <c r="C29" s="974"/>
      <c r="D29" s="974"/>
      <c r="E29" s="173"/>
      <c r="F29" s="490">
        <f>+F19+F28</f>
        <v>863826112.36399996</v>
      </c>
      <c r="G29" s="491">
        <f>+G19+G28</f>
        <v>774757495.82999992</v>
      </c>
      <c r="I29" s="301">
        <v>863826112.36199999</v>
      </c>
      <c r="J29" s="614">
        <f>+F29-I29</f>
        <v>1.999974250793457E-3</v>
      </c>
      <c r="K29" s="543"/>
      <c r="L29" s="543"/>
    </row>
    <row r="30" spans="1:12" ht="17.25">
      <c r="B30" s="973" t="s">
        <v>243</v>
      </c>
      <c r="C30" s="973"/>
      <c r="D30" s="973"/>
      <c r="E30" s="175"/>
      <c r="F30" s="676"/>
      <c r="G30" s="492">
        <v>395442329</v>
      </c>
      <c r="I30" s="301"/>
      <c r="J30" s="406"/>
      <c r="K30" s="422"/>
      <c r="L30" s="422"/>
    </row>
    <row r="31" spans="1:12" ht="12.75">
      <c r="A31" s="40"/>
      <c r="B31" s="55" t="s">
        <v>244</v>
      </c>
      <c r="C31" s="24"/>
      <c r="D31" s="24"/>
      <c r="E31" s="168"/>
      <c r="F31" s="664"/>
      <c r="G31" s="302"/>
      <c r="I31" s="301"/>
    </row>
    <row r="32" spans="1:12" ht="15">
      <c r="A32" s="40"/>
      <c r="B32" s="24"/>
      <c r="C32" s="972" t="s">
        <v>109</v>
      </c>
      <c r="D32" s="972"/>
      <c r="E32" s="186">
        <v>13</v>
      </c>
      <c r="F32" s="661">
        <f>'Nota 13'!D13</f>
        <v>449127.01699999999</v>
      </c>
      <c r="G32" s="489">
        <f>'Nota 13'!E13</f>
        <v>711652.40500000003</v>
      </c>
      <c r="I32" s="301"/>
    </row>
    <row r="33" spans="1:12" ht="15">
      <c r="A33" s="40"/>
      <c r="B33" s="24"/>
      <c r="C33" s="975" t="s">
        <v>246</v>
      </c>
      <c r="D33" s="975"/>
      <c r="E33" s="186">
        <v>14</v>
      </c>
      <c r="F33" s="661">
        <f>'Nota 14'!E106</f>
        <v>500026573.49899995</v>
      </c>
      <c r="G33" s="489">
        <f>'Nota 14'!L106</f>
        <v>470017738.11500013</v>
      </c>
      <c r="I33" s="301"/>
      <c r="J33" s="406"/>
    </row>
    <row r="34" spans="1:12" ht="15">
      <c r="A34" s="40"/>
      <c r="B34" s="24"/>
      <c r="C34" s="972" t="s">
        <v>131</v>
      </c>
      <c r="D34" s="972"/>
      <c r="E34" s="186">
        <v>15</v>
      </c>
      <c r="F34" s="661">
        <f>'Nota 15'!B15</f>
        <v>0</v>
      </c>
      <c r="G34" s="489">
        <f>'Nota 15'!C15</f>
        <v>0</v>
      </c>
      <c r="I34" s="301"/>
      <c r="J34" s="406"/>
    </row>
    <row r="35" spans="1:12" ht="15">
      <c r="A35" s="40"/>
      <c r="B35" s="24"/>
      <c r="C35" s="972" t="s">
        <v>65</v>
      </c>
      <c r="D35" s="972"/>
      <c r="E35" s="186">
        <v>16</v>
      </c>
      <c r="F35" s="661">
        <f>'Nota 16'!B12</f>
        <v>574219.40300000005</v>
      </c>
      <c r="G35" s="489">
        <f>'Nota 16'!C12</f>
        <v>460868.554</v>
      </c>
      <c r="I35" s="301"/>
      <c r="J35" s="406"/>
    </row>
    <row r="36" spans="1:12" ht="15">
      <c r="A36" s="40"/>
      <c r="B36" s="24"/>
      <c r="C36" s="972" t="s">
        <v>66</v>
      </c>
      <c r="D36" s="972"/>
      <c r="E36" s="186">
        <v>17</v>
      </c>
      <c r="F36" s="661">
        <f>'Nota 17'!B16</f>
        <v>3295551.5060000001</v>
      </c>
      <c r="G36" s="302">
        <f>'Nota 17'!C16</f>
        <v>2782004.5860000001</v>
      </c>
      <c r="I36" s="301"/>
    </row>
    <row r="37" spans="1:12" ht="15">
      <c r="A37" s="40"/>
      <c r="B37" s="24"/>
      <c r="C37" s="972" t="s">
        <v>67</v>
      </c>
      <c r="D37" s="972"/>
      <c r="E37" s="186">
        <v>18</v>
      </c>
      <c r="F37" s="661">
        <f>'Nota 18'!B87</f>
        <v>4997721.5499999989</v>
      </c>
      <c r="G37" s="302">
        <f>'Nota 18'!C87</f>
        <v>3274265.2089999998</v>
      </c>
      <c r="I37" s="301"/>
      <c r="J37" s="422"/>
    </row>
    <row r="38" spans="1:12" ht="15">
      <c r="A38" s="40"/>
      <c r="B38" s="24"/>
      <c r="C38" s="972" t="s">
        <v>247</v>
      </c>
      <c r="D38" s="972"/>
      <c r="E38" s="186">
        <v>19</v>
      </c>
      <c r="F38" s="661">
        <f>'Nota 19'!B19</f>
        <v>10445828.679000001</v>
      </c>
      <c r="G38" s="302">
        <f>'Nota 19'!C19</f>
        <v>7316325.1710000001</v>
      </c>
      <c r="I38" s="301"/>
      <c r="J38" s="406"/>
    </row>
    <row r="39" spans="1:12" ht="13.7" customHeight="1">
      <c r="A39" s="40"/>
      <c r="B39" s="24"/>
      <c r="C39" s="55" t="s">
        <v>245</v>
      </c>
      <c r="D39" s="24"/>
      <c r="E39" s="168"/>
      <c r="F39" s="488">
        <f>+F32+F33+F34+F35+F36+F37+F38+F31</f>
        <v>519789021.65399998</v>
      </c>
      <c r="G39" s="488">
        <f>SUM(G32:G38)</f>
        <v>484562854.04000014</v>
      </c>
      <c r="I39" s="301"/>
      <c r="J39" s="34"/>
    </row>
    <row r="40" spans="1:12" ht="12.75">
      <c r="A40" s="40"/>
      <c r="B40" s="55" t="s">
        <v>248</v>
      </c>
      <c r="C40" s="24"/>
      <c r="D40" s="24"/>
      <c r="E40" s="168"/>
      <c r="F40" s="664"/>
      <c r="G40" s="447"/>
      <c r="I40" s="301"/>
    </row>
    <row r="41" spans="1:12" ht="15">
      <c r="A41" s="40"/>
      <c r="B41" s="24"/>
      <c r="C41" s="972" t="s">
        <v>249</v>
      </c>
      <c r="D41" s="972"/>
      <c r="E41" s="186">
        <v>14</v>
      </c>
      <c r="F41" s="661">
        <f>'Nota 14'!E133</f>
        <v>76562273.630999997</v>
      </c>
      <c r="G41" s="302">
        <f>'Nota 14'!L133</f>
        <v>30187175.180999998</v>
      </c>
      <c r="I41" s="301"/>
    </row>
    <row r="42" spans="1:12" ht="15">
      <c r="A42" s="40"/>
      <c r="B42" s="24"/>
      <c r="C42" s="972" t="s">
        <v>355</v>
      </c>
      <c r="D42" s="972"/>
      <c r="E42" s="186">
        <v>19</v>
      </c>
      <c r="F42" s="661">
        <f>'Nota 19'!F14</f>
        <v>0</v>
      </c>
      <c r="G42" s="302">
        <f>'Nota 19'!G14</f>
        <v>0</v>
      </c>
      <c r="I42" s="301"/>
    </row>
    <row r="43" spans="1:12" ht="12.75">
      <c r="A43" s="40"/>
      <c r="B43" s="24"/>
      <c r="C43" s="55" t="s">
        <v>330</v>
      </c>
      <c r="D43" s="24"/>
      <c r="E43" s="168"/>
      <c r="F43" s="488">
        <f>SUM(F41:F42)</f>
        <v>76562273.630999997</v>
      </c>
      <c r="G43" s="488">
        <f>SUM(G41:G42)</f>
        <v>30187175.180999998</v>
      </c>
      <c r="I43" s="301"/>
    </row>
    <row r="44" spans="1:12" ht="6" customHeight="1">
      <c r="A44" s="40"/>
      <c r="B44" s="24"/>
      <c r="C44" s="24"/>
      <c r="D44" s="65"/>
      <c r="E44" s="174"/>
      <c r="F44" s="447"/>
      <c r="G44" s="302"/>
      <c r="I44" s="301"/>
    </row>
    <row r="45" spans="1:12" ht="15.75">
      <c r="A45" s="40"/>
      <c r="B45" s="973" t="s">
        <v>409</v>
      </c>
      <c r="C45" s="973"/>
      <c r="D45" s="973"/>
      <c r="E45" s="176"/>
      <c r="F45" s="490">
        <f>+F39+F43</f>
        <v>596351295.28499997</v>
      </c>
      <c r="G45" s="490">
        <f>+G39+G43</f>
        <v>514750029.22100013</v>
      </c>
      <c r="I45" s="301">
        <v>-596351295285</v>
      </c>
      <c r="J45" s="543"/>
      <c r="K45" s="422"/>
      <c r="L45" s="422"/>
    </row>
    <row r="46" spans="1:12" ht="15">
      <c r="B46" s="973" t="s">
        <v>41</v>
      </c>
      <c r="C46" s="973"/>
      <c r="D46" s="973"/>
      <c r="E46" s="175"/>
      <c r="F46" s="677"/>
      <c r="G46" s="386"/>
      <c r="I46" s="301"/>
      <c r="J46" s="406"/>
      <c r="K46" s="406"/>
    </row>
    <row r="47" spans="1:12" ht="15">
      <c r="A47" s="40"/>
      <c r="B47" s="24"/>
      <c r="C47" s="972" t="s">
        <v>251</v>
      </c>
      <c r="D47" s="972"/>
      <c r="E47" s="186">
        <v>20</v>
      </c>
      <c r="F47" s="661">
        <f>'Nota 20'!B13</f>
        <v>172593009.26299998</v>
      </c>
      <c r="G47" s="301">
        <f>'Nota 20'!C13</f>
        <v>166665349.833</v>
      </c>
      <c r="I47" s="301"/>
    </row>
    <row r="48" spans="1:12" ht="15">
      <c r="A48" s="40"/>
      <c r="B48" s="24"/>
      <c r="C48" s="972" t="s">
        <v>43</v>
      </c>
      <c r="D48" s="972"/>
      <c r="E48" s="169">
        <v>21</v>
      </c>
      <c r="F48" s="661">
        <f>' Nota 21'!B8</f>
        <v>1919278.841</v>
      </c>
      <c r="G48" s="301">
        <f>' Nota 21'!C8</f>
        <v>1938619.7490000001</v>
      </c>
      <c r="I48" s="301"/>
      <c r="J48" s="406"/>
      <c r="K48" s="406"/>
    </row>
    <row r="49" spans="1:12" ht="15">
      <c r="A49" s="54"/>
      <c r="B49" s="24"/>
      <c r="C49" s="972" t="s">
        <v>79</v>
      </c>
      <c r="D49" s="972"/>
      <c r="E49" s="169">
        <v>21</v>
      </c>
      <c r="F49" s="661">
        <f>' Nota 21'!B12</f>
        <v>26049741.377999999</v>
      </c>
      <c r="G49" s="301">
        <f>' Nota 21'!C12</f>
        <v>22735812.134</v>
      </c>
      <c r="I49" s="301"/>
    </row>
    <row r="50" spans="1:12" ht="15">
      <c r="A50" s="40"/>
      <c r="B50" s="24"/>
      <c r="C50" s="972" t="s">
        <v>252</v>
      </c>
      <c r="D50" s="972"/>
      <c r="E50" s="169">
        <v>21</v>
      </c>
      <c r="F50" s="661">
        <f>' Nota 21'!B16</f>
        <v>0</v>
      </c>
      <c r="G50" s="301">
        <f>' Nota 21'!C16</f>
        <v>0</v>
      </c>
      <c r="I50" s="301"/>
    </row>
    <row r="51" spans="1:12" ht="15">
      <c r="A51" s="40"/>
      <c r="B51" s="24"/>
      <c r="C51" s="972" t="s">
        <v>253</v>
      </c>
      <c r="D51" s="972"/>
      <c r="E51" s="169">
        <v>21</v>
      </c>
      <c r="F51" s="661">
        <f>' Nota 21'!B20</f>
        <v>3745422.602</v>
      </c>
      <c r="G51" s="301">
        <f>' Nota 21'!C20</f>
        <v>7510185.3689999999</v>
      </c>
      <c r="I51" s="301"/>
    </row>
    <row r="52" spans="1:12" ht="15">
      <c r="A52" s="40"/>
      <c r="B52" s="24"/>
      <c r="C52" s="972" t="s">
        <v>68</v>
      </c>
      <c r="D52" s="972"/>
      <c r="E52" s="186">
        <v>22</v>
      </c>
      <c r="F52" s="661">
        <f>'Nota 22'!B8</f>
        <v>0</v>
      </c>
      <c r="G52" s="301">
        <f>'Nota 22'!C8</f>
        <v>0</v>
      </c>
      <c r="I52" s="301"/>
    </row>
    <row r="53" spans="1:12" ht="15">
      <c r="A53" s="40"/>
      <c r="B53" s="24"/>
      <c r="C53" s="972" t="s">
        <v>44</v>
      </c>
      <c r="D53" s="972"/>
      <c r="E53" s="186">
        <v>23</v>
      </c>
      <c r="F53" s="661">
        <f>'Nota 23'!B10</f>
        <v>63167364.993000001</v>
      </c>
      <c r="G53" s="301">
        <f>'Nota 23'!C10</f>
        <v>61157499.32</v>
      </c>
      <c r="I53" s="301"/>
    </row>
    <row r="54" spans="1:12" ht="12.75">
      <c r="A54" s="40"/>
      <c r="B54" s="24"/>
      <c r="C54" s="980" t="s">
        <v>60</v>
      </c>
      <c r="D54" s="980"/>
      <c r="E54" s="168"/>
      <c r="F54" s="661">
        <f>SUM(F47:F53)</f>
        <v>267474817.07699996</v>
      </c>
      <c r="G54" s="301">
        <f>SUM(G47:G53)</f>
        <v>260007466.405</v>
      </c>
      <c r="I54" s="301"/>
    </row>
    <row r="55" spans="1:12" ht="15">
      <c r="A55" s="40"/>
      <c r="B55" s="24"/>
      <c r="C55" s="972" t="s">
        <v>69</v>
      </c>
      <c r="D55" s="972"/>
      <c r="E55" s="186">
        <v>24</v>
      </c>
      <c r="F55" s="661">
        <f>'Nota 24'!B8</f>
        <v>0</v>
      </c>
      <c r="G55" s="301">
        <f>'Nota 24'!C8</f>
        <v>0</v>
      </c>
      <c r="I55" s="301"/>
    </row>
    <row r="56" spans="1:12" ht="15">
      <c r="A56" s="40"/>
      <c r="B56" s="973" t="s">
        <v>254</v>
      </c>
      <c r="C56" s="973"/>
      <c r="D56" s="973"/>
      <c r="E56" s="176"/>
      <c r="F56" s="490">
        <f>F54</f>
        <v>267474817.07699996</v>
      </c>
      <c r="G56" s="490">
        <f>G54</f>
        <v>260007466.405</v>
      </c>
      <c r="I56" s="301"/>
      <c r="J56" s="422"/>
      <c r="K56" s="422"/>
      <c r="L56" s="422"/>
    </row>
    <row r="57" spans="1:12" ht="15">
      <c r="A57" s="40"/>
      <c r="B57" s="973" t="s">
        <v>255</v>
      </c>
      <c r="C57" s="973"/>
      <c r="D57" s="973"/>
      <c r="E57" s="177"/>
      <c r="F57" s="490">
        <f>+F45+F56</f>
        <v>863826112.36199999</v>
      </c>
      <c r="G57" s="490">
        <f>+G45+G56</f>
        <v>774757495.62600017</v>
      </c>
      <c r="I57" s="301"/>
      <c r="J57" s="422"/>
      <c r="K57" s="422"/>
      <c r="L57" s="422"/>
    </row>
    <row r="58" spans="1:12" ht="12.75">
      <c r="A58" s="40"/>
      <c r="B58" s="55"/>
      <c r="C58" s="24"/>
      <c r="D58" s="24"/>
      <c r="E58" s="168"/>
      <c r="F58" s="823"/>
      <c r="G58" s="447"/>
      <c r="I58" s="301"/>
      <c r="J58" s="422"/>
      <c r="K58" s="422"/>
    </row>
    <row r="59" spans="1:12" ht="12.75">
      <c r="B59" s="40" t="s">
        <v>406</v>
      </c>
      <c r="C59" s="40"/>
      <c r="D59" s="40"/>
      <c r="E59" s="178"/>
      <c r="F59" s="493"/>
      <c r="G59" s="493"/>
      <c r="I59" s="301"/>
      <c r="K59" s="422"/>
    </row>
    <row r="60" spans="1:12" ht="12.75">
      <c r="A60" s="40"/>
      <c r="B60" s="53"/>
      <c r="C60" s="40"/>
      <c r="D60" s="40"/>
      <c r="E60" s="178"/>
      <c r="F60" s="493"/>
      <c r="G60" s="494"/>
      <c r="I60" s="301"/>
    </row>
    <row r="61" spans="1:12" ht="12.75">
      <c r="A61" s="40"/>
      <c r="B61" s="53"/>
      <c r="C61" s="40"/>
      <c r="D61" s="40"/>
      <c r="E61" s="178"/>
      <c r="F61" s="493"/>
      <c r="G61" s="494"/>
      <c r="I61" s="301"/>
    </row>
    <row r="62" spans="1:12" ht="12.75">
      <c r="A62" s="40"/>
      <c r="B62" s="53"/>
      <c r="C62" s="40"/>
      <c r="D62" s="40"/>
      <c r="E62" s="178"/>
      <c r="F62" s="493"/>
      <c r="G62" s="494"/>
      <c r="I62" s="301"/>
    </row>
    <row r="63" spans="1:12" ht="12.75">
      <c r="A63" s="40"/>
      <c r="B63" s="40"/>
      <c r="C63" s="40"/>
      <c r="D63" s="40"/>
      <c r="E63" s="178"/>
      <c r="F63" s="493"/>
      <c r="G63" s="493"/>
      <c r="I63" s="301"/>
    </row>
    <row r="64" spans="1:12" s="64" customFormat="1" ht="15">
      <c r="A64" s="75"/>
      <c r="B64" s="76"/>
      <c r="C64" s="76"/>
      <c r="D64" s="76"/>
      <c r="E64" s="179"/>
      <c r="F64" s="979"/>
      <c r="G64" s="979"/>
      <c r="I64" s="301"/>
    </row>
    <row r="65" spans="1:9" s="64" customFormat="1" ht="15.75">
      <c r="B65" s="77"/>
      <c r="C65" s="77"/>
      <c r="D65" s="84"/>
      <c r="E65" s="180"/>
      <c r="F65" s="977"/>
      <c r="G65" s="977"/>
      <c r="I65" s="301"/>
    </row>
    <row r="66" spans="1:9" s="64" customFormat="1" ht="15.75">
      <c r="A66" s="75"/>
      <c r="B66" s="75"/>
      <c r="C66" s="75"/>
      <c r="D66" s="63"/>
      <c r="E66" s="181"/>
      <c r="F66" s="63"/>
      <c r="G66" s="75"/>
      <c r="I66" s="301"/>
    </row>
    <row r="67" spans="1:9" s="64" customFormat="1" ht="15.75">
      <c r="A67" s="75"/>
      <c r="B67" s="75"/>
      <c r="C67" s="75"/>
      <c r="D67" s="63"/>
      <c r="E67" s="181"/>
      <c r="F67" s="63"/>
      <c r="G67" s="75"/>
      <c r="I67" s="301"/>
    </row>
    <row r="68" spans="1:9" s="64" customFormat="1" ht="15.75">
      <c r="A68" s="75"/>
      <c r="B68" s="75"/>
      <c r="C68" s="75"/>
      <c r="D68" s="63"/>
      <c r="E68" s="181"/>
      <c r="F68" s="63"/>
      <c r="G68" s="75"/>
      <c r="I68" s="301"/>
    </row>
    <row r="69" spans="1:9" s="64" customFormat="1" ht="15">
      <c r="A69" s="78"/>
      <c r="B69" s="78"/>
      <c r="C69" s="78"/>
      <c r="D69" s="78"/>
      <c r="E69" s="182"/>
      <c r="F69" s="978"/>
      <c r="G69" s="978"/>
      <c r="I69" s="301"/>
    </row>
    <row r="70" spans="1:9" s="64" customFormat="1" ht="15.75">
      <c r="B70" s="79"/>
      <c r="C70" s="79"/>
      <c r="D70" s="79"/>
      <c r="E70" s="181"/>
      <c r="F70" s="977"/>
      <c r="G70" s="977"/>
      <c r="I70" s="301"/>
    </row>
    <row r="71" spans="1:9" s="63" customFormat="1" ht="15.75">
      <c r="B71" s="976"/>
      <c r="C71" s="976"/>
      <c r="D71" s="976"/>
      <c r="E71" s="181"/>
      <c r="I71" s="301"/>
    </row>
    <row r="72" spans="1:9" ht="12.75">
      <c r="A72" s="24"/>
      <c r="B72" s="24"/>
      <c r="C72" s="56"/>
      <c r="D72" s="57"/>
      <c r="E72" s="168"/>
      <c r="F72" s="57"/>
      <c r="G72" s="24"/>
      <c r="I72" s="301"/>
    </row>
    <row r="73" spans="1:9" ht="12.75">
      <c r="C73" s="32"/>
      <c r="D73" s="30"/>
      <c r="E73" s="183"/>
      <c r="F73" s="30"/>
      <c r="I73" s="301"/>
    </row>
    <row r="74" spans="1:9" ht="12.75">
      <c r="D74" s="31"/>
      <c r="E74" s="184"/>
      <c r="F74" s="31"/>
      <c r="I74" s="301"/>
    </row>
    <row r="75" spans="1:9" ht="12.75">
      <c r="D75" s="31"/>
      <c r="E75" s="184"/>
      <c r="F75" s="31"/>
      <c r="I75" s="301"/>
    </row>
    <row r="76" spans="1:9" ht="12.75">
      <c r="D76" s="31"/>
      <c r="E76" s="184"/>
      <c r="F76" s="31"/>
      <c r="I76" s="301"/>
    </row>
    <row r="77" spans="1:9" ht="12.75">
      <c r="D77" s="31"/>
      <c r="E77" s="184"/>
      <c r="F77" s="31"/>
      <c r="I77" s="301"/>
    </row>
    <row r="78" spans="1:9" ht="12.75">
      <c r="D78" s="31"/>
      <c r="E78" s="184"/>
      <c r="F78" s="31"/>
      <c r="I78" s="301"/>
    </row>
    <row r="79" spans="1:9">
      <c r="E79" s="185"/>
    </row>
    <row r="80" spans="1:9">
      <c r="C80" s="33"/>
      <c r="E80" s="185"/>
    </row>
    <row r="81" spans="3:6">
      <c r="C81" s="32"/>
      <c r="D81" s="30"/>
      <c r="E81" s="183"/>
      <c r="F81" s="30"/>
    </row>
    <row r="82" spans="3:6">
      <c r="D82" s="30"/>
      <c r="E82" s="62"/>
      <c r="F82" s="30"/>
    </row>
  </sheetData>
  <mergeCells count="45">
    <mergeCell ref="C24:D24"/>
    <mergeCell ref="C28:D28"/>
    <mergeCell ref="A7:G7"/>
    <mergeCell ref="A9:G9"/>
    <mergeCell ref="C17:D17"/>
    <mergeCell ref="C18:D18"/>
    <mergeCell ref="C23:D23"/>
    <mergeCell ref="A8:G8"/>
    <mergeCell ref="C16:D16"/>
    <mergeCell ref="C21:D21"/>
    <mergeCell ref="C14:D14"/>
    <mergeCell ref="C15:D15"/>
    <mergeCell ref="B12:D12"/>
    <mergeCell ref="C25:D25"/>
    <mergeCell ref="C26:D26"/>
    <mergeCell ref="C35:D35"/>
    <mergeCell ref="C36:D36"/>
    <mergeCell ref="C42:D42"/>
    <mergeCell ref="C38:D38"/>
    <mergeCell ref="B30:D30"/>
    <mergeCell ref="C32:D32"/>
    <mergeCell ref="C37:D37"/>
    <mergeCell ref="B71:D71"/>
    <mergeCell ref="B57:D57"/>
    <mergeCell ref="F70:G70"/>
    <mergeCell ref="F69:G69"/>
    <mergeCell ref="F65:G65"/>
    <mergeCell ref="F64:G64"/>
    <mergeCell ref="C27:D27"/>
    <mergeCell ref="C34:D34"/>
    <mergeCell ref="C55:D55"/>
    <mergeCell ref="C50:D50"/>
    <mergeCell ref="C51:D51"/>
    <mergeCell ref="C49:D49"/>
    <mergeCell ref="C54:D54"/>
    <mergeCell ref="C52:D52"/>
    <mergeCell ref="C53:D53"/>
    <mergeCell ref="B46:D46"/>
    <mergeCell ref="B45:D45"/>
    <mergeCell ref="C47:D47"/>
    <mergeCell ref="C48:D48"/>
    <mergeCell ref="B56:D56"/>
    <mergeCell ref="B29:D29"/>
    <mergeCell ref="C41:D41"/>
    <mergeCell ref="C33:D33"/>
  </mergeCells>
  <hyperlinks>
    <hyperlink ref="E14" location="'Nota 3'!A1" display="'Nota 3'!A1"/>
    <hyperlink ref="E15" location="'Nota 4'!A1" display="'Nota 4'!A1"/>
    <hyperlink ref="E16" location="'Nota 5'!A1" display="'Nota 5'!A1"/>
    <hyperlink ref="E17" location="'Nota 6'!A1" display="'Nota 6'!A1"/>
    <hyperlink ref="E18" location="'Nota 7'!A1" display="'Nota 7'!A1"/>
    <hyperlink ref="E21" location="'Nota 6'!A1" display="'Nota 6'!A1"/>
    <hyperlink ref="E23" location="'Nota 8'!A1" display="'Nota 8'!A1"/>
    <hyperlink ref="E24" location="'Nota 9'!A1" display="'Nota 9'!A1"/>
    <hyperlink ref="E25" location="'Nota 10'!A1" display="'Nota 10'!A1"/>
    <hyperlink ref="E26" location="'Nota 11'!A1" display="'Nota 11'!A1"/>
    <hyperlink ref="E27" location="'Nota 12'!A1" display="'Nota 12'!A1"/>
    <hyperlink ref="E32" location="'Nota 13'!A1" display="'Nota 13'!A1"/>
    <hyperlink ref="E33" location="'Nota 14'!A1" display="'Nota 14'!A1"/>
    <hyperlink ref="E41" location="'Nota 14'!A1" display="'Nota 14'!A1"/>
    <hyperlink ref="E34" location="'Nota 15'!A1" display="'Nota 15'!A1"/>
    <hyperlink ref="E35" location="'Nota 16'!A1" display="'Nota 16'!A1"/>
    <hyperlink ref="E36" location="'Nota 17'!A1" display="'Nota 17'!A1"/>
    <hyperlink ref="E37" location="'Nota 18'!A1" display="'Nota 18'!A1"/>
    <hyperlink ref="E38" location="'Nota 19'!A1" display="'Nota 19'!A1"/>
    <hyperlink ref="E42" location="'Nota 19'!A1" display="'Nota 19'!A1"/>
    <hyperlink ref="E47" location="'Nota 20'!A1" display="'Nota 20'!A1"/>
    <hyperlink ref="E52" location="'Nota 22'!A1" display="'Nota 22'!A1"/>
    <hyperlink ref="E48" location="' Nota 21'!A1" display="' Nota 21'!A1"/>
    <hyperlink ref="E49" location="' Nota 21'!A1" display="' Nota 21'!A1"/>
    <hyperlink ref="E50" location="' Nota 21'!A1" display="' Nota 21'!A1"/>
    <hyperlink ref="E51" location="' Nota 21'!A1" display="' Nota 21'!A1"/>
    <hyperlink ref="E53" location="'Nota 23'!A1" display="'Nota 23'!A1"/>
    <hyperlink ref="E55" location="'Nota 24'!A1" display="'Nota 24'!A1"/>
    <hyperlink ref="E1" location="Indice!A1" display="Indice"/>
    <hyperlink ref="E22" location="'Nota 5'!A1" display="'Nota 5'!A1"/>
  </hyperlinks>
  <printOptions horizontalCentered="1"/>
  <pageMargins left="0.70866141732283472" right="0.70866141732283472" top="0.74803149606299213" bottom="0.74803149606299213" header="0.31496062992125984" footer="0.31496062992125984"/>
  <pageSetup paperSize="9" scale="77" orientation="portrait" r:id="rId1"/>
  <ignoredErrors>
    <ignoredError sqref="G28" formulaRange="1"/>
  </ignoredErrors>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0"/>
  <dimension ref="A1:AH19"/>
  <sheetViews>
    <sheetView workbookViewId="0">
      <selection activeCell="A17" sqref="A17"/>
    </sheetView>
  </sheetViews>
  <sheetFormatPr baseColWidth="10" defaultRowHeight="15"/>
  <cols>
    <col min="1" max="1" width="44.7109375" style="99" customWidth="1"/>
    <col min="2" max="2" width="18.28515625" style="99" customWidth="1"/>
    <col min="3" max="3" width="20.140625" style="99" customWidth="1"/>
    <col min="4" max="34" width="11.42578125" style="99" customWidth="1"/>
  </cols>
  <sheetData>
    <row r="1" spans="1:34">
      <c r="A1" s="99" t="str">
        <f>Indice!C1</f>
        <v>NEGOFIN S.A.E.C.A.</v>
      </c>
      <c r="D1" s="118" t="s">
        <v>130</v>
      </c>
    </row>
    <row r="5" spans="1:34">
      <c r="A5" s="267" t="s">
        <v>324</v>
      </c>
      <c r="B5" s="267"/>
      <c r="C5" s="267"/>
      <c r="D5" s="267"/>
      <c r="E5" s="267"/>
      <c r="T5"/>
      <c r="U5"/>
      <c r="V5"/>
      <c r="W5"/>
      <c r="X5"/>
      <c r="Y5"/>
      <c r="Z5"/>
      <c r="AA5"/>
      <c r="AB5"/>
      <c r="AC5"/>
      <c r="AD5"/>
      <c r="AE5"/>
      <c r="AF5"/>
      <c r="AG5"/>
      <c r="AH5"/>
    </row>
    <row r="7" spans="1:34">
      <c r="B7" s="1062" t="s">
        <v>306</v>
      </c>
      <c r="C7" s="1062"/>
    </row>
    <row r="8" spans="1:34">
      <c r="A8" s="257" t="s">
        <v>131</v>
      </c>
      <c r="B8" s="509">
        <f>IFERROR(IF(Indice!B6="","2XX2",YEAR(Indice!B6)),"2XX2")</f>
        <v>2024</v>
      </c>
      <c r="C8" s="509">
        <f>IFERROR(YEAR(Indice!B6-365),"2XX1")</f>
        <v>2023</v>
      </c>
      <c r="D8" s="111"/>
      <c r="T8"/>
      <c r="U8"/>
      <c r="V8"/>
      <c r="W8"/>
      <c r="X8"/>
      <c r="Y8"/>
      <c r="Z8"/>
      <c r="AA8"/>
      <c r="AB8"/>
      <c r="AC8"/>
      <c r="AD8"/>
      <c r="AE8"/>
      <c r="AF8"/>
      <c r="AG8"/>
      <c r="AH8"/>
    </row>
    <row r="9" spans="1:34">
      <c r="A9" s="112" t="s">
        <v>109</v>
      </c>
      <c r="B9" s="390">
        <v>0</v>
      </c>
      <c r="C9" s="390">
        <v>0</v>
      </c>
      <c r="D9" s="112"/>
      <c r="T9"/>
      <c r="U9"/>
      <c r="V9"/>
      <c r="W9"/>
      <c r="X9"/>
      <c r="Y9"/>
      <c r="Z9"/>
      <c r="AA9"/>
      <c r="AB9"/>
      <c r="AC9"/>
      <c r="AD9"/>
      <c r="AE9"/>
      <c r="AF9"/>
      <c r="AG9"/>
      <c r="AH9"/>
    </row>
    <row r="10" spans="1:34">
      <c r="A10" s="113" t="s">
        <v>132</v>
      </c>
      <c r="B10" s="390">
        <v>0</v>
      </c>
      <c r="C10" s="390">
        <v>0</v>
      </c>
      <c r="D10" s="113"/>
      <c r="T10"/>
      <c r="U10"/>
      <c r="V10"/>
      <c r="W10"/>
      <c r="X10"/>
      <c r="Y10"/>
      <c r="Z10"/>
      <c r="AA10"/>
      <c r="AB10"/>
      <c r="AC10"/>
      <c r="AD10"/>
      <c r="AE10"/>
      <c r="AF10"/>
      <c r="AG10"/>
      <c r="AH10"/>
    </row>
    <row r="11" spans="1:34">
      <c r="A11" s="113" t="s">
        <v>114</v>
      </c>
      <c r="B11" s="390">
        <v>0</v>
      </c>
      <c r="C11" s="390">
        <v>0</v>
      </c>
      <c r="D11" s="113"/>
      <c r="T11"/>
      <c r="U11"/>
      <c r="V11"/>
      <c r="W11"/>
      <c r="X11"/>
      <c r="Y11"/>
      <c r="Z11"/>
      <c r="AA11"/>
      <c r="AB11"/>
      <c r="AC11"/>
      <c r="AD11"/>
      <c r="AE11"/>
      <c r="AF11"/>
      <c r="AG11"/>
      <c r="AH11"/>
    </row>
    <row r="12" spans="1:34">
      <c r="A12" s="113" t="s">
        <v>133</v>
      </c>
      <c r="B12" s="390">
        <v>0</v>
      </c>
      <c r="C12" s="390">
        <v>0</v>
      </c>
      <c r="D12" s="113"/>
      <c r="T12"/>
      <c r="U12"/>
      <c r="V12"/>
      <c r="W12"/>
      <c r="X12"/>
      <c r="Y12"/>
      <c r="Z12"/>
      <c r="AA12"/>
      <c r="AB12"/>
      <c r="AC12"/>
      <c r="AD12"/>
      <c r="AE12"/>
      <c r="AF12"/>
      <c r="AG12"/>
      <c r="AH12"/>
    </row>
    <row r="13" spans="1:34">
      <c r="A13" s="113" t="s">
        <v>134</v>
      </c>
      <c r="B13" s="390">
        <v>0</v>
      </c>
      <c r="C13" s="390">
        <v>0</v>
      </c>
      <c r="D13" s="113"/>
      <c r="T13"/>
      <c r="U13"/>
      <c r="V13"/>
      <c r="W13"/>
      <c r="X13"/>
      <c r="Y13"/>
      <c r="Z13"/>
      <c r="AA13"/>
      <c r="AB13"/>
      <c r="AC13"/>
      <c r="AD13"/>
      <c r="AE13"/>
      <c r="AF13"/>
      <c r="AG13"/>
      <c r="AH13"/>
    </row>
    <row r="14" spans="1:34">
      <c r="A14" s="287" t="s">
        <v>64</v>
      </c>
      <c r="B14" s="390">
        <v>0</v>
      </c>
      <c r="C14" s="390">
        <v>0</v>
      </c>
      <c r="D14" s="112"/>
      <c r="T14"/>
      <c r="U14"/>
      <c r="V14"/>
      <c r="W14"/>
      <c r="X14"/>
      <c r="Y14"/>
      <c r="Z14"/>
      <c r="AA14"/>
      <c r="AB14"/>
      <c r="AC14"/>
      <c r="AD14"/>
      <c r="AE14"/>
      <c r="AF14"/>
      <c r="AG14"/>
      <c r="AH14"/>
    </row>
    <row r="15" spans="1:34">
      <c r="A15" s="102" t="s">
        <v>128</v>
      </c>
      <c r="B15" s="397">
        <f>SUM($B$9:B14)</f>
        <v>0</v>
      </c>
      <c r="C15" s="397">
        <f>SUM($C$9:C14)</f>
        <v>0</v>
      </c>
      <c r="T15"/>
      <c r="U15"/>
      <c r="V15"/>
      <c r="W15"/>
      <c r="X15"/>
      <c r="Y15"/>
      <c r="Z15"/>
      <c r="AA15"/>
      <c r="AB15"/>
      <c r="AC15"/>
      <c r="AD15"/>
      <c r="AE15"/>
      <c r="AF15"/>
      <c r="AG15"/>
      <c r="AH15"/>
    </row>
    <row r="16" spans="1:34">
      <c r="A16" s="114"/>
      <c r="D16" s="113"/>
      <c r="T16"/>
      <c r="U16"/>
      <c r="V16"/>
      <c r="W16"/>
      <c r="X16"/>
      <c r="Y16"/>
      <c r="Z16"/>
      <c r="AA16"/>
      <c r="AB16"/>
      <c r="AC16"/>
      <c r="AD16"/>
      <c r="AE16"/>
      <c r="AF16"/>
      <c r="AG16"/>
      <c r="AH16"/>
    </row>
    <row r="17" spans="1:34">
      <c r="A17" s="113"/>
      <c r="D17" s="113"/>
      <c r="T17"/>
      <c r="U17"/>
      <c r="V17"/>
      <c r="W17"/>
      <c r="X17"/>
      <c r="Y17"/>
      <c r="Z17"/>
      <c r="AA17"/>
      <c r="AB17"/>
      <c r="AC17"/>
      <c r="AD17"/>
      <c r="AE17"/>
      <c r="AF17"/>
      <c r="AG17"/>
      <c r="AH17"/>
    </row>
    <row r="18" spans="1:34">
      <c r="A18" s="114"/>
      <c r="D18" s="113"/>
      <c r="E18" s="112"/>
      <c r="F18" s="112"/>
      <c r="T18"/>
      <c r="U18"/>
      <c r="V18"/>
      <c r="W18"/>
      <c r="X18"/>
      <c r="Y18"/>
      <c r="Z18"/>
      <c r="AA18"/>
      <c r="AB18"/>
      <c r="AC18"/>
      <c r="AD18"/>
      <c r="AE18"/>
      <c r="AF18"/>
      <c r="AG18"/>
      <c r="AH18"/>
    </row>
    <row r="19" spans="1:34">
      <c r="T19"/>
      <c r="U19"/>
      <c r="V19"/>
      <c r="W19"/>
      <c r="X19"/>
      <c r="Y19"/>
      <c r="Z19"/>
      <c r="AA19"/>
      <c r="AB19"/>
      <c r="AC19"/>
      <c r="AD19"/>
      <c r="AE19"/>
      <c r="AF19"/>
      <c r="AG19"/>
      <c r="AH19"/>
    </row>
  </sheetData>
  <mergeCells count="1">
    <mergeCell ref="B7:C7"/>
  </mergeCells>
  <hyperlinks>
    <hyperlink ref="D1" location="BG!A1" display="BG"/>
  </hyperlinks>
  <pageMargins left="0.7" right="0.7" top="0.75" bottom="0.75" header="0.3" footer="0.3"/>
  <drawing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1"/>
  <dimension ref="A1:AG12"/>
  <sheetViews>
    <sheetView workbookViewId="0">
      <selection activeCell="B20" sqref="B20"/>
    </sheetView>
  </sheetViews>
  <sheetFormatPr baseColWidth="10" defaultRowHeight="15"/>
  <cols>
    <col min="1" max="1" width="48.42578125" style="99" customWidth="1"/>
    <col min="2" max="3" width="22.7109375" style="99" customWidth="1"/>
    <col min="4" max="33" width="11.42578125" style="99" customWidth="1"/>
  </cols>
  <sheetData>
    <row r="1" spans="1:33">
      <c r="A1" s="99" t="str">
        <f>Indice!C1</f>
        <v>NEGOFIN S.A.E.C.A.</v>
      </c>
      <c r="F1" s="118" t="s">
        <v>130</v>
      </c>
    </row>
    <row r="4" spans="1:33">
      <c r="A4" s="267" t="s">
        <v>325</v>
      </c>
      <c r="B4" s="267"/>
      <c r="C4" s="267"/>
      <c r="D4" s="267"/>
      <c r="E4" s="267"/>
      <c r="T4"/>
      <c r="U4"/>
      <c r="V4"/>
      <c r="W4"/>
      <c r="X4"/>
      <c r="Y4"/>
      <c r="Z4"/>
      <c r="AA4"/>
      <c r="AB4"/>
      <c r="AC4"/>
      <c r="AD4"/>
      <c r="AE4"/>
      <c r="AF4"/>
      <c r="AG4"/>
    </row>
    <row r="6" spans="1:33">
      <c r="B6" s="1062" t="s">
        <v>306</v>
      </c>
      <c r="C6" s="1062"/>
    </row>
    <row r="7" spans="1:33">
      <c r="A7" s="257" t="s">
        <v>65</v>
      </c>
      <c r="B7" s="296">
        <f>IFERROR(IF(Indice!B6="","2XX2",YEAR(Indice!B6)),"2XX2")</f>
        <v>2024</v>
      </c>
      <c r="C7" s="296">
        <f>IFERROR(YEAR(Indice!B6-365),"2XX1")</f>
        <v>2023</v>
      </c>
    </row>
    <row r="8" spans="1:33">
      <c r="A8" s="99" t="s">
        <v>135</v>
      </c>
      <c r="B8" s="753">
        <v>0</v>
      </c>
      <c r="C8" s="753">
        <v>0</v>
      </c>
    </row>
    <row r="9" spans="1:33">
      <c r="A9" s="99" t="s">
        <v>136</v>
      </c>
      <c r="B9" s="753">
        <v>574219.40300000005</v>
      </c>
      <c r="C9" s="753">
        <v>460868.554</v>
      </c>
    </row>
    <row r="10" spans="1:33">
      <c r="A10" s="99" t="s">
        <v>137</v>
      </c>
      <c r="B10" s="753">
        <v>0</v>
      </c>
      <c r="C10" s="753">
        <v>0</v>
      </c>
    </row>
    <row r="11" spans="1:33">
      <c r="A11" s="99" t="s">
        <v>138</v>
      </c>
      <c r="B11" s="753"/>
      <c r="C11" s="753"/>
    </row>
    <row r="12" spans="1:33">
      <c r="A12" s="99" t="s">
        <v>3</v>
      </c>
      <c r="B12" s="392">
        <f>SUM($B$8:B11)</f>
        <v>574219.40300000005</v>
      </c>
      <c r="C12" s="392">
        <f>SUM($C$8:C11)</f>
        <v>460868.554</v>
      </c>
    </row>
  </sheetData>
  <mergeCells count="1">
    <mergeCell ref="B6:C6"/>
  </mergeCells>
  <hyperlinks>
    <hyperlink ref="F1" location="BG!A1" display="BG"/>
  </hyperlinks>
  <pageMargins left="0.7" right="0.7" top="0.75" bottom="0.75" header="0.3" footer="0.3"/>
  <pageSetup paperSize="9" orientation="portrait" r:id="rId1"/>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2"/>
  <dimension ref="A1:P23"/>
  <sheetViews>
    <sheetView zoomScale="88" zoomScaleNormal="88" workbookViewId="0">
      <selection activeCell="C14" sqref="C14"/>
    </sheetView>
  </sheetViews>
  <sheetFormatPr baseColWidth="10" defaultRowHeight="15"/>
  <cols>
    <col min="1" max="1" width="51.5703125" style="99" customWidth="1"/>
    <col min="2" max="3" width="22.7109375" style="99" customWidth="1"/>
    <col min="4" max="16" width="11.42578125" style="99" customWidth="1"/>
  </cols>
  <sheetData>
    <row r="1" spans="1:16">
      <c r="A1" s="99" t="str">
        <f>Indice!C1</f>
        <v>NEGOFIN S.A.E.C.A.</v>
      </c>
      <c r="G1" s="118" t="s">
        <v>130</v>
      </c>
    </row>
    <row r="5" spans="1:16">
      <c r="A5" s="267" t="s">
        <v>341</v>
      </c>
      <c r="B5" s="267"/>
      <c r="C5" s="267"/>
      <c r="D5" s="267"/>
      <c r="E5" s="267"/>
      <c r="F5" s="267"/>
    </row>
    <row r="6" spans="1:16" s="18" customFormat="1">
      <c r="A6" s="119"/>
      <c r="B6" s="119"/>
      <c r="C6" s="119"/>
      <c r="D6" s="119"/>
    </row>
    <row r="7" spans="1:16">
      <c r="B7" s="1062" t="s">
        <v>306</v>
      </c>
      <c r="C7" s="1062"/>
    </row>
    <row r="8" spans="1:16">
      <c r="A8" s="258" t="s">
        <v>66</v>
      </c>
      <c r="B8" s="296">
        <f>IFERROR(IF(Indice!B6="","2XX2",YEAR(Indice!B6)),"2XX2")</f>
        <v>2024</v>
      </c>
      <c r="C8" s="296">
        <f>IFERROR(YEAR(Indice!B6-365),"2XX1")</f>
        <v>2023</v>
      </c>
    </row>
    <row r="9" spans="1:16">
      <c r="A9" s="757" t="s">
        <v>139</v>
      </c>
      <c r="B9" s="875">
        <v>0</v>
      </c>
      <c r="C9" s="753">
        <v>1386015.2290000001</v>
      </c>
    </row>
    <row r="10" spans="1:16">
      <c r="A10" s="16" t="s">
        <v>141</v>
      </c>
      <c r="B10" s="875">
        <v>0</v>
      </c>
      <c r="C10" s="875">
        <v>6687.6639999999998</v>
      </c>
    </row>
    <row r="11" spans="1:16" s="589" customFormat="1">
      <c r="A11" s="16" t="s">
        <v>20</v>
      </c>
      <c r="B11" s="753">
        <v>3305.0369999999998</v>
      </c>
      <c r="C11" s="753">
        <v>11348.537</v>
      </c>
      <c r="D11" s="99"/>
      <c r="E11" s="99"/>
      <c r="F11" s="99"/>
      <c r="G11" s="99"/>
      <c r="H11" s="99"/>
      <c r="I11" s="99"/>
      <c r="J11" s="99"/>
      <c r="K11" s="99"/>
      <c r="L11" s="99"/>
      <c r="M11" s="99"/>
      <c r="N11" s="99"/>
      <c r="O11" s="99"/>
      <c r="P11" s="99"/>
    </row>
    <row r="12" spans="1:16" s="589" customFormat="1">
      <c r="A12" s="16" t="s">
        <v>1096</v>
      </c>
      <c r="B12" s="394">
        <v>188920.11</v>
      </c>
      <c r="C12" s="394">
        <v>188920.11</v>
      </c>
      <c r="D12" s="99"/>
      <c r="E12" s="99"/>
      <c r="F12" s="99"/>
      <c r="G12" s="99"/>
      <c r="H12" s="99"/>
      <c r="I12" s="99"/>
      <c r="J12" s="99"/>
      <c r="K12" s="99"/>
      <c r="L12" s="99"/>
      <c r="M12" s="99"/>
      <c r="N12" s="99"/>
      <c r="O12" s="99"/>
      <c r="P12" s="99"/>
    </row>
    <row r="13" spans="1:16" s="589" customFormat="1">
      <c r="A13" s="16" t="s">
        <v>1162</v>
      </c>
      <c r="B13" s="394">
        <v>222216.649</v>
      </c>
      <c r="C13" s="394">
        <v>121678.245</v>
      </c>
      <c r="D13" s="99"/>
      <c r="E13" s="99"/>
      <c r="F13" s="99"/>
      <c r="G13" s="99"/>
      <c r="H13" s="99"/>
      <c r="I13" s="99"/>
      <c r="J13" s="99"/>
      <c r="K13" s="99"/>
      <c r="L13" s="99"/>
      <c r="M13" s="99"/>
      <c r="N13" s="99"/>
      <c r="O13" s="99"/>
      <c r="P13" s="99"/>
    </row>
    <row r="14" spans="1:16" s="689" customFormat="1">
      <c r="A14" s="16" t="s">
        <v>1409</v>
      </c>
      <c r="B14" s="394">
        <v>2881109.71</v>
      </c>
      <c r="C14" s="394">
        <v>1067354.801</v>
      </c>
      <c r="D14" s="99"/>
      <c r="E14" s="99"/>
      <c r="F14" s="99"/>
      <c r="G14" s="99"/>
      <c r="H14" s="99"/>
      <c r="I14" s="99"/>
      <c r="J14" s="99"/>
      <c r="K14" s="99"/>
      <c r="L14" s="99"/>
      <c r="M14" s="99"/>
      <c r="N14" s="99"/>
      <c r="O14" s="99"/>
      <c r="P14" s="99"/>
    </row>
    <row r="15" spans="1:16">
      <c r="A15" s="757" t="s">
        <v>140</v>
      </c>
      <c r="B15" s="753">
        <v>0</v>
      </c>
      <c r="C15" s="753">
        <v>0</v>
      </c>
    </row>
    <row r="16" spans="1:16">
      <c r="A16" s="757" t="s">
        <v>3</v>
      </c>
      <c r="B16" s="876">
        <f>SUM($B$9:B15)</f>
        <v>3295551.5060000001</v>
      </c>
      <c r="C16" s="876">
        <f>SUM($C$9:C15)</f>
        <v>2782004.5860000001</v>
      </c>
    </row>
    <row r="18" spans="2:3">
      <c r="B18" s="679"/>
    </row>
    <row r="19" spans="2:3">
      <c r="B19" s="660"/>
    </row>
    <row r="20" spans="2:3">
      <c r="B20" s="393"/>
      <c r="C20" s="393"/>
    </row>
    <row r="21" spans="2:3">
      <c r="B21" s="393"/>
    </row>
    <row r="23" spans="2:3">
      <c r="B23" s="393"/>
    </row>
  </sheetData>
  <mergeCells count="1">
    <mergeCell ref="B7:C7"/>
  </mergeCells>
  <hyperlinks>
    <hyperlink ref="G1" location="BG!A1" display="BG"/>
  </hyperlinks>
  <pageMargins left="0.7" right="0.7" top="0.75" bottom="0.75" header="0.3" footer="0.3"/>
  <pageSetup orientation="portrait" r:id="rId1"/>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3"/>
  <dimension ref="A1:M98"/>
  <sheetViews>
    <sheetView showGridLines="0" topLeftCell="A40" zoomScale="98" zoomScaleNormal="98" workbookViewId="0">
      <selection activeCell="A16" sqref="A16"/>
    </sheetView>
  </sheetViews>
  <sheetFormatPr baseColWidth="10" defaultRowHeight="15"/>
  <cols>
    <col min="1" max="1" width="48" style="99" bestFit="1" customWidth="1"/>
    <col min="2" max="3" width="22.7109375" style="36" customWidth="1"/>
    <col min="4" max="13" width="11.42578125" style="99" customWidth="1"/>
  </cols>
  <sheetData>
    <row r="1" spans="1:13">
      <c r="A1" s="99" t="str">
        <f>Indice!C1</f>
        <v>NEGOFIN S.A.E.C.A.</v>
      </c>
      <c r="D1" s="118" t="s">
        <v>130</v>
      </c>
    </row>
    <row r="4" spans="1:13">
      <c r="A4" s="1066" t="s">
        <v>327</v>
      </c>
      <c r="B4" s="1066"/>
      <c r="C4" s="1066"/>
      <c r="D4" s="1066"/>
    </row>
    <row r="6" spans="1:13">
      <c r="B6" s="1062" t="s">
        <v>306</v>
      </c>
      <c r="C6" s="1062"/>
    </row>
    <row r="7" spans="1:13">
      <c r="A7" s="1071" t="s">
        <v>67</v>
      </c>
      <c r="B7" s="582">
        <v>2024</v>
      </c>
      <c r="C7" s="588">
        <v>2023</v>
      </c>
    </row>
    <row r="8" spans="1:13">
      <c r="A8" s="1071"/>
      <c r="B8" s="877"/>
      <c r="C8" s="877"/>
    </row>
    <row r="9" spans="1:13" s="255" customFormat="1">
      <c r="A9" s="590" t="s">
        <v>1094</v>
      </c>
      <c r="B9" s="753">
        <v>73326.456999999995</v>
      </c>
      <c r="C9" s="753">
        <v>61377.107000000004</v>
      </c>
      <c r="D9" s="99"/>
      <c r="E9" s="99"/>
      <c r="F9" s="99"/>
      <c r="G9" s="99"/>
      <c r="H9" s="99"/>
      <c r="I9" s="99"/>
      <c r="J9" s="99"/>
      <c r="K9" s="99"/>
      <c r="L9" s="99"/>
      <c r="M9" s="99"/>
    </row>
    <row r="10" spans="1:13" s="498" customFormat="1">
      <c r="A10" s="590" t="s">
        <v>1095</v>
      </c>
      <c r="B10" s="753">
        <v>0</v>
      </c>
      <c r="C10" s="753">
        <v>0</v>
      </c>
      <c r="D10" s="99"/>
      <c r="E10" s="99"/>
      <c r="F10" s="99"/>
      <c r="G10" s="99"/>
      <c r="H10" s="99"/>
      <c r="I10" s="99"/>
      <c r="J10" s="99"/>
      <c r="K10" s="99"/>
      <c r="L10" s="99"/>
      <c r="M10" s="99"/>
    </row>
    <row r="11" spans="1:13" s="381" customFormat="1">
      <c r="A11" s="590" t="s">
        <v>942</v>
      </c>
      <c r="B11" s="753">
        <v>0</v>
      </c>
      <c r="C11" s="753">
        <v>0</v>
      </c>
      <c r="D11" s="99"/>
      <c r="E11" s="99"/>
      <c r="F11" s="99"/>
      <c r="G11" s="99"/>
      <c r="H11" s="99"/>
      <c r="I11" s="99"/>
      <c r="J11" s="99"/>
      <c r="K11" s="99"/>
      <c r="L11" s="99"/>
      <c r="M11" s="99"/>
    </row>
    <row r="12" spans="1:13" s="381" customFormat="1">
      <c r="A12" s="590" t="s">
        <v>943</v>
      </c>
      <c r="B12" s="753">
        <v>0</v>
      </c>
      <c r="C12" s="753">
        <v>1371.26</v>
      </c>
      <c r="D12" s="99"/>
      <c r="E12" s="99"/>
      <c r="F12" s="99"/>
      <c r="G12" s="99"/>
      <c r="H12" s="99"/>
      <c r="I12" s="99"/>
      <c r="J12" s="99"/>
      <c r="K12" s="99"/>
      <c r="L12" s="99"/>
      <c r="M12" s="99"/>
    </row>
    <row r="13" spans="1:13" s="381" customFormat="1">
      <c r="A13" s="590" t="s">
        <v>1172</v>
      </c>
      <c r="B13" s="753">
        <v>437485.60200000001</v>
      </c>
      <c r="C13" s="753">
        <v>326813.20299999998</v>
      </c>
      <c r="D13" s="99"/>
      <c r="E13" s="99"/>
      <c r="F13" s="99"/>
      <c r="G13" s="99"/>
      <c r="H13" s="99"/>
      <c r="I13" s="99"/>
      <c r="J13" s="99"/>
      <c r="K13" s="99"/>
      <c r="L13" s="99"/>
      <c r="M13" s="99"/>
    </row>
    <row r="14" spans="1:13" s="381" customFormat="1">
      <c r="A14" s="590" t="s">
        <v>1170</v>
      </c>
      <c r="B14" s="753">
        <v>30984.066999999999</v>
      </c>
      <c r="C14" s="753">
        <v>26863.793000000001</v>
      </c>
      <c r="D14" s="99"/>
      <c r="E14" s="99"/>
      <c r="F14" s="99"/>
      <c r="G14" s="99"/>
      <c r="H14" s="99"/>
      <c r="I14" s="99"/>
      <c r="J14" s="99"/>
      <c r="K14" s="99"/>
      <c r="L14" s="99"/>
      <c r="M14" s="99"/>
    </row>
    <row r="15" spans="1:13" s="551" customFormat="1">
      <c r="A15" s="590" t="s">
        <v>955</v>
      </c>
      <c r="B15" s="753">
        <v>54519.040999999997</v>
      </c>
      <c r="C15" s="753">
        <v>55739.341999999997</v>
      </c>
      <c r="D15" s="99"/>
      <c r="E15" s="99"/>
      <c r="F15" s="99"/>
      <c r="G15" s="99"/>
      <c r="H15" s="99"/>
      <c r="I15" s="99"/>
      <c r="J15" s="99"/>
      <c r="K15" s="99"/>
      <c r="L15" s="99"/>
      <c r="M15" s="99"/>
    </row>
    <row r="16" spans="1:13" s="540" customFormat="1">
      <c r="A16" s="590" t="s">
        <v>1171</v>
      </c>
      <c r="B16" s="753">
        <v>101725.826</v>
      </c>
      <c r="C16" s="753">
        <v>101725.826</v>
      </c>
      <c r="D16" s="99"/>
      <c r="E16" s="99"/>
      <c r="F16" s="99"/>
      <c r="G16" s="99"/>
      <c r="H16" s="99"/>
      <c r="I16" s="99"/>
      <c r="J16" s="99"/>
      <c r="K16" s="99"/>
      <c r="L16" s="99"/>
      <c r="M16" s="99"/>
    </row>
    <row r="17" spans="1:13" s="381" customFormat="1">
      <c r="A17" s="590" t="s">
        <v>1173</v>
      </c>
      <c r="B17" s="753">
        <v>315276.82699999999</v>
      </c>
      <c r="C17" s="753">
        <v>309876.60800000001</v>
      </c>
      <c r="D17" s="99"/>
      <c r="E17" s="99"/>
      <c r="F17" s="99"/>
      <c r="G17" s="99"/>
      <c r="H17" s="99"/>
      <c r="I17" s="99"/>
      <c r="J17" s="99"/>
      <c r="K17" s="99"/>
      <c r="L17" s="99"/>
      <c r="M17" s="99"/>
    </row>
    <row r="18" spans="1:13" s="551" customFormat="1">
      <c r="A18" s="590" t="s">
        <v>1174</v>
      </c>
      <c r="B18" s="753">
        <v>26171.406999999999</v>
      </c>
      <c r="C18" s="753">
        <v>22246.400000000001</v>
      </c>
      <c r="D18" s="99"/>
      <c r="E18" s="99"/>
      <c r="F18" s="99"/>
      <c r="G18" s="99"/>
      <c r="H18" s="99"/>
      <c r="I18" s="99"/>
      <c r="J18" s="99"/>
      <c r="K18" s="99"/>
      <c r="L18" s="99"/>
      <c r="M18" s="99"/>
    </row>
    <row r="19" spans="1:13" s="381" customFormat="1">
      <c r="A19" s="590" t="s">
        <v>1175</v>
      </c>
      <c r="B19" s="753">
        <v>23082.237000000001</v>
      </c>
      <c r="C19" s="753">
        <v>23075.518</v>
      </c>
      <c r="D19" s="99"/>
      <c r="E19" s="99"/>
      <c r="F19" s="99"/>
      <c r="G19" s="99"/>
      <c r="H19" s="99"/>
      <c r="I19" s="99"/>
      <c r="J19" s="99"/>
      <c r="K19" s="99"/>
      <c r="L19" s="99"/>
      <c r="M19" s="99"/>
    </row>
    <row r="20" spans="1:13" s="551" customFormat="1">
      <c r="A20" s="590" t="s">
        <v>1176</v>
      </c>
      <c r="B20" s="753">
        <v>0</v>
      </c>
      <c r="C20" s="753">
        <v>0</v>
      </c>
      <c r="D20" s="99"/>
      <c r="E20" s="99"/>
      <c r="F20" s="99"/>
      <c r="G20" s="99"/>
      <c r="H20" s="99"/>
      <c r="I20" s="99"/>
      <c r="J20" s="99"/>
      <c r="K20" s="99"/>
      <c r="L20" s="99"/>
      <c r="M20" s="99"/>
    </row>
    <row r="21" spans="1:13" s="535" customFormat="1">
      <c r="A21" s="590" t="s">
        <v>1177</v>
      </c>
      <c r="B21" s="753">
        <v>277165.38900000002</v>
      </c>
      <c r="C21" s="753">
        <v>95970.326000000001</v>
      </c>
      <c r="D21" s="99"/>
      <c r="E21" s="99"/>
      <c r="F21" s="99"/>
      <c r="G21" s="99"/>
      <c r="H21" s="99"/>
      <c r="I21" s="99"/>
      <c r="J21" s="99"/>
      <c r="K21" s="99"/>
      <c r="L21" s="99"/>
      <c r="M21" s="99"/>
    </row>
    <row r="22" spans="1:13" s="381" customFormat="1">
      <c r="A22" s="590" t="s">
        <v>1178</v>
      </c>
      <c r="B22" s="753">
        <v>10856</v>
      </c>
      <c r="C22" s="753">
        <v>10856</v>
      </c>
      <c r="D22" s="99"/>
      <c r="E22" s="99"/>
      <c r="F22" s="99"/>
      <c r="G22" s="99"/>
      <c r="H22" s="99"/>
      <c r="I22" s="99"/>
      <c r="J22" s="99"/>
      <c r="K22" s="99"/>
      <c r="L22" s="99"/>
      <c r="M22" s="99"/>
    </row>
    <row r="23" spans="1:13" s="551" customFormat="1">
      <c r="A23" s="590" t="s">
        <v>1233</v>
      </c>
      <c r="B23" s="753">
        <v>0</v>
      </c>
      <c r="C23" s="753">
        <v>0</v>
      </c>
      <c r="D23" s="99"/>
      <c r="E23" s="99"/>
      <c r="F23" s="99"/>
      <c r="G23" s="99"/>
      <c r="H23" s="99"/>
      <c r="I23" s="99"/>
      <c r="J23" s="99"/>
      <c r="K23" s="99"/>
      <c r="L23" s="99"/>
      <c r="M23" s="99"/>
    </row>
    <row r="24" spans="1:13" s="381" customFormat="1">
      <c r="A24" s="590" t="s">
        <v>956</v>
      </c>
      <c r="B24" s="753">
        <v>54263.258999999998</v>
      </c>
      <c r="C24" s="753">
        <v>40572.792999999998</v>
      </c>
      <c r="D24" s="99"/>
      <c r="E24" s="99"/>
      <c r="F24" s="99"/>
      <c r="G24" s="99"/>
      <c r="H24" s="99"/>
      <c r="I24" s="99"/>
      <c r="J24" s="99"/>
      <c r="K24" s="99"/>
      <c r="L24" s="99"/>
      <c r="M24" s="99"/>
    </row>
    <row r="25" spans="1:13" s="381" customFormat="1">
      <c r="A25" s="590" t="s">
        <v>1179</v>
      </c>
      <c r="B25" s="753">
        <v>0</v>
      </c>
      <c r="C25" s="753">
        <v>0</v>
      </c>
      <c r="D25" s="99"/>
      <c r="E25" s="99"/>
      <c r="F25" s="99"/>
      <c r="G25" s="99"/>
      <c r="H25" s="99"/>
      <c r="I25" s="99"/>
      <c r="J25" s="99"/>
      <c r="K25" s="99"/>
      <c r="L25" s="99"/>
      <c r="M25" s="99"/>
    </row>
    <row r="26" spans="1:13" s="381" customFormat="1">
      <c r="A26" s="590" t="s">
        <v>1180</v>
      </c>
      <c r="B26" s="753">
        <v>473004.03600000002</v>
      </c>
      <c r="C26" s="753">
        <v>280509.96500000003</v>
      </c>
      <c r="D26" s="99"/>
      <c r="E26" s="99"/>
      <c r="F26" s="99"/>
      <c r="G26" s="99"/>
      <c r="H26" s="99"/>
      <c r="I26" s="99"/>
      <c r="J26" s="99"/>
      <c r="K26" s="99"/>
      <c r="L26" s="99"/>
      <c r="M26" s="99"/>
    </row>
    <row r="27" spans="1:13" s="540" customFormat="1">
      <c r="A27" s="590" t="s">
        <v>1181</v>
      </c>
      <c r="B27" s="753">
        <v>3735</v>
      </c>
      <c r="C27" s="753">
        <v>3735</v>
      </c>
      <c r="D27" s="99"/>
      <c r="E27" s="99"/>
      <c r="F27" s="99"/>
      <c r="G27" s="99"/>
      <c r="H27" s="99"/>
      <c r="I27" s="99"/>
      <c r="J27" s="99"/>
      <c r="K27" s="99"/>
      <c r="L27" s="99"/>
      <c r="M27" s="99"/>
    </row>
    <row r="28" spans="1:13" s="381" customFormat="1">
      <c r="A28" s="590" t="s">
        <v>1182</v>
      </c>
      <c r="B28" s="753">
        <v>19230.721000000001</v>
      </c>
      <c r="C28" s="753">
        <v>21584.649000000001</v>
      </c>
      <c r="D28" s="99"/>
      <c r="E28" s="99"/>
      <c r="F28" s="99"/>
      <c r="G28" s="99"/>
      <c r="H28" s="99"/>
      <c r="I28" s="99"/>
      <c r="J28" s="99"/>
      <c r="K28" s="99"/>
      <c r="L28" s="99"/>
      <c r="M28" s="99"/>
    </row>
    <row r="29" spans="1:13" s="381" customFormat="1">
      <c r="A29" s="590" t="s">
        <v>1183</v>
      </c>
      <c r="B29" s="753">
        <v>4642</v>
      </c>
      <c r="C29" s="753">
        <v>4642</v>
      </c>
      <c r="D29" s="99"/>
      <c r="E29" s="99"/>
      <c r="F29" s="99"/>
      <c r="G29" s="99"/>
      <c r="H29" s="99"/>
      <c r="I29" s="99"/>
      <c r="J29" s="99"/>
      <c r="K29" s="99"/>
      <c r="L29" s="99"/>
      <c r="M29" s="99"/>
    </row>
    <row r="30" spans="1:13" s="381" customFormat="1">
      <c r="A30" s="590" t="s">
        <v>1184</v>
      </c>
      <c r="B30" s="753">
        <v>202067.71299999999</v>
      </c>
      <c r="C30" s="753">
        <v>166491.052</v>
      </c>
      <c r="D30" s="99"/>
      <c r="E30" s="99"/>
      <c r="F30" s="99"/>
      <c r="G30" s="99"/>
      <c r="H30" s="99"/>
      <c r="I30" s="99"/>
      <c r="J30" s="99"/>
      <c r="K30" s="99"/>
      <c r="L30" s="99"/>
      <c r="M30" s="99"/>
    </row>
    <row r="31" spans="1:13" s="381" customFormat="1">
      <c r="A31" s="590" t="s">
        <v>1185</v>
      </c>
      <c r="B31" s="753">
        <v>10867.191999999999</v>
      </c>
      <c r="C31" s="753">
        <v>4679.5200000000004</v>
      </c>
      <c r="D31" s="99"/>
      <c r="E31" s="99"/>
      <c r="F31" s="99"/>
      <c r="G31" s="99"/>
      <c r="H31" s="99"/>
      <c r="I31" s="99"/>
      <c r="J31" s="99"/>
      <c r="K31" s="99"/>
      <c r="L31" s="99"/>
      <c r="M31" s="99"/>
    </row>
    <row r="32" spans="1:13" s="540" customFormat="1">
      <c r="A32" s="590" t="s">
        <v>1186</v>
      </c>
      <c r="B32" s="753">
        <v>23095.455000000002</v>
      </c>
      <c r="C32" s="753">
        <v>21379.722000000002</v>
      </c>
      <c r="D32" s="99"/>
      <c r="E32" s="99"/>
      <c r="F32" s="99"/>
      <c r="G32" s="99"/>
      <c r="H32" s="99"/>
      <c r="I32" s="99"/>
      <c r="J32" s="99"/>
      <c r="K32" s="99"/>
      <c r="L32" s="99"/>
      <c r="M32" s="99"/>
    </row>
    <row r="33" spans="1:13" s="381" customFormat="1">
      <c r="A33" s="590" t="s">
        <v>1187</v>
      </c>
      <c r="B33" s="753">
        <v>0</v>
      </c>
      <c r="C33" s="753">
        <v>0</v>
      </c>
      <c r="D33" s="99"/>
      <c r="E33" s="99"/>
      <c r="F33" s="99"/>
      <c r="G33" s="99"/>
      <c r="H33" s="99"/>
      <c r="I33" s="99"/>
      <c r="J33" s="99"/>
      <c r="K33" s="99"/>
      <c r="L33" s="99"/>
      <c r="M33" s="99"/>
    </row>
    <row r="34" spans="1:13" s="540" customFormat="1">
      <c r="A34" s="590" t="s">
        <v>1189</v>
      </c>
      <c r="B34" s="753">
        <v>765403.40099999995</v>
      </c>
      <c r="C34" s="753">
        <v>383867.81800000003</v>
      </c>
      <c r="D34" s="394"/>
      <c r="E34" s="99"/>
      <c r="F34" s="99"/>
      <c r="G34" s="99"/>
      <c r="H34" s="99"/>
      <c r="I34" s="99"/>
      <c r="J34" s="99"/>
      <c r="K34" s="99"/>
      <c r="L34" s="99"/>
      <c r="M34" s="99"/>
    </row>
    <row r="35" spans="1:13" s="381" customFormat="1">
      <c r="A35" s="590" t="s">
        <v>1190</v>
      </c>
      <c r="B35" s="753">
        <v>0</v>
      </c>
      <c r="C35" s="753">
        <v>0</v>
      </c>
      <c r="D35" s="99"/>
      <c r="E35" s="99"/>
      <c r="F35" s="99"/>
      <c r="G35" s="99"/>
      <c r="H35" s="99"/>
      <c r="I35" s="99"/>
      <c r="J35" s="99"/>
      <c r="K35" s="99"/>
      <c r="L35" s="99"/>
      <c r="M35" s="99"/>
    </row>
    <row r="36" spans="1:13" s="540" customFormat="1">
      <c r="A36" s="590" t="s">
        <v>1191</v>
      </c>
      <c r="B36" s="753">
        <v>9691.7839999999997</v>
      </c>
      <c r="C36" s="753">
        <v>9691.7839999999997</v>
      </c>
      <c r="D36" s="99"/>
      <c r="E36" s="99"/>
      <c r="F36" s="99"/>
      <c r="G36" s="99"/>
      <c r="H36" s="99"/>
      <c r="I36" s="99"/>
      <c r="J36" s="99"/>
      <c r="K36" s="99"/>
      <c r="L36" s="99"/>
      <c r="M36" s="99"/>
    </row>
    <row r="37" spans="1:13" s="381" customFormat="1">
      <c r="A37" s="590" t="s">
        <v>1188</v>
      </c>
      <c r="B37" s="753">
        <v>4150</v>
      </c>
      <c r="C37" s="753">
        <v>4150</v>
      </c>
      <c r="D37" s="99"/>
      <c r="E37" s="99"/>
      <c r="F37" s="99"/>
      <c r="G37" s="99"/>
      <c r="H37" s="99"/>
      <c r="I37" s="99"/>
      <c r="J37" s="99"/>
      <c r="K37" s="99"/>
      <c r="L37" s="99"/>
      <c r="M37" s="99"/>
    </row>
    <row r="38" spans="1:13" s="381" customFormat="1">
      <c r="A38" s="590" t="s">
        <v>1192</v>
      </c>
      <c r="B38" s="753">
        <v>322328.81199999998</v>
      </c>
      <c r="C38" s="753">
        <v>310516.14399999997</v>
      </c>
      <c r="D38" s="99"/>
      <c r="E38" s="99"/>
      <c r="F38" s="99"/>
      <c r="G38" s="99"/>
      <c r="H38" s="99"/>
      <c r="I38" s="99"/>
      <c r="J38" s="99"/>
      <c r="K38" s="99"/>
      <c r="L38" s="99"/>
      <c r="M38" s="99"/>
    </row>
    <row r="39" spans="1:13" s="381" customFormat="1">
      <c r="A39" s="590" t="s">
        <v>1193</v>
      </c>
      <c r="B39" s="753">
        <v>27024.713</v>
      </c>
      <c r="C39" s="753">
        <v>15660.351000000001</v>
      </c>
      <c r="D39" s="99"/>
      <c r="E39" s="99"/>
      <c r="F39" s="99"/>
      <c r="G39" s="99"/>
      <c r="H39" s="99"/>
      <c r="I39" s="99"/>
      <c r="J39" s="99"/>
      <c r="K39" s="99"/>
      <c r="L39" s="99"/>
      <c r="M39" s="99"/>
    </row>
    <row r="40" spans="1:13" s="551" customFormat="1">
      <c r="A40" s="590" t="s">
        <v>1194</v>
      </c>
      <c r="B40" s="753">
        <v>41230.904000000002</v>
      </c>
      <c r="C40" s="753">
        <v>28019.978999999999</v>
      </c>
      <c r="D40" s="99"/>
      <c r="E40" s="99"/>
      <c r="F40" s="99"/>
      <c r="G40" s="99"/>
      <c r="H40" s="99"/>
      <c r="I40" s="99"/>
      <c r="J40" s="99"/>
      <c r="K40" s="99"/>
      <c r="L40" s="99"/>
      <c r="M40" s="99"/>
    </row>
    <row r="41" spans="1:13" s="551" customFormat="1">
      <c r="A41" s="590" t="s">
        <v>1278</v>
      </c>
      <c r="B41" s="753">
        <v>586</v>
      </c>
      <c r="C41" s="753">
        <v>586</v>
      </c>
      <c r="D41" s="99"/>
      <c r="E41" s="99"/>
      <c r="F41" s="99"/>
      <c r="G41" s="99"/>
      <c r="H41" s="99"/>
      <c r="I41" s="99"/>
      <c r="J41" s="99"/>
      <c r="K41" s="99"/>
      <c r="L41" s="99"/>
      <c r="M41" s="99"/>
    </row>
    <row r="42" spans="1:13" s="540" customFormat="1">
      <c r="A42" s="590" t="s">
        <v>1195</v>
      </c>
      <c r="B42" s="753">
        <v>126195.155</v>
      </c>
      <c r="C42" s="753">
        <v>52888.978000000003</v>
      </c>
      <c r="D42" s="99"/>
      <c r="E42" s="99"/>
      <c r="F42" s="99"/>
      <c r="G42" s="99"/>
      <c r="H42" s="99"/>
      <c r="I42" s="99"/>
      <c r="J42" s="99"/>
      <c r="K42" s="99"/>
      <c r="L42" s="99"/>
      <c r="M42" s="99"/>
    </row>
    <row r="43" spans="1:13" s="36" customFormat="1">
      <c r="A43" s="590" t="s">
        <v>1196</v>
      </c>
      <c r="B43" s="753">
        <v>3925.4549999999999</v>
      </c>
      <c r="C43" s="753">
        <v>0</v>
      </c>
    </row>
    <row r="44" spans="1:13" s="540" customFormat="1">
      <c r="A44" s="590" t="s">
        <v>1197</v>
      </c>
      <c r="B44" s="753">
        <v>11870.800999999999</v>
      </c>
      <c r="C44" s="753">
        <v>5515.65</v>
      </c>
      <c r="D44" s="99"/>
      <c r="E44" s="99"/>
      <c r="F44" s="99"/>
      <c r="G44" s="99"/>
      <c r="H44" s="99"/>
      <c r="I44" s="99"/>
      <c r="J44" s="99"/>
      <c r="K44" s="99"/>
      <c r="L44" s="99"/>
      <c r="M44" s="99"/>
    </row>
    <row r="45" spans="1:13" s="540" customFormat="1">
      <c r="A45" s="590" t="s">
        <v>1198</v>
      </c>
      <c r="B45" s="753">
        <v>978.90700000000004</v>
      </c>
      <c r="C45" s="753">
        <v>978.90700000000004</v>
      </c>
      <c r="D45" s="99"/>
      <c r="E45" s="99"/>
      <c r="F45" s="99"/>
      <c r="G45" s="99"/>
      <c r="H45" s="99"/>
      <c r="I45" s="99"/>
      <c r="J45" s="99"/>
      <c r="K45" s="99"/>
      <c r="L45" s="99"/>
      <c r="M45" s="99"/>
    </row>
    <row r="46" spans="1:13" s="381" customFormat="1">
      <c r="A46" s="590" t="s">
        <v>1199</v>
      </c>
      <c r="B46" s="753">
        <v>276223.647</v>
      </c>
      <c r="C46" s="753">
        <v>188149.96599999999</v>
      </c>
      <c r="D46" s="393"/>
      <c r="E46" s="99"/>
      <c r="F46" s="99"/>
      <c r="G46" s="99"/>
      <c r="H46" s="99"/>
      <c r="I46" s="99"/>
      <c r="J46" s="99"/>
      <c r="K46" s="99"/>
      <c r="L46" s="99"/>
      <c r="M46" s="99"/>
    </row>
    <row r="47" spans="1:13" s="540" customFormat="1">
      <c r="A47" s="590" t="s">
        <v>1200</v>
      </c>
      <c r="B47" s="753">
        <v>0</v>
      </c>
      <c r="C47" s="753">
        <v>0</v>
      </c>
      <c r="D47" s="393"/>
      <c r="E47" s="413"/>
      <c r="F47" s="99"/>
      <c r="G47" s="99"/>
      <c r="H47" s="99"/>
      <c r="I47" s="99"/>
      <c r="J47" s="99"/>
      <c r="K47" s="99"/>
      <c r="L47" s="99"/>
      <c r="M47" s="99"/>
    </row>
    <row r="48" spans="1:13" s="540" customFormat="1">
      <c r="A48" s="590" t="s">
        <v>1201</v>
      </c>
      <c r="B48" s="753">
        <v>13593.33</v>
      </c>
      <c r="C48" s="753">
        <v>15410.463</v>
      </c>
      <c r="D48" s="99"/>
      <c r="E48" s="99"/>
      <c r="F48" s="99"/>
      <c r="G48" s="99"/>
      <c r="H48" s="99"/>
      <c r="I48" s="99"/>
      <c r="J48" s="99"/>
      <c r="K48" s="99"/>
      <c r="L48" s="99"/>
      <c r="M48" s="99"/>
    </row>
    <row r="49" spans="1:13" s="551" customFormat="1">
      <c r="A49" s="590" t="s">
        <v>1203</v>
      </c>
      <c r="B49" s="753">
        <v>559.66200000000003</v>
      </c>
      <c r="C49" s="753">
        <v>893.452</v>
      </c>
      <c r="D49" s="99"/>
      <c r="E49" s="99"/>
      <c r="F49" s="99"/>
      <c r="G49" s="99"/>
      <c r="H49" s="99"/>
      <c r="I49" s="99"/>
      <c r="J49" s="99"/>
      <c r="K49" s="99"/>
      <c r="L49" s="99"/>
      <c r="M49" s="99"/>
    </row>
    <row r="50" spans="1:13" s="381" customFormat="1">
      <c r="A50" s="590" t="s">
        <v>1202</v>
      </c>
      <c r="B50" s="753">
        <v>0</v>
      </c>
      <c r="C50" s="753">
        <v>543</v>
      </c>
      <c r="D50" s="393"/>
      <c r="E50" s="99"/>
      <c r="F50" s="99"/>
      <c r="G50" s="99"/>
      <c r="H50" s="99"/>
      <c r="I50" s="99"/>
      <c r="J50" s="99"/>
      <c r="K50" s="99"/>
      <c r="L50" s="99"/>
      <c r="M50" s="99"/>
    </row>
    <row r="51" spans="1:13" s="381" customFormat="1">
      <c r="A51" s="590" t="s">
        <v>1204</v>
      </c>
      <c r="B51" s="753">
        <v>328481.45299999998</v>
      </c>
      <c r="C51" s="753">
        <v>224528.845</v>
      </c>
      <c r="D51" s="393"/>
      <c r="E51" s="99"/>
      <c r="F51" s="99"/>
      <c r="G51" s="99"/>
      <c r="H51" s="99"/>
      <c r="I51" s="99"/>
      <c r="J51" s="99"/>
      <c r="K51" s="99"/>
      <c r="L51" s="99"/>
      <c r="M51" s="99"/>
    </row>
    <row r="52" spans="1:13" s="540" customFormat="1">
      <c r="A52" s="590" t="s">
        <v>1205</v>
      </c>
      <c r="B52" s="753">
        <v>0</v>
      </c>
      <c r="C52" s="753">
        <v>0</v>
      </c>
      <c r="D52" s="99"/>
      <c r="E52" s="99"/>
      <c r="F52" s="99"/>
      <c r="G52" s="99"/>
      <c r="H52" s="99"/>
      <c r="I52" s="99"/>
      <c r="J52" s="99"/>
      <c r="K52" s="99"/>
      <c r="L52" s="99"/>
      <c r="M52" s="99"/>
    </row>
    <row r="53" spans="1:13" s="381" customFormat="1">
      <c r="A53" s="590" t="s">
        <v>1206</v>
      </c>
      <c r="B53" s="753">
        <v>20920.519</v>
      </c>
      <c r="C53" s="753">
        <v>20096.726999999999</v>
      </c>
      <c r="D53" s="99"/>
      <c r="E53" s="99"/>
      <c r="F53" s="99"/>
      <c r="G53" s="99"/>
      <c r="H53" s="99"/>
      <c r="I53" s="99"/>
      <c r="J53" s="99"/>
      <c r="K53" s="99"/>
      <c r="L53" s="99"/>
      <c r="M53" s="99"/>
    </row>
    <row r="54" spans="1:13" s="381" customFormat="1">
      <c r="A54" s="590" t="s">
        <v>1207</v>
      </c>
      <c r="B54" s="753">
        <v>29547.749</v>
      </c>
      <c r="C54" s="753">
        <v>16015.718999999999</v>
      </c>
      <c r="D54" s="393"/>
      <c r="E54" s="99"/>
      <c r="F54" s="99"/>
      <c r="G54" s="99"/>
      <c r="H54" s="99"/>
      <c r="I54" s="99"/>
      <c r="J54" s="99"/>
      <c r="K54" s="99"/>
      <c r="L54" s="99"/>
      <c r="M54" s="99"/>
    </row>
    <row r="55" spans="1:13" s="498" customFormat="1">
      <c r="A55" s="590" t="s">
        <v>1208</v>
      </c>
      <c r="B55" s="753">
        <v>0</v>
      </c>
      <c r="C55" s="753">
        <v>0</v>
      </c>
      <c r="D55" s="99"/>
      <c r="E55" s="99"/>
      <c r="F55" s="99"/>
      <c r="G55" s="99"/>
      <c r="H55" s="99"/>
      <c r="I55" s="99"/>
      <c r="J55" s="99"/>
      <c r="K55" s="99"/>
      <c r="L55" s="99"/>
      <c r="M55" s="99"/>
    </row>
    <row r="56" spans="1:13" s="381" customFormat="1">
      <c r="A56" s="590" t="s">
        <v>1209</v>
      </c>
      <c r="B56" s="753">
        <v>311581.61900000001</v>
      </c>
      <c r="C56" s="753">
        <v>146119.01</v>
      </c>
      <c r="D56" s="99"/>
      <c r="E56" s="99"/>
      <c r="F56" s="99"/>
      <c r="G56" s="99"/>
      <c r="H56" s="99"/>
      <c r="I56" s="99"/>
      <c r="J56" s="99"/>
      <c r="K56" s="99"/>
      <c r="L56" s="99"/>
      <c r="M56" s="99"/>
    </row>
    <row r="57" spans="1:13" s="535" customFormat="1">
      <c r="A57" s="590" t="s">
        <v>1210</v>
      </c>
      <c r="B57" s="753">
        <v>11165.945</v>
      </c>
      <c r="C57" s="753">
        <v>8496.5</v>
      </c>
      <c r="D57" s="99"/>
      <c r="E57" s="99"/>
      <c r="F57" s="99"/>
      <c r="G57" s="99"/>
      <c r="H57" s="99"/>
      <c r="I57" s="99"/>
      <c r="J57" s="99"/>
      <c r="K57" s="99"/>
      <c r="L57" s="99"/>
      <c r="M57" s="99"/>
    </row>
    <row r="58" spans="1:13" s="540" customFormat="1">
      <c r="A58" s="590" t="s">
        <v>1211</v>
      </c>
      <c r="B58" s="753">
        <v>17695.634999999998</v>
      </c>
      <c r="C58" s="753">
        <v>10958.981</v>
      </c>
      <c r="D58" s="99"/>
      <c r="E58" s="99"/>
      <c r="F58" s="99"/>
      <c r="G58" s="99"/>
      <c r="H58" s="99"/>
      <c r="I58" s="99"/>
      <c r="J58" s="99"/>
      <c r="K58" s="99"/>
      <c r="L58" s="99"/>
      <c r="M58" s="99"/>
    </row>
    <row r="59" spans="1:13" s="540" customFormat="1">
      <c r="A59" s="590" t="s">
        <v>1212</v>
      </c>
      <c r="B59" s="753">
        <v>0</v>
      </c>
      <c r="C59" s="753">
        <v>0</v>
      </c>
      <c r="D59" s="99"/>
      <c r="E59" s="99"/>
      <c r="F59" s="99"/>
      <c r="G59" s="99"/>
      <c r="H59" s="99"/>
      <c r="I59" s="99"/>
      <c r="J59" s="99"/>
      <c r="K59" s="99"/>
      <c r="L59" s="99"/>
      <c r="M59" s="99"/>
    </row>
    <row r="60" spans="1:13" s="540" customFormat="1">
      <c r="A60" s="590" t="s">
        <v>1213</v>
      </c>
      <c r="B60" s="753">
        <v>0</v>
      </c>
      <c r="C60" s="753">
        <v>0</v>
      </c>
      <c r="D60" s="99"/>
      <c r="E60" s="99"/>
      <c r="F60" s="99"/>
      <c r="G60" s="99"/>
      <c r="H60" s="99"/>
      <c r="I60" s="99"/>
      <c r="J60" s="99"/>
      <c r="K60" s="99"/>
      <c r="L60" s="99"/>
      <c r="M60" s="99"/>
    </row>
    <row r="61" spans="1:13" s="551" customFormat="1">
      <c r="A61" s="590" t="s">
        <v>1214</v>
      </c>
      <c r="B61" s="753">
        <v>198590.041</v>
      </c>
      <c r="C61" s="753">
        <v>139429.32399999999</v>
      </c>
      <c r="D61" s="99"/>
      <c r="E61" s="99"/>
      <c r="F61" s="99"/>
      <c r="G61" s="99"/>
      <c r="H61" s="99"/>
      <c r="I61" s="99"/>
      <c r="J61" s="99"/>
      <c r="K61" s="99"/>
      <c r="L61" s="99"/>
      <c r="M61" s="99"/>
    </row>
    <row r="62" spans="1:13" s="551" customFormat="1">
      <c r="A62" s="590" t="s">
        <v>1215</v>
      </c>
      <c r="B62" s="753">
        <v>535.5</v>
      </c>
      <c r="C62" s="753">
        <v>535.5</v>
      </c>
      <c r="D62" s="99"/>
      <c r="E62" s="99"/>
      <c r="F62" s="99"/>
      <c r="G62" s="99"/>
      <c r="H62" s="99"/>
      <c r="I62" s="99"/>
      <c r="J62" s="99"/>
      <c r="K62" s="99"/>
      <c r="L62" s="99"/>
      <c r="M62" s="99"/>
    </row>
    <row r="63" spans="1:13" s="551" customFormat="1">
      <c r="A63" s="590" t="s">
        <v>957</v>
      </c>
      <c r="B63" s="753">
        <v>18928.044999999998</v>
      </c>
      <c r="C63" s="753">
        <v>20245.541000000001</v>
      </c>
      <c r="D63" s="99"/>
      <c r="E63" s="99"/>
      <c r="F63" s="99"/>
      <c r="G63" s="99"/>
      <c r="H63" s="99"/>
      <c r="I63" s="99"/>
      <c r="J63" s="99"/>
      <c r="K63" s="99"/>
      <c r="L63" s="99"/>
      <c r="M63" s="99"/>
    </row>
    <row r="64" spans="1:13" s="551" customFormat="1">
      <c r="A64" s="590" t="s">
        <v>1216</v>
      </c>
      <c r="B64" s="753">
        <v>0</v>
      </c>
      <c r="C64" s="753">
        <v>0</v>
      </c>
      <c r="D64" s="99"/>
      <c r="E64" s="99"/>
      <c r="F64" s="99"/>
      <c r="G64" s="99"/>
      <c r="H64" s="99"/>
      <c r="I64" s="99"/>
      <c r="J64" s="99"/>
      <c r="K64" s="99"/>
      <c r="L64" s="99"/>
      <c r="M64" s="99"/>
    </row>
    <row r="65" spans="1:13" s="551" customFormat="1">
      <c r="A65" s="590" t="s">
        <v>1217</v>
      </c>
      <c r="B65" s="753">
        <v>14642.625</v>
      </c>
      <c r="C65" s="753">
        <v>0</v>
      </c>
      <c r="D65" s="99"/>
      <c r="E65" s="393"/>
      <c r="F65" s="99"/>
      <c r="G65" s="99"/>
      <c r="H65" s="99"/>
      <c r="I65" s="99"/>
      <c r="J65" s="99"/>
      <c r="K65" s="99"/>
      <c r="L65" s="99"/>
      <c r="M65" s="99"/>
    </row>
    <row r="66" spans="1:13" s="551" customFormat="1">
      <c r="A66" s="590" t="s">
        <v>1218</v>
      </c>
      <c r="B66" s="753">
        <v>0</v>
      </c>
      <c r="C66" s="753">
        <v>0</v>
      </c>
      <c r="D66" s="99"/>
      <c r="E66" s="99"/>
      <c r="F66" s="99"/>
      <c r="G66" s="99"/>
      <c r="H66" s="99"/>
      <c r="I66" s="99"/>
      <c r="J66" s="99"/>
      <c r="K66" s="99"/>
      <c r="L66" s="99"/>
      <c r="M66" s="99"/>
    </row>
    <row r="67" spans="1:13" s="551" customFormat="1">
      <c r="A67" s="590" t="s">
        <v>1219</v>
      </c>
      <c r="B67" s="753">
        <v>548.79600000000005</v>
      </c>
      <c r="C67" s="753">
        <v>160</v>
      </c>
      <c r="D67" s="99"/>
      <c r="E67" s="99"/>
      <c r="F67" s="99"/>
      <c r="G67" s="99"/>
      <c r="H67" s="99"/>
      <c r="I67" s="99"/>
      <c r="J67" s="99"/>
      <c r="K67" s="99"/>
      <c r="L67" s="99"/>
      <c r="M67" s="99"/>
    </row>
    <row r="68" spans="1:13" s="551" customFormat="1">
      <c r="A68" s="590" t="s">
        <v>1220</v>
      </c>
      <c r="B68" s="753">
        <v>566.56100000000004</v>
      </c>
      <c r="C68" s="753">
        <v>1602.0989999999999</v>
      </c>
      <c r="D68" s="99"/>
      <c r="E68" s="99"/>
      <c r="F68" s="99"/>
      <c r="G68" s="99"/>
      <c r="H68" s="99"/>
      <c r="I68" s="99"/>
      <c r="J68" s="99"/>
      <c r="K68" s="99"/>
      <c r="L68" s="99"/>
      <c r="M68" s="99"/>
    </row>
    <row r="69" spans="1:13" s="551" customFormat="1">
      <c r="A69" s="590" t="s">
        <v>1221</v>
      </c>
      <c r="B69" s="753">
        <v>0</v>
      </c>
      <c r="C69" s="753">
        <v>42.701000000000001</v>
      </c>
      <c r="D69" s="99"/>
      <c r="E69" s="99"/>
      <c r="F69" s="99"/>
      <c r="G69" s="99"/>
      <c r="H69" s="99"/>
      <c r="I69" s="99"/>
      <c r="J69" s="99"/>
      <c r="K69" s="99"/>
      <c r="L69" s="99"/>
      <c r="M69" s="99"/>
    </row>
    <row r="70" spans="1:13" s="893" customFormat="1">
      <c r="A70" s="590" t="s">
        <v>1446</v>
      </c>
      <c r="B70" s="753">
        <v>7259.5029999999997</v>
      </c>
      <c r="C70" s="753">
        <v>0</v>
      </c>
      <c r="D70" s="99"/>
      <c r="E70" s="99"/>
      <c r="F70" s="99"/>
      <c r="G70" s="99"/>
      <c r="H70" s="99"/>
      <c r="I70" s="99"/>
      <c r="J70" s="99"/>
      <c r="K70" s="99"/>
      <c r="L70" s="99"/>
      <c r="M70" s="99"/>
    </row>
    <row r="71" spans="1:13" s="551" customFormat="1">
      <c r="A71" s="590" t="s">
        <v>1222</v>
      </c>
      <c r="B71" s="753">
        <v>93136.39</v>
      </c>
      <c r="C71" s="753">
        <v>33706.205999999998</v>
      </c>
      <c r="D71" s="99"/>
      <c r="E71" s="391"/>
      <c r="F71" s="99"/>
      <c r="G71" s="99"/>
      <c r="H71" s="99"/>
      <c r="I71" s="99"/>
      <c r="J71" s="99"/>
      <c r="K71" s="99"/>
      <c r="L71" s="99"/>
      <c r="M71" s="99"/>
    </row>
    <row r="72" spans="1:13" s="764" customFormat="1">
      <c r="A72" s="590" t="s">
        <v>1224</v>
      </c>
      <c r="B72" s="753">
        <v>29076.366999999998</v>
      </c>
      <c r="C72" s="753">
        <v>12641.73</v>
      </c>
      <c r="D72" s="99"/>
      <c r="E72" s="391"/>
      <c r="F72" s="99"/>
      <c r="G72" s="99"/>
      <c r="H72" s="99"/>
      <c r="I72" s="99"/>
      <c r="J72" s="99"/>
      <c r="K72" s="99"/>
      <c r="L72" s="99"/>
      <c r="M72" s="99"/>
    </row>
    <row r="73" spans="1:13" s="551" customFormat="1">
      <c r="A73" s="590" t="s">
        <v>1223</v>
      </c>
      <c r="B73" s="753">
        <v>1624.75</v>
      </c>
      <c r="C73" s="753">
        <v>1624.75</v>
      </c>
      <c r="D73" s="99"/>
      <c r="E73" s="393"/>
      <c r="F73" s="99"/>
      <c r="G73" s="99"/>
      <c r="H73" s="99"/>
      <c r="I73" s="99"/>
      <c r="J73" s="99"/>
      <c r="K73" s="99"/>
      <c r="L73" s="99"/>
      <c r="M73" s="99"/>
    </row>
    <row r="74" spans="1:13" s="540" customFormat="1">
      <c r="A74" s="590" t="s">
        <v>1225</v>
      </c>
      <c r="B74" s="753">
        <v>0</v>
      </c>
      <c r="C74" s="753">
        <v>0</v>
      </c>
      <c r="D74" s="99"/>
      <c r="E74" s="99"/>
      <c r="F74" s="99"/>
      <c r="G74" s="99"/>
      <c r="H74" s="99"/>
      <c r="I74" s="99"/>
      <c r="J74" s="99"/>
      <c r="K74" s="99"/>
      <c r="L74" s="99"/>
      <c r="M74" s="99"/>
    </row>
    <row r="75" spans="1:13" s="540" customFormat="1">
      <c r="A75" s="590" t="s">
        <v>1226</v>
      </c>
      <c r="B75" s="753">
        <v>0</v>
      </c>
      <c r="C75" s="753">
        <v>0</v>
      </c>
      <c r="D75" s="99"/>
      <c r="E75" s="99"/>
      <c r="F75" s="99"/>
      <c r="G75" s="99"/>
      <c r="H75" s="99"/>
      <c r="I75" s="99"/>
      <c r="J75" s="99"/>
      <c r="K75" s="99"/>
      <c r="L75" s="99"/>
      <c r="M75" s="99"/>
    </row>
    <row r="76" spans="1:13" s="551" customFormat="1">
      <c r="A76" s="590" t="s">
        <v>1227</v>
      </c>
      <c r="B76" s="753">
        <v>0</v>
      </c>
      <c r="C76" s="753">
        <v>6444.92</v>
      </c>
      <c r="D76" s="99"/>
      <c r="E76" s="99"/>
      <c r="F76" s="99"/>
      <c r="G76" s="99"/>
      <c r="H76" s="99"/>
      <c r="I76" s="99"/>
      <c r="J76" s="99"/>
      <c r="K76" s="99"/>
      <c r="L76" s="99"/>
      <c r="M76" s="99"/>
    </row>
    <row r="77" spans="1:13" s="551" customFormat="1">
      <c r="A77" s="590" t="s">
        <v>1228</v>
      </c>
      <c r="B77" s="753">
        <v>0</v>
      </c>
      <c r="C77" s="753">
        <v>9937.5</v>
      </c>
      <c r="D77" s="99"/>
      <c r="E77" s="99"/>
      <c r="F77" s="99"/>
      <c r="G77" s="99"/>
      <c r="H77" s="99"/>
      <c r="I77" s="99"/>
      <c r="J77" s="99"/>
      <c r="K77" s="99"/>
      <c r="L77" s="99"/>
      <c r="M77" s="99"/>
    </row>
    <row r="78" spans="1:13" s="551" customFormat="1">
      <c r="A78" s="590" t="s">
        <v>1229</v>
      </c>
      <c r="B78" s="753">
        <v>0</v>
      </c>
      <c r="C78" s="753">
        <v>0</v>
      </c>
      <c r="D78" s="99"/>
      <c r="E78" s="99"/>
      <c r="F78" s="99"/>
      <c r="G78" s="99"/>
      <c r="H78" s="99"/>
      <c r="I78" s="99"/>
      <c r="J78" s="99"/>
      <c r="K78" s="99"/>
      <c r="L78" s="99"/>
      <c r="M78" s="99"/>
    </row>
    <row r="79" spans="1:13" s="551" customFormat="1">
      <c r="A79" s="590" t="s">
        <v>1230</v>
      </c>
      <c r="B79" s="753">
        <v>0</v>
      </c>
      <c r="C79" s="753">
        <v>22520.05</v>
      </c>
      <c r="D79" s="99"/>
      <c r="E79" s="99"/>
      <c r="F79" s="99"/>
      <c r="G79" s="99"/>
      <c r="H79" s="99"/>
      <c r="I79" s="99"/>
      <c r="J79" s="99"/>
      <c r="K79" s="99"/>
      <c r="L79" s="99"/>
      <c r="M79" s="99"/>
    </row>
    <row r="80" spans="1:13" s="551" customFormat="1">
      <c r="A80" s="590" t="s">
        <v>1231</v>
      </c>
      <c r="B80" s="753">
        <v>148735.19699999999</v>
      </c>
      <c r="C80" s="753">
        <v>0</v>
      </c>
      <c r="D80" s="99"/>
      <c r="E80" s="99"/>
      <c r="F80" s="99"/>
      <c r="G80" s="99"/>
      <c r="H80" s="99"/>
      <c r="I80" s="99"/>
      <c r="J80" s="99"/>
      <c r="K80" s="99"/>
      <c r="L80" s="99"/>
      <c r="M80" s="99"/>
    </row>
    <row r="81" spans="1:13" s="551" customFormat="1">
      <c r="A81" s="590" t="s">
        <v>1279</v>
      </c>
      <c r="B81" s="753">
        <v>619.26800000000003</v>
      </c>
      <c r="C81" s="753">
        <v>357</v>
      </c>
      <c r="D81" s="99"/>
      <c r="E81" s="99"/>
      <c r="F81" s="99"/>
      <c r="G81" s="99"/>
      <c r="H81" s="99"/>
      <c r="I81" s="99"/>
      <c r="J81" s="99"/>
      <c r="K81" s="99"/>
      <c r="L81" s="99"/>
      <c r="M81" s="99"/>
    </row>
    <row r="82" spans="1:13" s="551" customFormat="1">
      <c r="A82" s="590" t="s">
        <v>1232</v>
      </c>
      <c r="B82" s="753">
        <v>0</v>
      </c>
      <c r="C82" s="753">
        <v>518.73</v>
      </c>
      <c r="D82" s="99"/>
      <c r="E82" s="99"/>
      <c r="F82" s="99"/>
      <c r="G82" s="99"/>
      <c r="H82" s="99"/>
      <c r="I82" s="99"/>
      <c r="J82" s="99"/>
      <c r="K82" s="99"/>
      <c r="L82" s="99"/>
      <c r="M82" s="99"/>
    </row>
    <row r="83" spans="1:13" s="663" customFormat="1">
      <c r="A83" s="590" t="s">
        <v>1396</v>
      </c>
      <c r="B83" s="753">
        <v>16547.116999999998</v>
      </c>
      <c r="C83" s="753">
        <v>1707.75</v>
      </c>
      <c r="D83" s="99"/>
      <c r="E83" s="99"/>
      <c r="F83" s="99"/>
      <c r="G83" s="99"/>
      <c r="H83" s="99"/>
      <c r="I83" s="99"/>
      <c r="J83" s="99"/>
      <c r="K83" s="99"/>
      <c r="L83" s="99"/>
      <c r="M83" s="99"/>
    </row>
    <row r="84" spans="1:13" s="551" customFormat="1">
      <c r="A84" s="590" t="s">
        <v>1280</v>
      </c>
      <c r="B84" s="753">
        <v>1604.731</v>
      </c>
      <c r="C84" s="753">
        <v>193.05</v>
      </c>
      <c r="D84" s="99"/>
      <c r="E84" s="99"/>
      <c r="F84" s="99"/>
      <c r="G84" s="99"/>
      <c r="H84" s="99"/>
      <c r="I84" s="99"/>
      <c r="J84" s="99"/>
      <c r="K84" s="99"/>
      <c r="L84" s="99"/>
      <c r="M84" s="99"/>
    </row>
    <row r="85" spans="1:13" s="893" customFormat="1">
      <c r="A85" s="590" t="s">
        <v>1447</v>
      </c>
      <c r="B85" s="753">
        <v>652.93899999999996</v>
      </c>
      <c r="C85" s="753"/>
      <c r="D85" s="99"/>
      <c r="E85" s="99"/>
      <c r="F85" s="99"/>
      <c r="G85" s="99"/>
      <c r="H85" s="99"/>
      <c r="I85" s="99"/>
      <c r="J85" s="99"/>
      <c r="K85" s="99"/>
      <c r="L85" s="99"/>
      <c r="M85" s="99"/>
    </row>
    <row r="86" spans="1:13">
      <c r="A86" s="36" t="s">
        <v>328</v>
      </c>
      <c r="B86" s="753"/>
      <c r="C86" s="753"/>
    </row>
    <row r="87" spans="1:13">
      <c r="A87" s="99" t="s">
        <v>3</v>
      </c>
      <c r="B87" s="541">
        <f>SUM($B$9:B86)</f>
        <v>4997721.5499999989</v>
      </c>
      <c r="C87" s="541">
        <f>SUM($C$9:C86)</f>
        <v>3274265.2089999998</v>
      </c>
    </row>
    <row r="88" spans="1:13">
      <c r="B88" s="658"/>
    </row>
    <row r="89" spans="1:13">
      <c r="B89" s="413"/>
      <c r="C89" s="413"/>
    </row>
    <row r="90" spans="1:13">
      <c r="B90" s="413"/>
      <c r="C90" s="413"/>
    </row>
    <row r="91" spans="1:13">
      <c r="B91" s="413"/>
      <c r="C91" s="543"/>
    </row>
    <row r="92" spans="1:13">
      <c r="B92" s="413"/>
    </row>
    <row r="94" spans="1:13">
      <c r="B94" s="413"/>
      <c r="C94" s="413"/>
    </row>
    <row r="95" spans="1:13">
      <c r="B95" s="413"/>
      <c r="C95" s="413"/>
    </row>
    <row r="96" spans="1:13">
      <c r="B96" s="543"/>
      <c r="C96" s="413"/>
    </row>
    <row r="97" spans="3:3">
      <c r="C97" s="413"/>
    </row>
    <row r="98" spans="3:3">
      <c r="C98" s="543"/>
    </row>
  </sheetData>
  <mergeCells count="3">
    <mergeCell ref="A4:D4"/>
    <mergeCell ref="A7:A8"/>
    <mergeCell ref="B6:C6"/>
  </mergeCells>
  <hyperlinks>
    <hyperlink ref="D1" location="BG!A1" display="BG"/>
  </hyperlinks>
  <pageMargins left="0.7" right="0.7" top="0.75" bottom="0.75" header="0.3" footer="0.3"/>
  <pageSetup paperSize="9" orientation="portrait" r:id="rId1"/>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4"/>
  <dimension ref="A1:G22"/>
  <sheetViews>
    <sheetView showGridLines="0" topLeftCell="A4" workbookViewId="0">
      <selection activeCell="E19" sqref="E19"/>
    </sheetView>
  </sheetViews>
  <sheetFormatPr baseColWidth="10" defaultRowHeight="15"/>
  <cols>
    <col min="1" max="1" width="51.140625" customWidth="1"/>
    <col min="2" max="2" width="17.85546875" customWidth="1"/>
    <col min="3" max="3" width="14.85546875" bestFit="1" customWidth="1"/>
    <col min="4" max="4" width="3.42578125" bestFit="1" customWidth="1"/>
    <col min="5" max="5" width="51.5703125" bestFit="1" customWidth="1"/>
    <col min="6" max="7" width="17.140625" customWidth="1"/>
  </cols>
  <sheetData>
    <row r="1" spans="1:7">
      <c r="A1" t="str">
        <f>Indice!C1</f>
        <v>NEGOFIN S.A.E.C.A.</v>
      </c>
      <c r="D1" s="117" t="s">
        <v>130</v>
      </c>
    </row>
    <row r="3" spans="1:7">
      <c r="A3" s="267" t="s">
        <v>329</v>
      </c>
      <c r="B3" s="267"/>
      <c r="C3" s="267"/>
    </row>
    <row r="4" spans="1:7">
      <c r="A4" s="1072" t="s">
        <v>306</v>
      </c>
      <c r="B4" s="1072"/>
    </row>
    <row r="5" spans="1:7">
      <c r="A5" s="6"/>
      <c r="E5" s="6"/>
      <c r="F5" s="256"/>
      <c r="G5" s="256"/>
    </row>
    <row r="6" spans="1:7">
      <c r="A6" s="15" t="s">
        <v>63</v>
      </c>
      <c r="B6" s="330">
        <f>IFERROR(IF(Indice!B6="","2XX2",YEAR(Indice!B6)),"2XX2")</f>
        <v>2024</v>
      </c>
      <c r="C6" s="330">
        <f>IFERROR(YEAR(Indice!B6-365),"2XX1")</f>
        <v>2023</v>
      </c>
      <c r="E6" s="15" t="s">
        <v>831</v>
      </c>
      <c r="F6" s="330">
        <f>IFERROR(IF(Indice!B6="","2XX2",YEAR(Indice!B6)),"2XX2")</f>
        <v>2024</v>
      </c>
      <c r="G6" s="330">
        <f>IFERROR(YEAR(Indice!B6-365),"2XX1")</f>
        <v>2023</v>
      </c>
    </row>
    <row r="7" spans="1:7">
      <c r="A7" s="16" t="s">
        <v>143</v>
      </c>
      <c r="B7" s="394">
        <v>0</v>
      </c>
      <c r="C7" s="394">
        <v>0</v>
      </c>
      <c r="E7" s="6" t="s">
        <v>141</v>
      </c>
      <c r="F7" s="387">
        <v>0</v>
      </c>
      <c r="G7" s="387">
        <v>0</v>
      </c>
    </row>
    <row r="8" spans="1:7">
      <c r="A8" s="6" t="s">
        <v>841</v>
      </c>
      <c r="B8" s="394">
        <v>0</v>
      </c>
      <c r="C8" s="394">
        <v>0</v>
      </c>
      <c r="E8" s="16" t="s">
        <v>20</v>
      </c>
      <c r="F8" s="387">
        <v>0</v>
      </c>
      <c r="G8" s="387">
        <v>0</v>
      </c>
    </row>
    <row r="9" spans="1:7">
      <c r="A9" s="6" t="s">
        <v>958</v>
      </c>
      <c r="B9" s="489">
        <v>1433626.9950000001</v>
      </c>
      <c r="C9" s="394">
        <v>583736.97100000002</v>
      </c>
      <c r="E9" s="16" t="s">
        <v>21</v>
      </c>
      <c r="F9" s="387">
        <v>0</v>
      </c>
      <c r="G9" s="387">
        <v>0</v>
      </c>
    </row>
    <row r="10" spans="1:7">
      <c r="A10" s="6" t="s">
        <v>959</v>
      </c>
      <c r="B10" s="489">
        <v>63957.913</v>
      </c>
      <c r="C10" s="394">
        <v>76270.918999999994</v>
      </c>
      <c r="E10" s="16" t="s">
        <v>144</v>
      </c>
      <c r="F10" s="387">
        <v>0</v>
      </c>
      <c r="G10" s="387">
        <v>0</v>
      </c>
    </row>
    <row r="11" spans="1:7">
      <c r="A11" s="6" t="s">
        <v>960</v>
      </c>
      <c r="B11" s="489">
        <v>272062.57400000002</v>
      </c>
      <c r="C11" s="394">
        <v>268652.12900000002</v>
      </c>
      <c r="E11" s="6" t="s">
        <v>841</v>
      </c>
      <c r="F11" s="387">
        <v>0</v>
      </c>
      <c r="G11" s="387">
        <v>0</v>
      </c>
    </row>
    <row r="12" spans="1:7">
      <c r="A12" s="6" t="s">
        <v>961</v>
      </c>
      <c r="B12" s="489">
        <v>75122.258000000002</v>
      </c>
      <c r="C12" s="394">
        <v>27376.931</v>
      </c>
      <c r="E12" s="6" t="s">
        <v>142</v>
      </c>
      <c r="F12" s="387">
        <v>0</v>
      </c>
      <c r="G12" s="387">
        <v>0</v>
      </c>
    </row>
    <row r="13" spans="1:7">
      <c r="A13" s="6" t="s">
        <v>1281</v>
      </c>
      <c r="B13" s="489">
        <v>8600379.2630000003</v>
      </c>
      <c r="C13" s="394">
        <v>6170348.4649999999</v>
      </c>
      <c r="E13" s="270" t="s">
        <v>64</v>
      </c>
      <c r="F13" s="387">
        <v>0</v>
      </c>
      <c r="G13" s="387">
        <v>0</v>
      </c>
    </row>
    <row r="14" spans="1:7" s="18" customFormat="1" ht="15.75" thickBot="1">
      <c r="A14" s="6" t="s">
        <v>966</v>
      </c>
      <c r="B14" s="489">
        <v>0</v>
      </c>
      <c r="C14" s="394">
        <v>189041.976</v>
      </c>
      <c r="E14" s="17" t="s">
        <v>18</v>
      </c>
      <c r="F14" s="395">
        <f>SUM(F8:F13)</f>
        <v>0</v>
      </c>
      <c r="G14" s="396">
        <f>SUM(G8:G13)</f>
        <v>0</v>
      </c>
    </row>
    <row r="15" spans="1:7" s="18" customFormat="1" ht="15.75" thickTop="1">
      <c r="A15" s="6" t="s">
        <v>1135</v>
      </c>
      <c r="B15" s="489">
        <v>0</v>
      </c>
      <c r="C15" s="394">
        <v>897.78</v>
      </c>
    </row>
    <row r="16" spans="1:7" s="18" customFormat="1">
      <c r="A16" s="603" t="s">
        <v>1484</v>
      </c>
      <c r="B16" s="489">
        <v>679.67600000000004</v>
      </c>
      <c r="C16" s="394">
        <v>0</v>
      </c>
    </row>
    <row r="17" spans="1:7">
      <c r="A17" s="6" t="s">
        <v>142</v>
      </c>
      <c r="B17" s="489">
        <v>0</v>
      </c>
      <c r="C17" s="394">
        <v>0</v>
      </c>
      <c r="E17" s="17"/>
      <c r="F17" s="6"/>
      <c r="G17" s="12"/>
    </row>
    <row r="18" spans="1:7" s="551" customFormat="1">
      <c r="A18" s="270" t="s">
        <v>64</v>
      </c>
      <c r="B18" s="489"/>
      <c r="C18" s="394"/>
      <c r="E18" s="17"/>
      <c r="F18" s="6"/>
      <c r="G18" s="12"/>
    </row>
    <row r="19" spans="1:7" ht="15.75" thickBot="1">
      <c r="A19" s="17" t="s">
        <v>18</v>
      </c>
      <c r="B19" s="395">
        <f>SUM(B7:B18)</f>
        <v>10445828.679000001</v>
      </c>
      <c r="C19" s="396">
        <f>SUM(C7:C18)</f>
        <v>7316325.1710000001</v>
      </c>
    </row>
    <row r="20" spans="1:7" s="381" customFormat="1" ht="15.75" thickTop="1">
      <c r="A20" s="17"/>
      <c r="B20" s="521"/>
      <c r="C20" s="522"/>
    </row>
    <row r="21" spans="1:7" s="381" customFormat="1">
      <c r="A21" s="17"/>
      <c r="B21" s="386"/>
      <c r="C21" s="386"/>
    </row>
    <row r="22" spans="1:7" s="381" customFormat="1">
      <c r="A22" s="519"/>
      <c r="B22"/>
      <c r="C22"/>
    </row>
  </sheetData>
  <mergeCells count="1">
    <mergeCell ref="A4:B4"/>
  </mergeCells>
  <hyperlinks>
    <hyperlink ref="D1" location="BG!A1" display="BG"/>
  </hyperlinks>
  <printOptions horizontalCentered="1"/>
  <pageMargins left="0.70866141732283472" right="0.70866141732283472" top="0.74803149606299213" bottom="0.74803149606299213" header="0.31496062992125984" footer="0.31496062992125984"/>
  <pageSetup paperSize="5" scale="80" orientation="portrait" r:id="rId1"/>
  <drawing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5"/>
  <dimension ref="A1:L15"/>
  <sheetViews>
    <sheetView showGridLines="0" workbookViewId="0">
      <selection activeCell="B9" sqref="B9"/>
    </sheetView>
  </sheetViews>
  <sheetFormatPr baseColWidth="10" defaultRowHeight="15"/>
  <cols>
    <col min="1" max="1" width="38.28515625" customWidth="1"/>
    <col min="2" max="2" width="19.5703125" customWidth="1"/>
    <col min="3" max="3" width="17.85546875" customWidth="1"/>
    <col min="4" max="4" width="15.42578125" customWidth="1"/>
    <col min="5" max="5" width="10.7109375" customWidth="1"/>
    <col min="6" max="6" width="33.5703125" customWidth="1"/>
    <col min="7" max="7" width="1.140625" customWidth="1"/>
    <col min="9" max="9" width="1.140625" customWidth="1"/>
    <col min="10" max="10" width="18.140625" customWidth="1"/>
    <col min="11" max="11" width="1.140625" customWidth="1"/>
    <col min="12" max="12" width="13.140625" customWidth="1"/>
  </cols>
  <sheetData>
    <row r="1" spans="1:12">
      <c r="A1" t="str">
        <f>Indice!C1</f>
        <v>NEGOFIN S.A.E.C.A.</v>
      </c>
      <c r="D1" s="117" t="s">
        <v>130</v>
      </c>
    </row>
    <row r="4" spans="1:12">
      <c r="A4" s="1073" t="s">
        <v>331</v>
      </c>
      <c r="B4" s="1073"/>
      <c r="C4" s="1073"/>
      <c r="D4" s="1073"/>
      <c r="E4" s="214"/>
      <c r="F4" s="214"/>
      <c r="G4" s="214"/>
      <c r="H4" s="214"/>
      <c r="I4" s="214"/>
      <c r="J4" s="214"/>
      <c r="K4" s="214"/>
      <c r="L4" s="214"/>
    </row>
    <row r="5" spans="1:12">
      <c r="E5" s="36"/>
      <c r="F5" s="36"/>
      <c r="G5" s="36"/>
      <c r="H5" s="36"/>
      <c r="I5" s="36"/>
      <c r="J5" s="36"/>
      <c r="K5" s="36"/>
      <c r="L5" s="36"/>
    </row>
    <row r="6" spans="1:12" s="255" customFormat="1">
      <c r="A6" s="255" t="s">
        <v>843</v>
      </c>
      <c r="B6" s="330">
        <f>IFERROR(IF(Indice!B6="","2XX2",YEAR(Indice!B6)),"2XX2")</f>
        <v>2024</v>
      </c>
      <c r="C6" s="330">
        <f>IFERROR(YEAR(Indice!B6-365),"2XX1")</f>
        <v>2023</v>
      </c>
      <c r="E6" s="36"/>
      <c r="F6" s="36"/>
      <c r="G6" s="36"/>
      <c r="H6" s="36"/>
      <c r="I6" s="36"/>
      <c r="J6" s="36"/>
      <c r="K6" s="36"/>
      <c r="L6" s="36"/>
    </row>
    <row r="7" spans="1:12" s="255" customFormat="1">
      <c r="A7" s="255" t="s">
        <v>844</v>
      </c>
      <c r="B7" s="753">
        <v>250000000</v>
      </c>
      <c r="C7" s="527">
        <v>250000000</v>
      </c>
      <c r="E7" s="36"/>
      <c r="F7" s="36"/>
      <c r="G7" s="36"/>
      <c r="H7" s="36"/>
      <c r="I7" s="36"/>
      <c r="J7" s="36"/>
      <c r="K7" s="36"/>
      <c r="L7" s="36"/>
    </row>
    <row r="8" spans="1:12" s="255" customFormat="1">
      <c r="A8" s="255" t="s">
        <v>847</v>
      </c>
      <c r="B8" s="533">
        <v>171443000</v>
      </c>
      <c r="C8" s="527">
        <v>165543000</v>
      </c>
      <c r="E8" s="36"/>
      <c r="F8" s="36"/>
      <c r="G8" s="36"/>
      <c r="H8" s="36"/>
      <c r="I8" s="36"/>
      <c r="J8" s="36"/>
      <c r="K8" s="36"/>
      <c r="L8" s="36"/>
    </row>
    <row r="9" spans="1:12" s="381" customFormat="1">
      <c r="A9" s="381" t="s">
        <v>967</v>
      </c>
      <c r="B9" s="533">
        <v>884126.12300000002</v>
      </c>
      <c r="C9" s="527">
        <v>884126.12300000002</v>
      </c>
      <c r="E9" s="36"/>
      <c r="F9" s="36"/>
      <c r="G9" s="36"/>
      <c r="H9" s="36"/>
      <c r="I9" s="36"/>
      <c r="J9" s="36"/>
      <c r="K9" s="36"/>
      <c r="L9" s="36"/>
    </row>
    <row r="10" spans="1:12" s="519" customFormat="1">
      <c r="A10" s="519" t="s">
        <v>1123</v>
      </c>
      <c r="B10" s="533">
        <v>265883.14</v>
      </c>
      <c r="C10" s="527">
        <v>238223.71</v>
      </c>
      <c r="E10" s="36"/>
      <c r="F10" s="36"/>
      <c r="G10" s="36"/>
      <c r="H10" s="36"/>
      <c r="I10" s="36"/>
      <c r="J10" s="36"/>
      <c r="K10" s="36"/>
      <c r="L10" s="36"/>
    </row>
    <row r="11" spans="1:12" s="255" customFormat="1">
      <c r="A11" s="36" t="s">
        <v>846</v>
      </c>
      <c r="B11" s="533">
        <f>+B8/B12</f>
        <v>171443</v>
      </c>
      <c r="C11" s="413">
        <v>165543</v>
      </c>
      <c r="E11" s="36"/>
      <c r="F11" s="36"/>
      <c r="G11" s="36"/>
      <c r="H11" s="36"/>
      <c r="I11" s="36"/>
      <c r="J11" s="36"/>
      <c r="K11" s="36"/>
      <c r="L11" s="36"/>
    </row>
    <row r="12" spans="1:12" s="255" customFormat="1">
      <c r="A12" s="531" t="s">
        <v>845</v>
      </c>
      <c r="B12" s="532">
        <v>1000</v>
      </c>
      <c r="C12" s="532">
        <v>1000</v>
      </c>
      <c r="E12" s="36"/>
      <c r="F12" s="36"/>
      <c r="G12" s="36"/>
      <c r="H12" s="36"/>
      <c r="I12" s="36"/>
      <c r="J12" s="36"/>
      <c r="K12" s="36"/>
      <c r="L12" s="36"/>
    </row>
    <row r="13" spans="1:12">
      <c r="A13" t="s">
        <v>3</v>
      </c>
      <c r="B13" s="386">
        <f>+B8+B9++B10</f>
        <v>172593009.26299998</v>
      </c>
      <c r="C13" s="386">
        <f>+C8+C9+C10</f>
        <v>166665349.833</v>
      </c>
    </row>
    <row r="14" spans="1:12">
      <c r="B14" s="527"/>
    </row>
    <row r="15" spans="1:12">
      <c r="B15" s="614"/>
    </row>
  </sheetData>
  <mergeCells count="1">
    <mergeCell ref="A4:D4"/>
  </mergeCells>
  <hyperlinks>
    <hyperlink ref="D1" location="BG!A1" display="BG"/>
  </hyperlinks>
  <pageMargins left="0.70866141732283472" right="0.70866141732283472" top="0.74803149606299213" bottom="0.74803149606299213" header="0.31496062992125984" footer="0.31496062992125984"/>
  <pageSetup paperSize="9" scale="80" orientation="portrait" horizontalDpi="0" verticalDpi="0" r:id="rId1"/>
  <drawing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6"/>
  <dimension ref="A1:O29"/>
  <sheetViews>
    <sheetView topLeftCell="A10" zoomScaleNormal="100" workbookViewId="0">
      <selection activeCell="C22" sqref="C22"/>
    </sheetView>
  </sheetViews>
  <sheetFormatPr baseColWidth="10" defaultRowHeight="15"/>
  <cols>
    <col min="1" max="1" width="24.85546875" style="99" customWidth="1"/>
    <col min="2" max="2" width="18.5703125" style="99" customWidth="1"/>
    <col min="3" max="3" width="16.7109375" style="99" customWidth="1"/>
    <col min="4" max="9" width="11.42578125" style="99" customWidth="1"/>
    <col min="10" max="10" width="13.7109375" style="99" bestFit="1" customWidth="1"/>
    <col min="11" max="15" width="11.42578125" style="99" customWidth="1"/>
  </cols>
  <sheetData>
    <row r="1" spans="1:15">
      <c r="A1" s="99" t="str">
        <f>Indice!C1</f>
        <v>NEGOFIN S.A.E.C.A.</v>
      </c>
      <c r="F1" s="118" t="s">
        <v>130</v>
      </c>
    </row>
    <row r="3" spans="1:15">
      <c r="J3" s="18"/>
      <c r="K3" s="18"/>
    </row>
    <row r="4" spans="1:15">
      <c r="A4" s="1066" t="s">
        <v>333</v>
      </c>
      <c r="B4" s="1066"/>
      <c r="C4" s="1066"/>
      <c r="D4" s="1066"/>
      <c r="E4" s="1066"/>
      <c r="F4" s="1066"/>
      <c r="G4" s="121"/>
      <c r="H4" s="121"/>
      <c r="I4" s="121"/>
      <c r="J4" s="18"/>
      <c r="K4" s="18"/>
      <c r="L4" s="121"/>
      <c r="M4" s="121"/>
    </row>
    <row r="5" spans="1:15">
      <c r="J5" s="18"/>
      <c r="K5" s="18"/>
    </row>
    <row r="6" spans="1:15">
      <c r="B6" s="1062" t="s">
        <v>306</v>
      </c>
      <c r="C6" s="1062"/>
    </row>
    <row r="7" spans="1:15">
      <c r="B7" s="330">
        <f>IFERROR(IF(Indice!B6="","2XX2",YEAR(Indice!B6)),"2XX2")</f>
        <v>2024</v>
      </c>
      <c r="C7" s="330">
        <f>IFERROR(YEAR(Indice!B6-365),"2XX1")</f>
        <v>2023</v>
      </c>
    </row>
    <row r="8" spans="1:15">
      <c r="A8" s="788" t="s">
        <v>146</v>
      </c>
      <c r="B8" s="744">
        <v>1919278.841</v>
      </c>
      <c r="C8" s="504">
        <v>1938619.7490000001</v>
      </c>
    </row>
    <row r="9" spans="1:15" s="255" customFormat="1">
      <c r="A9" s="102"/>
      <c r="B9" s="146"/>
      <c r="C9" s="99"/>
      <c r="D9" s="99"/>
      <c r="E9" s="99"/>
      <c r="F9" s="99"/>
      <c r="G9" s="99"/>
      <c r="H9" s="99"/>
      <c r="I9" s="99"/>
      <c r="J9" s="99"/>
      <c r="K9" s="99"/>
      <c r="L9" s="99"/>
      <c r="M9" s="99"/>
      <c r="N9" s="99"/>
      <c r="O9" s="99"/>
    </row>
    <row r="10" spans="1:15" s="255" customFormat="1">
      <c r="A10" s="102"/>
      <c r="B10" s="146"/>
      <c r="C10" s="99"/>
      <c r="D10" s="99"/>
      <c r="E10" s="99"/>
      <c r="F10" s="99"/>
      <c r="G10" s="99"/>
      <c r="H10" s="99"/>
      <c r="I10" s="99"/>
      <c r="J10" s="105"/>
      <c r="K10" s="99"/>
      <c r="L10" s="99"/>
      <c r="M10" s="99"/>
      <c r="N10" s="99"/>
      <c r="O10" s="99"/>
    </row>
    <row r="11" spans="1:15" s="255" customFormat="1">
      <c r="A11" s="102"/>
      <c r="B11" s="146"/>
      <c r="C11" s="99"/>
      <c r="D11" s="99"/>
      <c r="E11" s="99"/>
      <c r="F11" s="99"/>
      <c r="G11" s="99"/>
      <c r="H11" s="99"/>
      <c r="I11" s="99"/>
      <c r="J11" s="99"/>
      <c r="K11" s="99"/>
      <c r="L11" s="99"/>
      <c r="M11" s="99"/>
      <c r="N11" s="99"/>
      <c r="O11" s="99"/>
    </row>
    <row r="12" spans="1:15">
      <c r="A12" s="291" t="s">
        <v>147</v>
      </c>
      <c r="B12" s="910">
        <v>26049741.377999999</v>
      </c>
      <c r="C12" s="504">
        <v>22735812.134</v>
      </c>
    </row>
    <row r="13" spans="1:15" s="255" customFormat="1">
      <c r="A13" s="102"/>
      <c r="B13" s="146"/>
      <c r="C13" s="99"/>
      <c r="D13" s="99"/>
      <c r="E13" s="99"/>
      <c r="F13" s="99"/>
      <c r="G13" s="99"/>
      <c r="H13" s="99"/>
      <c r="I13" s="99"/>
      <c r="J13" s="99"/>
      <c r="K13" s="99"/>
      <c r="L13" s="99"/>
      <c r="M13" s="99"/>
      <c r="N13" s="99"/>
      <c r="O13" s="99"/>
    </row>
    <row r="14" spans="1:15" s="255" customFormat="1">
      <c r="A14" s="102"/>
      <c r="B14" s="146"/>
      <c r="C14" s="99"/>
      <c r="D14" s="99"/>
      <c r="E14" s="99"/>
      <c r="F14" s="99"/>
      <c r="G14" s="99"/>
      <c r="H14" s="99"/>
      <c r="I14" s="99"/>
      <c r="J14" s="99"/>
      <c r="K14" s="99"/>
      <c r="L14" s="99"/>
      <c r="M14" s="99"/>
      <c r="N14" s="99"/>
      <c r="O14" s="99"/>
    </row>
    <row r="15" spans="1:15" s="255" customFormat="1">
      <c r="A15" s="102"/>
      <c r="B15" s="146"/>
      <c r="C15" s="99"/>
      <c r="D15" s="99"/>
      <c r="E15" s="99"/>
      <c r="F15" s="99"/>
      <c r="G15" s="99"/>
      <c r="H15" s="99"/>
      <c r="I15" s="99"/>
      <c r="J15" s="99"/>
      <c r="K15" s="99"/>
      <c r="L15" s="99"/>
      <c r="M15" s="99"/>
      <c r="N15" s="99"/>
      <c r="O15" s="99"/>
    </row>
    <row r="16" spans="1:15">
      <c r="A16" s="291" t="s">
        <v>148</v>
      </c>
      <c r="B16" s="751"/>
      <c r="C16" s="504"/>
    </row>
    <row r="17" spans="1:15" s="255" customFormat="1">
      <c r="A17" s="102"/>
      <c r="B17" s="146"/>
      <c r="C17" s="99">
        <v>5850172.8380000005</v>
      </c>
      <c r="D17" s="99"/>
      <c r="E17" s="99"/>
      <c r="F17" s="99"/>
      <c r="G17" s="99"/>
      <c r="H17" s="99"/>
      <c r="I17" s="99"/>
      <c r="J17" s="99"/>
      <c r="K17" s="99"/>
      <c r="L17" s="99"/>
      <c r="M17" s="99"/>
      <c r="N17" s="99"/>
      <c r="O17" s="99"/>
    </row>
    <row r="18" spans="1:15" s="255" customFormat="1">
      <c r="A18" s="102"/>
      <c r="B18" s="146"/>
      <c r="C18" s="99"/>
      <c r="D18" s="99"/>
      <c r="E18" s="99"/>
      <c r="F18" s="99"/>
      <c r="G18" s="99"/>
      <c r="H18" s="99"/>
      <c r="I18" s="99"/>
      <c r="J18" s="393"/>
      <c r="K18" s="99"/>
      <c r="L18" s="99"/>
      <c r="M18" s="99"/>
      <c r="N18" s="99"/>
      <c r="O18" s="99"/>
    </row>
    <row r="19" spans="1:15" s="255" customFormat="1">
      <c r="A19" s="102"/>
      <c r="B19" s="752"/>
      <c r="C19" s="419"/>
      <c r="D19" s="99"/>
      <c r="E19" s="99"/>
      <c r="F19" s="99"/>
      <c r="G19" s="99"/>
      <c r="H19" s="99"/>
      <c r="I19" s="99"/>
      <c r="J19" s="99"/>
      <c r="K19" s="99"/>
      <c r="L19" s="99"/>
      <c r="M19" s="99"/>
      <c r="N19" s="99"/>
      <c r="O19" s="99"/>
    </row>
    <row r="20" spans="1:15">
      <c r="A20" s="291" t="s">
        <v>149</v>
      </c>
      <c r="B20" s="910">
        <v>3745422.602</v>
      </c>
      <c r="C20" s="504">
        <v>7510185.3689999999</v>
      </c>
    </row>
    <row r="21" spans="1:15">
      <c r="A21" s="290" t="s">
        <v>848</v>
      </c>
      <c r="B21" s="146"/>
    </row>
    <row r="22" spans="1:15">
      <c r="A22" s="99" t="s">
        <v>849</v>
      </c>
      <c r="B22" s="146"/>
    </row>
    <row r="23" spans="1:15">
      <c r="A23" s="18"/>
      <c r="B23" s="18"/>
      <c r="C23" s="18"/>
      <c r="D23" s="18"/>
      <c r="E23" s="18"/>
      <c r="F23" s="18"/>
      <c r="G23" s="18"/>
      <c r="H23" s="18"/>
      <c r="I23" s="18"/>
      <c r="J23" s="18"/>
      <c r="K23" s="18"/>
    </row>
    <row r="24" spans="1:15">
      <c r="A24" s="18"/>
      <c r="B24" s="18"/>
      <c r="C24" s="18"/>
      <c r="D24" s="18"/>
      <c r="E24" s="18"/>
      <c r="F24" s="18"/>
      <c r="G24" s="18"/>
      <c r="H24" s="18"/>
      <c r="I24" s="18"/>
      <c r="J24" s="18"/>
      <c r="K24" s="18"/>
    </row>
    <row r="25" spans="1:15">
      <c r="A25" s="18"/>
      <c r="B25" s="18"/>
      <c r="C25" s="18"/>
      <c r="D25" s="18"/>
      <c r="E25" s="18"/>
      <c r="F25" s="18"/>
      <c r="G25" s="18"/>
      <c r="H25" s="18"/>
      <c r="I25" s="18"/>
      <c r="J25" s="18"/>
      <c r="K25" s="18"/>
    </row>
    <row r="26" spans="1:15">
      <c r="A26" s="18"/>
      <c r="B26" s="18"/>
      <c r="C26" s="18"/>
      <c r="D26" s="18"/>
      <c r="E26" s="18"/>
      <c r="F26" s="18"/>
      <c r="G26" s="18"/>
      <c r="H26" s="18"/>
      <c r="I26" s="18"/>
      <c r="J26" s="18"/>
      <c r="K26" s="18"/>
    </row>
    <row r="27" spans="1:15">
      <c r="A27" s="18"/>
      <c r="B27" s="18"/>
      <c r="C27" s="18"/>
      <c r="D27" s="18"/>
      <c r="E27" s="18"/>
      <c r="F27" s="18"/>
      <c r="G27" s="18"/>
      <c r="H27" s="18"/>
      <c r="I27" s="18"/>
      <c r="J27" s="18"/>
      <c r="K27" s="18"/>
    </row>
    <row r="28" spans="1:15">
      <c r="A28" s="18"/>
      <c r="B28" s="18"/>
      <c r="C28" s="18"/>
      <c r="D28" s="18"/>
      <c r="E28" s="18"/>
      <c r="F28" s="18"/>
      <c r="G28" s="18"/>
      <c r="H28" s="18"/>
      <c r="I28" s="18"/>
      <c r="J28" s="18"/>
      <c r="K28" s="18"/>
    </row>
    <row r="29" spans="1:15">
      <c r="A29" s="18"/>
      <c r="B29" s="18"/>
      <c r="C29" s="18"/>
      <c r="D29" s="18"/>
      <c r="E29" s="18"/>
      <c r="F29" s="18"/>
      <c r="G29" s="18"/>
      <c r="H29" s="18"/>
      <c r="I29" s="18"/>
      <c r="J29" s="18"/>
      <c r="K29" s="18"/>
    </row>
  </sheetData>
  <mergeCells count="2">
    <mergeCell ref="A4:F4"/>
    <mergeCell ref="B6:C6"/>
  </mergeCells>
  <hyperlinks>
    <hyperlink ref="F1" location="BG!A1" display="BG"/>
  </hyperlinks>
  <pageMargins left="0.7" right="0.7" top="0.75" bottom="0.75" header="0.3" footer="0.3"/>
  <drawing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7"/>
  <dimension ref="A1:Y8"/>
  <sheetViews>
    <sheetView topLeftCell="A4" workbookViewId="0">
      <selection activeCell="F1" sqref="F1"/>
    </sheetView>
  </sheetViews>
  <sheetFormatPr baseColWidth="10" defaultRowHeight="15"/>
  <cols>
    <col min="1" max="1" width="34.42578125" style="18" customWidth="1"/>
    <col min="2" max="3" width="19" style="18" customWidth="1"/>
    <col min="4" max="25" width="11.42578125" style="18" customWidth="1"/>
  </cols>
  <sheetData>
    <row r="1" spans="1:6">
      <c r="A1" s="18" t="str">
        <f>Indice!C1</f>
        <v>NEGOFIN S.A.E.C.A.</v>
      </c>
      <c r="F1" s="122" t="s">
        <v>130</v>
      </c>
    </row>
    <row r="4" spans="1:6">
      <c r="A4" s="267" t="s">
        <v>332</v>
      </c>
      <c r="B4" s="267"/>
      <c r="C4" s="267"/>
      <c r="D4" s="267"/>
      <c r="E4" s="267"/>
      <c r="F4" s="215"/>
    </row>
    <row r="6" spans="1:6">
      <c r="B6" s="1062" t="s">
        <v>306</v>
      </c>
      <c r="C6" s="1062"/>
    </row>
    <row r="7" spans="1:6">
      <c r="B7" s="330">
        <f>IFERROR(IF(Indice!B6="","2XX2",YEAR(Indice!B6)),"2XX2")</f>
        <v>2024</v>
      </c>
      <c r="C7" s="330">
        <f>+IFERROR(YEAR(Indice!B6-365),"2XX1")</f>
        <v>2023</v>
      </c>
    </row>
    <row r="8" spans="1:6">
      <c r="A8" s="123" t="s">
        <v>68</v>
      </c>
    </row>
  </sheetData>
  <mergeCells count="1">
    <mergeCell ref="B6:C6"/>
  </mergeCells>
  <hyperlinks>
    <hyperlink ref="F1" location="BG!A1" display="BG"/>
  </hyperlinks>
  <pageMargins left="0.7" right="0.7" top="0.75" bottom="0.75" header="0.3" footer="0.3"/>
  <drawing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8"/>
  <dimension ref="A1:AF18"/>
  <sheetViews>
    <sheetView workbookViewId="0">
      <selection activeCell="B9" sqref="B9"/>
    </sheetView>
  </sheetViews>
  <sheetFormatPr baseColWidth="10" defaultRowHeight="15"/>
  <cols>
    <col min="1" max="1" width="40.7109375" style="18" customWidth="1"/>
    <col min="2" max="2" width="19" style="18" customWidth="1"/>
    <col min="3" max="3" width="18.42578125" style="18" customWidth="1"/>
    <col min="4" max="4" width="11.42578125" style="18" customWidth="1"/>
    <col min="5" max="5" width="14.140625" style="18" bestFit="1" customWidth="1"/>
    <col min="6" max="6" width="14.85546875" style="18" bestFit="1" customWidth="1"/>
    <col min="7" max="32" width="11.42578125" style="18" customWidth="1"/>
  </cols>
  <sheetData>
    <row r="1" spans="1:6">
      <c r="A1" s="18" t="str">
        <f>Indice!C1</f>
        <v>NEGOFIN S.A.E.C.A.</v>
      </c>
      <c r="F1" s="122" t="s">
        <v>130</v>
      </c>
    </row>
    <row r="4" spans="1:6">
      <c r="A4" s="267" t="s">
        <v>334</v>
      </c>
      <c r="B4" s="267"/>
      <c r="C4" s="267"/>
      <c r="D4" s="267"/>
      <c r="E4" s="267"/>
      <c r="F4" s="267"/>
    </row>
    <row r="6" spans="1:6">
      <c r="B6" s="1062" t="s">
        <v>306</v>
      </c>
      <c r="C6" s="1062"/>
    </row>
    <row r="7" spans="1:6">
      <c r="A7" s="123"/>
      <c r="B7" s="330">
        <f>IFERROR(IF(Indice!B6="","2XX2",YEAR(Indice!B6)),"2XX2")</f>
        <v>2024</v>
      </c>
      <c r="C7" s="330">
        <f>+IFERROR(YEAR(Indice!B6-365),"2XX1")</f>
        <v>2023</v>
      </c>
    </row>
    <row r="8" spans="1:6">
      <c r="A8" s="18" t="s">
        <v>150</v>
      </c>
      <c r="B8" s="421">
        <v>0</v>
      </c>
      <c r="C8" s="421">
        <v>0</v>
      </c>
      <c r="F8" s="129"/>
    </row>
    <row r="9" spans="1:6">
      <c r="A9" s="18" t="s">
        <v>152</v>
      </c>
      <c r="B9" s="753">
        <v>63167364.993000001</v>
      </c>
      <c r="C9" s="753">
        <v>61157499.32</v>
      </c>
      <c r="E9" s="524"/>
      <c r="F9" s="524"/>
    </row>
    <row r="10" spans="1:6">
      <c r="A10" s="18" t="s">
        <v>310</v>
      </c>
      <c r="B10" s="876">
        <f>SUM($B$8:B9)</f>
        <v>63167364.993000001</v>
      </c>
      <c r="C10" s="876">
        <f>SUM($C$8:C9)</f>
        <v>61157499.32</v>
      </c>
      <c r="F10" s="129"/>
    </row>
    <row r="11" spans="1:6">
      <c r="F11" s="129"/>
    </row>
    <row r="12" spans="1:6">
      <c r="F12" s="129"/>
    </row>
    <row r="13" spans="1:6">
      <c r="F13" s="129"/>
    </row>
    <row r="14" spans="1:6">
      <c r="B14" s="420"/>
      <c r="C14" s="420"/>
    </row>
    <row r="15" spans="1:6">
      <c r="C15" s="420"/>
    </row>
    <row r="18" spans="2:3">
      <c r="B18" s="420"/>
      <c r="C18" s="420"/>
    </row>
  </sheetData>
  <mergeCells count="1">
    <mergeCell ref="B6:C6"/>
  </mergeCells>
  <hyperlinks>
    <hyperlink ref="F1" location="BG!A1" display="BG"/>
  </hyperlinks>
  <pageMargins left="0.7" right="0.7" top="0.75" bottom="0.75" header="0.3" footer="0.3"/>
  <drawing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9"/>
  <dimension ref="A1:AH8"/>
  <sheetViews>
    <sheetView topLeftCell="A4" workbookViewId="0">
      <selection activeCell="F1" sqref="F1"/>
    </sheetView>
  </sheetViews>
  <sheetFormatPr baseColWidth="10" defaultRowHeight="15"/>
  <cols>
    <col min="1" max="1" width="40.7109375" style="18" customWidth="1"/>
    <col min="2" max="3" width="19" style="18" customWidth="1"/>
    <col min="4" max="6" width="11.42578125" style="18" customWidth="1"/>
    <col min="7" max="34" width="11.42578125" style="99" customWidth="1"/>
  </cols>
  <sheetData>
    <row r="1" spans="1:6">
      <c r="A1" s="18" t="str">
        <f>Indice!C1</f>
        <v>NEGOFIN S.A.E.C.A.</v>
      </c>
      <c r="F1" s="122" t="s">
        <v>130</v>
      </c>
    </row>
    <row r="4" spans="1:6">
      <c r="A4" s="267" t="s">
        <v>335</v>
      </c>
      <c r="B4" s="267"/>
      <c r="C4" s="267"/>
      <c r="D4" s="267"/>
      <c r="E4" s="267"/>
      <c r="F4" s="215"/>
    </row>
    <row r="6" spans="1:6">
      <c r="B6" s="1062" t="s">
        <v>306</v>
      </c>
      <c r="C6" s="1062"/>
    </row>
    <row r="7" spans="1:6">
      <c r="A7" s="123"/>
      <c r="B7" s="330">
        <f>IFERROR(IF(Indice!B6="","2XX2",YEAR(Indice!B6)),"2XX2")</f>
        <v>2024</v>
      </c>
      <c r="C7" s="330">
        <f>+IFERROR(YEAR(Indice!B6-365),"2XX1")</f>
        <v>2023</v>
      </c>
    </row>
    <row r="8" spans="1:6">
      <c r="A8" s="18" t="s">
        <v>81</v>
      </c>
      <c r="B8" s="508">
        <v>0</v>
      </c>
      <c r="C8" s="508">
        <v>0</v>
      </c>
    </row>
  </sheetData>
  <mergeCells count="1">
    <mergeCell ref="B6:C6"/>
  </mergeCells>
  <hyperlinks>
    <hyperlink ref="F1" location="BG!A1" display="BG"/>
  </hyperlink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4"/>
  <dimension ref="A1:X40"/>
  <sheetViews>
    <sheetView showGridLines="0" topLeftCell="A12" zoomScale="77" zoomScaleNormal="77" workbookViewId="0">
      <selection activeCell="A6" sqref="A6:W6"/>
    </sheetView>
  </sheetViews>
  <sheetFormatPr baseColWidth="10" defaultColWidth="11.42578125" defaultRowHeight="12.75"/>
  <cols>
    <col min="1" max="1" width="40.7109375" style="1" customWidth="1"/>
    <col min="2" max="2" width="0.85546875" style="1" customWidth="1"/>
    <col min="3" max="3" width="19.5703125" style="50" customWidth="1"/>
    <col min="4" max="4" width="2.5703125" style="50" hidden="1" customWidth="1"/>
    <col min="5" max="5" width="1" style="69" customWidth="1"/>
    <col min="6" max="6" width="18.140625" style="50" customWidth="1"/>
    <col min="7" max="7" width="1.28515625" style="50" customWidth="1"/>
    <col min="8" max="8" width="18.140625" style="50" customWidth="1"/>
    <col min="9" max="9" width="0.85546875" style="69" customWidth="1"/>
    <col min="10" max="10" width="18.85546875" style="50" customWidth="1"/>
    <col min="11" max="11" width="1" style="69" customWidth="1"/>
    <col min="12" max="12" width="20" style="50" customWidth="1"/>
    <col min="13" max="13" width="0.7109375" style="69" customWidth="1"/>
    <col min="14" max="14" width="18.42578125" style="50" customWidth="1"/>
    <col min="15" max="15" width="0.7109375" style="69" customWidth="1"/>
    <col min="16" max="16" width="20.42578125" style="50" customWidth="1"/>
    <col min="17" max="17" width="1.140625" style="69" customWidth="1"/>
    <col min="18" max="18" width="19.7109375" style="50" customWidth="1"/>
    <col min="19" max="19" width="1.140625" style="42" customWidth="1"/>
    <col min="20" max="20" width="13.5703125" style="42" customWidth="1"/>
    <col min="21" max="21" width="17.42578125" style="1" bestFit="1" customWidth="1"/>
    <col min="22" max="22" width="1.140625" style="1" customWidth="1"/>
    <col min="23" max="23" width="16.42578125" style="1" customWidth="1"/>
    <col min="24" max="16384" width="11.42578125" style="1"/>
  </cols>
  <sheetData>
    <row r="1" spans="1:24" ht="15">
      <c r="A1" s="1" t="str">
        <f>Indice!C1</f>
        <v>NEGOFIN S.A.E.C.A.</v>
      </c>
      <c r="J1" s="284" t="s">
        <v>381</v>
      </c>
    </row>
    <row r="3" spans="1:24" ht="15">
      <c r="P3" s="319"/>
      <c r="U3" s="41"/>
    </row>
    <row r="4" spans="1:24" ht="14.45" customHeight="1">
      <c r="A4" s="987" t="s">
        <v>868</v>
      </c>
      <c r="B4" s="987"/>
      <c r="C4" s="987"/>
      <c r="D4" s="987"/>
      <c r="E4" s="987"/>
      <c r="F4" s="987"/>
      <c r="G4" s="987"/>
      <c r="H4" s="987"/>
      <c r="I4" s="987"/>
      <c r="J4" s="987"/>
      <c r="K4" s="987"/>
      <c r="L4" s="987"/>
      <c r="M4" s="987"/>
      <c r="N4" s="987"/>
      <c r="O4" s="987"/>
      <c r="P4" s="987"/>
      <c r="Q4" s="987"/>
      <c r="R4" s="987"/>
      <c r="S4" s="987"/>
      <c r="T4" s="987"/>
      <c r="U4" s="987"/>
      <c r="V4" s="987"/>
      <c r="W4" s="987"/>
    </row>
    <row r="5" spans="1:24" ht="14.45" customHeight="1">
      <c r="A5" s="987" t="str">
        <f>IFERROR(IF(Indice!B6="","Al dia... de mes… de año 2XX2…","Al "&amp;DAY(Indice!B6)&amp;" de "&amp;VLOOKUP(MONTH(Indice!B6),Indice!S:T,2,0)&amp;" de "&amp;YEAR(Indice!B6)),"Al dia... de mes… de año 2XX2…")</f>
        <v>Al 30 de Diciembre de 2024</v>
      </c>
      <c r="B5" s="987"/>
      <c r="C5" s="987"/>
      <c r="D5" s="987"/>
      <c r="E5" s="987"/>
      <c r="F5" s="987"/>
      <c r="G5" s="987"/>
      <c r="H5" s="987"/>
      <c r="I5" s="987"/>
      <c r="J5" s="987"/>
      <c r="K5" s="987"/>
      <c r="L5" s="987"/>
      <c r="M5" s="987"/>
      <c r="N5" s="987"/>
      <c r="O5" s="987"/>
      <c r="P5" s="987"/>
      <c r="Q5" s="987"/>
      <c r="R5" s="987"/>
      <c r="S5" s="987"/>
      <c r="T5" s="987"/>
      <c r="U5" s="987"/>
      <c r="V5" s="987"/>
      <c r="W5" s="987"/>
    </row>
    <row r="6" spans="1:24" ht="14.25">
      <c r="A6" s="988" t="s">
        <v>297</v>
      </c>
      <c r="B6" s="988"/>
      <c r="C6" s="988"/>
      <c r="D6" s="988"/>
      <c r="E6" s="988"/>
      <c r="F6" s="988"/>
      <c r="G6" s="988"/>
      <c r="H6" s="988"/>
      <c r="I6" s="988"/>
      <c r="J6" s="988"/>
      <c r="K6" s="988"/>
      <c r="L6" s="988"/>
      <c r="M6" s="988"/>
      <c r="N6" s="988"/>
      <c r="O6" s="988"/>
      <c r="P6" s="988"/>
      <c r="Q6" s="988"/>
      <c r="R6" s="988"/>
      <c r="S6" s="988"/>
      <c r="T6" s="988"/>
      <c r="U6" s="988"/>
      <c r="V6" s="988"/>
      <c r="W6" s="988"/>
    </row>
    <row r="7" spans="1:24" ht="14.25">
      <c r="A7" s="988" t="s">
        <v>271</v>
      </c>
      <c r="B7" s="988"/>
      <c r="C7" s="988"/>
      <c r="D7" s="988"/>
      <c r="E7" s="988"/>
      <c r="F7" s="988"/>
      <c r="G7" s="988"/>
      <c r="H7" s="988"/>
      <c r="I7" s="988"/>
      <c r="J7" s="988"/>
      <c r="K7" s="988"/>
      <c r="L7" s="988"/>
      <c r="M7" s="988"/>
      <c r="N7" s="988"/>
      <c r="O7" s="988"/>
      <c r="P7" s="988"/>
      <c r="Q7" s="988"/>
      <c r="R7" s="988"/>
      <c r="S7" s="988"/>
      <c r="T7" s="988"/>
      <c r="U7" s="988"/>
      <c r="V7" s="988"/>
      <c r="W7" s="988"/>
    </row>
    <row r="8" spans="1:24" ht="14.25">
      <c r="A8" s="190"/>
      <c r="B8" s="190"/>
      <c r="C8" s="190"/>
      <c r="D8" s="190"/>
      <c r="E8" s="190"/>
      <c r="F8" s="190"/>
      <c r="G8" s="432"/>
      <c r="H8" s="432"/>
      <c r="I8" s="190"/>
      <c r="J8" s="190"/>
      <c r="K8" s="190"/>
      <c r="L8" s="190"/>
      <c r="M8" s="190"/>
      <c r="N8" s="190"/>
      <c r="O8" s="190"/>
      <c r="P8" s="190"/>
      <c r="Q8" s="190"/>
      <c r="R8" s="190"/>
      <c r="U8" s="41"/>
    </row>
    <row r="9" spans="1:24" ht="14.25">
      <c r="A9" s="190"/>
      <c r="B9" s="190"/>
      <c r="C9" s="190"/>
      <c r="D9" s="190"/>
      <c r="E9" s="190"/>
      <c r="F9" s="190"/>
      <c r="G9" s="432"/>
      <c r="H9" s="432"/>
      <c r="I9" s="190"/>
      <c r="J9" s="190"/>
      <c r="K9" s="190"/>
      <c r="L9" s="190"/>
      <c r="M9" s="190"/>
      <c r="N9" s="190"/>
      <c r="O9" s="190"/>
      <c r="P9" s="190"/>
      <c r="Q9" s="190"/>
      <c r="R9" s="190"/>
      <c r="U9" s="41"/>
    </row>
    <row r="10" spans="1:24" ht="18" customHeight="1">
      <c r="A10" s="51"/>
      <c r="B10" s="60"/>
      <c r="C10" s="989" t="s">
        <v>278</v>
      </c>
      <c r="D10" s="989"/>
      <c r="E10" s="989"/>
      <c r="F10" s="989"/>
      <c r="G10" s="989"/>
      <c r="H10" s="989"/>
      <c r="I10" s="70"/>
      <c r="J10" s="51"/>
      <c r="K10" s="70"/>
      <c r="L10" s="51"/>
      <c r="M10" s="70"/>
      <c r="N10" s="989" t="s">
        <v>417</v>
      </c>
      <c r="O10" s="989"/>
      <c r="P10" s="989"/>
      <c r="Q10" s="989"/>
      <c r="R10" s="989"/>
      <c r="U10" s="41"/>
    </row>
    <row r="11" spans="1:24" ht="15" customHeight="1">
      <c r="A11" s="992">
        <v>2020</v>
      </c>
      <c r="C11" s="990" t="s">
        <v>76</v>
      </c>
      <c r="D11" s="52" t="s">
        <v>47</v>
      </c>
      <c r="E11" s="71"/>
      <c r="F11" s="990" t="s">
        <v>77</v>
      </c>
      <c r="G11" s="441"/>
      <c r="H11" s="431" t="s">
        <v>984</v>
      </c>
      <c r="I11" s="71"/>
      <c r="J11" s="990" t="s">
        <v>43</v>
      </c>
      <c r="K11" s="71"/>
      <c r="L11" s="990" t="s">
        <v>78</v>
      </c>
      <c r="M11" s="71"/>
      <c r="N11" s="990" t="s">
        <v>79</v>
      </c>
      <c r="O11" s="71"/>
      <c r="P11" s="990" t="s">
        <v>80</v>
      </c>
      <c r="Q11" s="445"/>
      <c r="R11" s="990" t="s">
        <v>44</v>
      </c>
      <c r="T11" s="990" t="s">
        <v>986</v>
      </c>
      <c r="U11" s="990" t="s">
        <v>81</v>
      </c>
      <c r="V11" s="71"/>
      <c r="W11" s="990" t="s">
        <v>3</v>
      </c>
    </row>
    <row r="12" spans="1:24" ht="15.75" customHeight="1">
      <c r="A12" s="992"/>
      <c r="C12" s="991"/>
      <c r="D12" s="52" t="s">
        <v>48</v>
      </c>
      <c r="E12" s="71"/>
      <c r="F12" s="991"/>
      <c r="G12" s="442"/>
      <c r="H12" s="440" t="s">
        <v>985</v>
      </c>
      <c r="I12" s="71"/>
      <c r="J12" s="991"/>
      <c r="K12" s="71"/>
      <c r="L12" s="991"/>
      <c r="M12" s="71"/>
      <c r="N12" s="991"/>
      <c r="O12" s="71"/>
      <c r="P12" s="991"/>
      <c r="Q12" s="445"/>
      <c r="R12" s="991" t="s">
        <v>3</v>
      </c>
      <c r="T12" s="991" t="s">
        <v>3</v>
      </c>
      <c r="U12" s="991"/>
      <c r="V12" s="71"/>
      <c r="W12" s="991"/>
    </row>
    <row r="13" spans="1:24" ht="8.1" customHeight="1">
      <c r="C13" s="434"/>
      <c r="D13" s="434"/>
      <c r="E13" s="435"/>
      <c r="F13" s="434"/>
      <c r="G13" s="443"/>
      <c r="H13" s="434"/>
      <c r="I13" s="435"/>
      <c r="J13" s="434"/>
      <c r="K13" s="435"/>
      <c r="L13" s="434"/>
      <c r="M13" s="435"/>
      <c r="N13" s="434"/>
      <c r="O13" s="435"/>
      <c r="P13" s="434"/>
      <c r="Q13" s="446"/>
      <c r="R13" s="434"/>
      <c r="S13" s="436"/>
      <c r="T13" s="434"/>
      <c r="U13" s="437"/>
      <c r="V13" s="430"/>
      <c r="W13" s="430"/>
    </row>
    <row r="14" spans="1:24">
      <c r="A14" s="86" t="s">
        <v>1485</v>
      </c>
      <c r="B14" s="19"/>
      <c r="C14" s="438">
        <v>165543000</v>
      </c>
      <c r="D14" s="436">
        <v>0</v>
      </c>
      <c r="E14" s="782">
        <v>0</v>
      </c>
      <c r="F14" s="438">
        <v>238223.71</v>
      </c>
      <c r="G14" s="444">
        <v>0</v>
      </c>
      <c r="H14" s="438">
        <v>884126.12300000002</v>
      </c>
      <c r="I14" s="782"/>
      <c r="J14" s="438">
        <v>1329013.389</v>
      </c>
      <c r="K14" s="782"/>
      <c r="L14" s="438">
        <v>609606.36</v>
      </c>
      <c r="M14" s="782"/>
      <c r="N14" s="438">
        <v>22735812.134</v>
      </c>
      <c r="O14" s="782"/>
      <c r="P14" s="438">
        <v>7510185.3689999999</v>
      </c>
      <c r="Q14" s="806"/>
      <c r="R14" s="438">
        <v>0</v>
      </c>
      <c r="S14" s="436"/>
      <c r="T14" s="438">
        <v>61157499.32</v>
      </c>
      <c r="U14" s="438">
        <v>0</v>
      </c>
      <c r="V14" s="436"/>
      <c r="W14" s="438">
        <f>SUM(C14:U14)</f>
        <v>260007466.405</v>
      </c>
      <c r="X14" s="42"/>
    </row>
    <row r="15" spans="1:24">
      <c r="A15" s="1" t="s">
        <v>418</v>
      </c>
      <c r="C15" s="436"/>
      <c r="D15" s="436"/>
      <c r="E15" s="782"/>
      <c r="F15" s="436"/>
      <c r="G15" s="436"/>
      <c r="H15" s="436"/>
      <c r="I15" s="436"/>
      <c r="J15" s="436"/>
      <c r="K15" s="436">
        <v>0</v>
      </c>
      <c r="L15" s="436"/>
      <c r="M15" s="436"/>
      <c r="N15" s="436"/>
      <c r="O15" s="436"/>
      <c r="P15" s="436"/>
      <c r="Q15" s="807">
        <v>0</v>
      </c>
      <c r="R15" s="436">
        <v>0</v>
      </c>
      <c r="S15" s="436">
        <v>0</v>
      </c>
      <c r="T15" s="436">
        <v>0</v>
      </c>
      <c r="U15" s="436">
        <v>0</v>
      </c>
      <c r="V15" s="436"/>
      <c r="W15" s="438">
        <f t="shared" ref="W15:W24" si="0">SUM(C15:U15)</f>
        <v>0</v>
      </c>
      <c r="X15" s="42"/>
    </row>
    <row r="16" spans="1:24">
      <c r="A16" s="86" t="s">
        <v>75</v>
      </c>
      <c r="C16" s="438">
        <v>0</v>
      </c>
      <c r="D16" s="436"/>
      <c r="E16" s="782"/>
      <c r="F16" s="438">
        <v>0</v>
      </c>
      <c r="G16" s="438">
        <v>0</v>
      </c>
      <c r="H16" s="438">
        <v>0</v>
      </c>
      <c r="I16" s="438">
        <v>0</v>
      </c>
      <c r="J16" s="438">
        <v>0</v>
      </c>
      <c r="K16" s="782"/>
      <c r="L16" s="438"/>
      <c r="M16" s="782"/>
      <c r="N16" s="438">
        <v>0</v>
      </c>
      <c r="O16" s="436"/>
      <c r="P16" s="438"/>
      <c r="Q16" s="444">
        <v>0</v>
      </c>
      <c r="R16" s="438">
        <v>0</v>
      </c>
      <c r="S16" s="438">
        <v>0</v>
      </c>
      <c r="T16" s="438">
        <v>0</v>
      </c>
      <c r="U16" s="438">
        <v>0</v>
      </c>
      <c r="V16" s="436"/>
      <c r="W16" s="438">
        <f t="shared" si="0"/>
        <v>0</v>
      </c>
      <c r="X16" s="42"/>
    </row>
    <row r="17" spans="1:23" ht="25.5">
      <c r="A17" s="95" t="s">
        <v>1424</v>
      </c>
      <c r="C17" s="436"/>
      <c r="D17" s="436"/>
      <c r="E17" s="782"/>
      <c r="F17" s="436"/>
      <c r="G17" s="807"/>
      <c r="H17" s="436"/>
      <c r="I17" s="782"/>
      <c r="J17" s="436">
        <v>0</v>
      </c>
      <c r="K17" s="782"/>
      <c r="L17" s="436">
        <v>0</v>
      </c>
      <c r="M17" s="782"/>
      <c r="N17" s="436">
        <v>0</v>
      </c>
      <c r="O17" s="782"/>
      <c r="P17" s="436"/>
      <c r="Q17" s="806"/>
      <c r="R17" s="436">
        <v>0</v>
      </c>
      <c r="S17" s="436"/>
      <c r="T17" s="436">
        <v>0</v>
      </c>
      <c r="U17" s="437"/>
      <c r="V17" s="437"/>
      <c r="W17" s="438">
        <f t="shared" si="0"/>
        <v>0</v>
      </c>
    </row>
    <row r="18" spans="1:23">
      <c r="A18" s="86" t="s">
        <v>82</v>
      </c>
      <c r="C18" s="438">
        <v>5900000</v>
      </c>
      <c r="D18" s="436"/>
      <c r="E18" s="782"/>
      <c r="F18" s="438">
        <v>0</v>
      </c>
      <c r="G18" s="444"/>
      <c r="H18" s="438"/>
      <c r="I18" s="782"/>
      <c r="J18" s="438"/>
      <c r="K18" s="782"/>
      <c r="L18" s="438"/>
      <c r="M18" s="782"/>
      <c r="N18" s="438"/>
      <c r="O18" s="782"/>
      <c r="P18" s="438"/>
      <c r="Q18" s="782"/>
      <c r="R18" s="438"/>
      <c r="S18" s="436"/>
      <c r="T18" s="438"/>
      <c r="U18" s="438"/>
      <c r="V18" s="436"/>
      <c r="W18" s="438">
        <f t="shared" si="0"/>
        <v>5900000</v>
      </c>
    </row>
    <row r="19" spans="1:23" ht="28.9" customHeight="1">
      <c r="A19" s="95" t="s">
        <v>1425</v>
      </c>
      <c r="C19" s="436">
        <v>0</v>
      </c>
      <c r="D19" s="436"/>
      <c r="E19" s="782"/>
      <c r="F19" s="436">
        <v>0</v>
      </c>
      <c r="G19" s="807"/>
      <c r="H19" s="436"/>
      <c r="I19" s="782"/>
      <c r="J19" s="436">
        <v>0</v>
      </c>
      <c r="K19" s="782"/>
      <c r="L19" s="436"/>
      <c r="M19" s="782"/>
      <c r="N19" s="436"/>
      <c r="O19" s="782"/>
      <c r="P19" s="436"/>
      <c r="Q19" s="782"/>
      <c r="R19" s="436"/>
      <c r="S19" s="436"/>
      <c r="T19" s="436"/>
      <c r="U19" s="437"/>
      <c r="V19" s="437"/>
      <c r="W19" s="438">
        <f t="shared" si="0"/>
        <v>0</v>
      </c>
    </row>
    <row r="20" spans="1:23">
      <c r="A20" s="86" t="s">
        <v>83</v>
      </c>
      <c r="C20" s="438">
        <v>0</v>
      </c>
      <c r="D20" s="436"/>
      <c r="E20" s="782"/>
      <c r="F20" s="438">
        <v>0</v>
      </c>
      <c r="G20" s="444"/>
      <c r="H20" s="438">
        <v>0</v>
      </c>
      <c r="I20" s="782"/>
      <c r="J20" s="438">
        <v>-19340.907999999999</v>
      </c>
      <c r="K20" s="782"/>
      <c r="L20" s="438">
        <v>0</v>
      </c>
      <c r="M20" s="782"/>
      <c r="N20" s="438">
        <v>0</v>
      </c>
      <c r="O20" s="782"/>
      <c r="P20" s="438"/>
      <c r="Q20" s="782"/>
      <c r="R20" s="438"/>
      <c r="S20" s="436"/>
      <c r="T20" s="438"/>
      <c r="U20" s="438"/>
      <c r="V20" s="436"/>
      <c r="W20" s="438">
        <f t="shared" si="0"/>
        <v>-19340.907999999999</v>
      </c>
    </row>
    <row r="21" spans="1:23">
      <c r="A21" s="86" t="s">
        <v>987</v>
      </c>
      <c r="C21" s="438">
        <v>0</v>
      </c>
      <c r="D21" s="436"/>
      <c r="E21" s="782"/>
      <c r="F21" s="438">
        <v>0</v>
      </c>
      <c r="G21" s="444"/>
      <c r="H21" s="438">
        <v>0</v>
      </c>
      <c r="I21" s="782"/>
      <c r="J21" s="438">
        <v>0</v>
      </c>
      <c r="K21" s="782"/>
      <c r="L21" s="438">
        <v>0</v>
      </c>
      <c r="M21" s="782"/>
      <c r="N21" s="438">
        <v>3313929.2439999999</v>
      </c>
      <c r="O21" s="782"/>
      <c r="P21" s="438"/>
      <c r="Q21" s="782"/>
      <c r="R21" s="438"/>
      <c r="S21" s="436"/>
      <c r="T21" s="438"/>
      <c r="U21" s="438"/>
      <c r="V21" s="436"/>
      <c r="W21" s="438">
        <f t="shared" si="0"/>
        <v>3313929.2439999999</v>
      </c>
    </row>
    <row r="22" spans="1:23">
      <c r="A22" s="86" t="s">
        <v>84</v>
      </c>
      <c r="C22" s="438">
        <v>0</v>
      </c>
      <c r="D22" s="436"/>
      <c r="E22" s="782"/>
      <c r="F22" s="438">
        <v>0</v>
      </c>
      <c r="G22" s="444"/>
      <c r="H22" s="438">
        <v>0</v>
      </c>
      <c r="I22" s="782"/>
      <c r="J22" s="438">
        <v>0</v>
      </c>
      <c r="K22" s="782"/>
      <c r="L22" s="438">
        <v>0</v>
      </c>
      <c r="M22" s="782"/>
      <c r="N22" s="438"/>
      <c r="O22" s="782"/>
      <c r="P22" s="438"/>
      <c r="Q22" s="782"/>
      <c r="R22" s="438"/>
      <c r="S22" s="436"/>
      <c r="T22" s="438"/>
      <c r="U22" s="438"/>
      <c r="V22" s="436"/>
      <c r="W22" s="438">
        <f t="shared" si="0"/>
        <v>0</v>
      </c>
    </row>
    <row r="23" spans="1:23">
      <c r="A23" s="86" t="s">
        <v>85</v>
      </c>
      <c r="C23" s="438">
        <v>0</v>
      </c>
      <c r="D23" s="436"/>
      <c r="E23" s="782"/>
      <c r="F23" s="438">
        <v>27659.43</v>
      </c>
      <c r="G23" s="444"/>
      <c r="H23" s="438">
        <v>0</v>
      </c>
      <c r="I23" s="782"/>
      <c r="J23" s="438">
        <v>0</v>
      </c>
      <c r="K23" s="782"/>
      <c r="L23" s="438">
        <v>0</v>
      </c>
      <c r="M23" s="782"/>
      <c r="N23" s="438"/>
      <c r="O23" s="782"/>
      <c r="P23" s="438">
        <v>-3764762.767</v>
      </c>
      <c r="Q23" s="782"/>
      <c r="R23" s="438">
        <v>0</v>
      </c>
      <c r="S23" s="436"/>
      <c r="T23" s="438">
        <v>2009865.673</v>
      </c>
      <c r="U23" s="438">
        <v>0</v>
      </c>
      <c r="V23" s="436"/>
      <c r="W23" s="438">
        <f>SUM(C23:U23)</f>
        <v>-1727237.6639999999</v>
      </c>
    </row>
    <row r="24" spans="1:23">
      <c r="C24" s="436"/>
      <c r="D24" s="436"/>
      <c r="E24" s="782"/>
      <c r="F24" s="436"/>
      <c r="G24" s="807"/>
      <c r="H24" s="436"/>
      <c r="I24" s="782"/>
      <c r="J24" s="436"/>
      <c r="K24" s="782"/>
      <c r="L24" s="436"/>
      <c r="M24" s="782"/>
      <c r="N24" s="436"/>
      <c r="O24" s="782"/>
      <c r="P24" s="436"/>
      <c r="Q24" s="782"/>
      <c r="R24" s="436">
        <v>0</v>
      </c>
      <c r="S24" s="436"/>
      <c r="T24" s="436"/>
      <c r="U24" s="437"/>
      <c r="V24" s="437"/>
      <c r="W24" s="438">
        <f t="shared" si="0"/>
        <v>0</v>
      </c>
    </row>
    <row r="25" spans="1:23">
      <c r="A25" s="86" t="str">
        <f>+A31</f>
        <v>Saldo al 30 de Diciembre de 2024</v>
      </c>
      <c r="B25" s="19"/>
      <c r="C25" s="439">
        <f>+C14+C15+C16-C17-C20+C18</f>
        <v>171443000</v>
      </c>
      <c r="D25" s="439">
        <f>+D14+D15+D16-D17-D20+D18</f>
        <v>0</v>
      </c>
      <c r="E25" s="439">
        <f>+E14+E15+E16-E17-E20+E18</f>
        <v>0</v>
      </c>
      <c r="F25" s="439">
        <f>+F14+F15+F16-F17-F20+F18+F23</f>
        <v>265883.14</v>
      </c>
      <c r="G25" s="439">
        <f>+G14+G15+G16-G17-G20</f>
        <v>0</v>
      </c>
      <c r="H25" s="439">
        <f>+H14+H15+H16-H17-H20</f>
        <v>884126.12300000002</v>
      </c>
      <c r="I25" s="439">
        <f>+I14+I15+I16-I17-I20</f>
        <v>0</v>
      </c>
      <c r="J25" s="439">
        <f>+J14+J20+J22</f>
        <v>1309672.4809999999</v>
      </c>
      <c r="K25" s="439">
        <f t="shared" ref="K25:S25" si="1">+K14+K15+K16-K17-K20</f>
        <v>0</v>
      </c>
      <c r="L25" s="439">
        <f>+L14+L15+L16-L17-L20+L22</f>
        <v>609606.36</v>
      </c>
      <c r="M25" s="439">
        <f t="shared" si="1"/>
        <v>0</v>
      </c>
      <c r="N25" s="439">
        <f>+N14+N21</f>
        <v>26049741.377999999</v>
      </c>
      <c r="O25" s="439">
        <f>+O14+O21</f>
        <v>0</v>
      </c>
      <c r="P25" s="439">
        <f>+P14+P23</f>
        <v>3745422.602</v>
      </c>
      <c r="Q25" s="439">
        <f t="shared" si="1"/>
        <v>0</v>
      </c>
      <c r="R25" s="439">
        <f>+R14+R17</f>
        <v>0</v>
      </c>
      <c r="S25" s="439">
        <f t="shared" si="1"/>
        <v>0</v>
      </c>
      <c r="T25" s="439">
        <f>+T14+T23</f>
        <v>63167364.993000001</v>
      </c>
      <c r="U25" s="439">
        <f>+U14+U15+U16-U17-U20</f>
        <v>0</v>
      </c>
      <c r="V25" s="436"/>
      <c r="W25" s="438">
        <f>SUM(W14:W24)</f>
        <v>267474817.07699999</v>
      </c>
    </row>
    <row r="26" spans="1:23" ht="31.15" customHeight="1">
      <c r="A26" s="95" t="s">
        <v>277</v>
      </c>
      <c r="C26" s="436"/>
      <c r="D26" s="436"/>
      <c r="E26" s="782"/>
      <c r="F26" s="436"/>
      <c r="G26" s="807"/>
      <c r="H26" s="436"/>
      <c r="I26" s="782"/>
      <c r="J26" s="436"/>
      <c r="K26" s="782"/>
      <c r="L26" s="436"/>
      <c r="M26" s="782"/>
      <c r="N26" s="436"/>
      <c r="O26" s="782"/>
      <c r="P26" s="436"/>
      <c r="Q26" s="782"/>
      <c r="R26" s="436"/>
      <c r="S26" s="436"/>
      <c r="T26" s="436"/>
      <c r="U26" s="437"/>
      <c r="V26" s="437"/>
      <c r="W26" s="438">
        <f t="shared" ref="W26:W31" si="2">SUM(C26:U26)</f>
        <v>0</v>
      </c>
    </row>
    <row r="27" spans="1:23">
      <c r="A27" s="86" t="s">
        <v>83</v>
      </c>
      <c r="B27" s="49"/>
      <c r="C27" s="438"/>
      <c r="D27" s="436"/>
      <c r="E27" s="782"/>
      <c r="F27" s="438"/>
      <c r="G27" s="444"/>
      <c r="H27" s="438"/>
      <c r="I27" s="782"/>
      <c r="J27" s="438"/>
      <c r="K27" s="782"/>
      <c r="L27" s="438"/>
      <c r="M27" s="782"/>
      <c r="N27" s="438"/>
      <c r="O27" s="782"/>
      <c r="P27" s="438"/>
      <c r="Q27" s="782"/>
      <c r="R27" s="438"/>
      <c r="S27" s="436"/>
      <c r="T27" s="438"/>
      <c r="U27" s="438"/>
      <c r="V27" s="436"/>
      <c r="W27" s="438">
        <f t="shared" si="2"/>
        <v>0</v>
      </c>
    </row>
    <row r="28" spans="1:23">
      <c r="A28" s="49" t="s">
        <v>86</v>
      </c>
      <c r="B28" s="49"/>
      <c r="C28" s="436"/>
      <c r="D28" s="436"/>
      <c r="E28" s="782"/>
      <c r="F28" s="436"/>
      <c r="G28" s="807"/>
      <c r="H28" s="436"/>
      <c r="I28" s="782"/>
      <c r="J28" s="436"/>
      <c r="K28" s="782"/>
      <c r="L28" s="436"/>
      <c r="M28" s="782"/>
      <c r="N28" s="436"/>
      <c r="O28" s="782"/>
      <c r="P28" s="436"/>
      <c r="Q28" s="782"/>
      <c r="R28" s="436"/>
      <c r="S28" s="436"/>
      <c r="T28" s="436"/>
      <c r="U28" s="437"/>
      <c r="V28" s="436"/>
      <c r="W28" s="438">
        <f t="shared" si="2"/>
        <v>0</v>
      </c>
    </row>
    <row r="29" spans="1:23">
      <c r="A29" s="86" t="s">
        <v>85</v>
      </c>
      <c r="C29" s="438"/>
      <c r="D29" s="436"/>
      <c r="E29" s="782"/>
      <c r="F29" s="438"/>
      <c r="G29" s="444"/>
      <c r="H29" s="438"/>
      <c r="I29" s="782"/>
      <c r="J29" s="438"/>
      <c r="K29" s="782"/>
      <c r="L29" s="438"/>
      <c r="M29" s="782"/>
      <c r="N29" s="438">
        <v>0</v>
      </c>
      <c r="O29" s="782"/>
      <c r="P29" s="438">
        <v>0</v>
      </c>
      <c r="Q29" s="782"/>
      <c r="R29" s="438">
        <v>0</v>
      </c>
      <c r="S29" s="436"/>
      <c r="T29" s="438">
        <v>0</v>
      </c>
      <c r="U29" s="438"/>
      <c r="V29" s="436"/>
      <c r="W29" s="438">
        <f t="shared" si="2"/>
        <v>0</v>
      </c>
    </row>
    <row r="30" spans="1:23">
      <c r="C30" s="436"/>
      <c r="D30" s="436"/>
      <c r="E30" s="782"/>
      <c r="F30" s="436"/>
      <c r="G30" s="807"/>
      <c r="H30" s="436"/>
      <c r="I30" s="782"/>
      <c r="J30" s="436"/>
      <c r="K30" s="782"/>
      <c r="L30" s="436"/>
      <c r="M30" s="782"/>
      <c r="N30" s="436"/>
      <c r="O30" s="782"/>
      <c r="P30" s="436"/>
      <c r="Q30" s="782"/>
      <c r="R30" s="436"/>
      <c r="S30" s="436"/>
      <c r="T30" s="436"/>
      <c r="U30" s="437"/>
      <c r="V30" s="437"/>
      <c r="W30" s="438">
        <f t="shared" si="2"/>
        <v>0</v>
      </c>
    </row>
    <row r="31" spans="1:23">
      <c r="A31" s="86" t="str">
        <f>IFERROR(IF(Indice!B6="","Saldo al .. de  de 20X2 ","Saldo al "&amp;DAY(Indice!B6)&amp;" de "&amp;VLOOKUP(MONTH(Indice!B6),Indice!S:T,2,0)&amp;" de "&amp;YEAR(Indice!B6)),"Saldo al .. de  de 20X2 ")</f>
        <v>Saldo al 30 de Diciembre de 2024</v>
      </c>
      <c r="B31" s="19"/>
      <c r="C31" s="439">
        <f t="shared" ref="C31:H31" si="3">C25+C26+C27-C28+C29</f>
        <v>171443000</v>
      </c>
      <c r="D31" s="439">
        <f t="shared" si="3"/>
        <v>0</v>
      </c>
      <c r="E31" s="439">
        <f t="shared" si="3"/>
        <v>0</v>
      </c>
      <c r="F31" s="439">
        <f t="shared" si="3"/>
        <v>265883.14</v>
      </c>
      <c r="G31" s="439">
        <f t="shared" si="3"/>
        <v>0</v>
      </c>
      <c r="H31" s="439">
        <f t="shared" si="3"/>
        <v>884126.12300000002</v>
      </c>
      <c r="I31" s="782"/>
      <c r="J31" s="439">
        <f>J25+J26+J27+J28+J29</f>
        <v>1309672.4809999999</v>
      </c>
      <c r="K31" s="782"/>
      <c r="L31" s="439">
        <f>L25+L26+L27+L28+L29</f>
        <v>609606.36</v>
      </c>
      <c r="M31" s="782"/>
      <c r="N31" s="439">
        <f>N25+N26+N27+N28+N29</f>
        <v>26049741.377999999</v>
      </c>
      <c r="O31" s="782"/>
      <c r="P31" s="439">
        <f>P25+P26+P27+P28+P29</f>
        <v>3745422.602</v>
      </c>
      <c r="Q31" s="782"/>
      <c r="R31" s="439">
        <f>R25+R26+R27+R28+R29</f>
        <v>0</v>
      </c>
      <c r="S31" s="436"/>
      <c r="T31" s="439">
        <f>T25+T26+T27+T28+T29</f>
        <v>63167364.993000001</v>
      </c>
      <c r="U31" s="439">
        <f>U25+U26+U27+U28+U29</f>
        <v>0</v>
      </c>
      <c r="V31" s="436"/>
      <c r="W31" s="438">
        <f t="shared" si="2"/>
        <v>267474817.07699999</v>
      </c>
    </row>
    <row r="32" spans="1:23">
      <c r="A32" s="19"/>
      <c r="B32" s="19"/>
      <c r="C32" s="891"/>
      <c r="D32" s="42"/>
      <c r="E32" s="892"/>
      <c r="F32" s="891"/>
      <c r="G32" s="891"/>
      <c r="H32" s="891"/>
      <c r="I32" s="892"/>
      <c r="J32" s="891"/>
      <c r="K32" s="892"/>
      <c r="L32" s="891"/>
      <c r="M32" s="892"/>
      <c r="N32" s="891"/>
      <c r="O32" s="892"/>
      <c r="P32" s="891"/>
      <c r="Q32" s="892"/>
      <c r="R32" s="891"/>
      <c r="U32" s="43"/>
      <c r="V32" s="41"/>
      <c r="W32" s="437"/>
    </row>
    <row r="33" spans="1:23">
      <c r="A33" s="1" t="s">
        <v>406</v>
      </c>
      <c r="C33" s="44"/>
      <c r="D33" s="44"/>
      <c r="E33" s="72"/>
      <c r="F33" s="44"/>
      <c r="G33" s="44"/>
      <c r="H33" s="44"/>
      <c r="I33" s="72"/>
      <c r="J33" s="1"/>
      <c r="K33" s="21"/>
      <c r="M33" s="72"/>
      <c r="N33" s="44"/>
      <c r="O33" s="72"/>
      <c r="P33" s="44"/>
      <c r="Q33" s="72"/>
      <c r="R33" s="44"/>
      <c r="W33" s="430"/>
    </row>
    <row r="34" spans="1:23">
      <c r="C34" s="44"/>
      <c r="D34" s="44"/>
      <c r="E34" s="72"/>
      <c r="F34" s="44"/>
      <c r="G34" s="44"/>
      <c r="H34" s="44"/>
      <c r="I34" s="72"/>
      <c r="J34" s="1"/>
      <c r="K34" s="21"/>
      <c r="M34" s="72"/>
      <c r="N34" s="44"/>
      <c r="O34" s="72"/>
      <c r="P34" s="44"/>
      <c r="Q34" s="72"/>
      <c r="R34" s="44"/>
      <c r="W34" s="430"/>
    </row>
    <row r="35" spans="1:23">
      <c r="C35" s="44"/>
      <c r="D35" s="44"/>
      <c r="E35" s="72"/>
      <c r="F35" s="44"/>
      <c r="G35" s="44"/>
      <c r="H35" s="44"/>
      <c r="I35" s="72"/>
      <c r="J35" s="1"/>
      <c r="K35" s="21"/>
      <c r="M35" s="72"/>
      <c r="N35" s="44"/>
      <c r="O35" s="72"/>
      <c r="P35" s="44"/>
      <c r="Q35" s="72"/>
      <c r="R35" s="44"/>
      <c r="W35" s="430"/>
    </row>
    <row r="36" spans="1:23">
      <c r="C36" s="44"/>
      <c r="D36" s="44"/>
      <c r="E36" s="72"/>
      <c r="F36" s="44"/>
      <c r="G36" s="44"/>
      <c r="H36" s="44"/>
      <c r="I36" s="72"/>
      <c r="J36" s="1"/>
      <c r="K36" s="21"/>
      <c r="M36" s="72"/>
      <c r="N36" s="44"/>
      <c r="O36" s="72"/>
      <c r="P36" s="44"/>
      <c r="Q36" s="72"/>
      <c r="R36" s="44"/>
    </row>
    <row r="37" spans="1:23">
      <c r="C37" s="44"/>
      <c r="D37" s="44"/>
      <c r="E37" s="72"/>
      <c r="F37" s="44"/>
      <c r="G37" s="44"/>
      <c r="H37" s="44"/>
      <c r="I37" s="72"/>
      <c r="J37" s="1"/>
      <c r="K37" s="21"/>
      <c r="M37" s="72"/>
      <c r="N37" s="44"/>
      <c r="O37" s="72"/>
      <c r="P37" s="44"/>
      <c r="Q37" s="72"/>
      <c r="R37" s="44"/>
    </row>
    <row r="39" spans="1:23">
      <c r="C39" s="44"/>
      <c r="D39" s="44"/>
      <c r="E39" s="72"/>
      <c r="F39" s="44"/>
      <c r="G39" s="44"/>
      <c r="H39" s="44"/>
      <c r="I39" s="72"/>
      <c r="J39" s="1"/>
      <c r="K39" s="21"/>
      <c r="M39" s="72"/>
      <c r="N39" s="44"/>
      <c r="O39" s="72"/>
      <c r="P39" s="44"/>
      <c r="Q39" s="72"/>
      <c r="R39" s="44"/>
    </row>
    <row r="40" spans="1:23">
      <c r="F40" s="44"/>
      <c r="G40" s="44"/>
      <c r="H40" s="44"/>
      <c r="J40" s="1"/>
      <c r="K40" s="21"/>
      <c r="L40" s="45"/>
    </row>
  </sheetData>
  <mergeCells count="17">
    <mergeCell ref="A11:A12"/>
    <mergeCell ref="J11:J12"/>
    <mergeCell ref="T11:T12"/>
    <mergeCell ref="U11:U12"/>
    <mergeCell ref="W11:W12"/>
    <mergeCell ref="C11:C12"/>
    <mergeCell ref="F11:F12"/>
    <mergeCell ref="L11:L12"/>
    <mergeCell ref="N11:N12"/>
    <mergeCell ref="P11:P12"/>
    <mergeCell ref="R11:R12"/>
    <mergeCell ref="A4:W4"/>
    <mergeCell ref="A5:W5"/>
    <mergeCell ref="A6:W6"/>
    <mergeCell ref="A7:W7"/>
    <mergeCell ref="N10:R10"/>
    <mergeCell ref="C10:H10"/>
  </mergeCells>
  <hyperlinks>
    <hyperlink ref="J1" location="Indice!A1" display="Indice"/>
  </hyperlinks>
  <pageMargins left="0.70866141732283472" right="0.70866141732283472" top="0.74803149606299213" bottom="0.74803149606299213" header="0.31496062992125984" footer="0.31496062992125984"/>
  <pageSetup paperSize="9" scale="65" orientation="landscape" r:id="rId1"/>
  <drawing r:id="rId2"/>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30"/>
  <dimension ref="A1:AG34"/>
  <sheetViews>
    <sheetView showGridLines="0" topLeftCell="A4" workbookViewId="0">
      <selection activeCell="F15" sqref="F15"/>
    </sheetView>
  </sheetViews>
  <sheetFormatPr baseColWidth="10" defaultRowHeight="15"/>
  <cols>
    <col min="1" max="1" width="45.5703125" style="99" customWidth="1"/>
    <col min="2" max="2" width="18.140625" style="99" customWidth="1"/>
    <col min="3" max="3" width="17.140625" style="99" customWidth="1"/>
    <col min="4" max="33" width="11.42578125" style="99" customWidth="1"/>
  </cols>
  <sheetData>
    <row r="1" spans="1:33">
      <c r="A1" s="99" t="str">
        <f>Indice!C1</f>
        <v>NEGOFIN S.A.E.C.A.</v>
      </c>
      <c r="E1" s="118" t="s">
        <v>145</v>
      </c>
    </row>
    <row r="5" spans="1:33">
      <c r="A5" s="267" t="s">
        <v>336</v>
      </c>
      <c r="B5" s="267"/>
      <c r="C5" s="267"/>
      <c r="D5" s="267"/>
      <c r="E5" s="267"/>
      <c r="F5" s="267"/>
      <c r="G5" s="18"/>
      <c r="H5" s="18"/>
      <c r="I5" s="18"/>
      <c r="J5" s="18"/>
      <c r="K5" s="18"/>
      <c r="L5" s="18"/>
      <c r="M5" s="18"/>
      <c r="N5" s="18"/>
      <c r="O5" s="18"/>
      <c r="P5" s="18"/>
      <c r="Q5" s="18"/>
      <c r="R5" s="18"/>
      <c r="S5" s="18"/>
      <c r="T5" s="18"/>
      <c r="U5" s="18"/>
      <c r="V5" s="18"/>
      <c r="W5" s="18"/>
      <c r="X5" s="18"/>
      <c r="Y5" s="18"/>
      <c r="Z5" s="18"/>
      <c r="AA5" s="18"/>
      <c r="AB5" s="18"/>
      <c r="AC5" s="18"/>
      <c r="AD5" s="18"/>
      <c r="AE5" s="18"/>
      <c r="AF5" s="18"/>
      <c r="AG5"/>
    </row>
    <row r="8" spans="1:33">
      <c r="B8" s="1062" t="s">
        <v>306</v>
      </c>
      <c r="C8" s="1062"/>
    </row>
    <row r="9" spans="1:33">
      <c r="B9" s="330">
        <f>IFERROR(IF(Indice!B6="","2XX2",YEAR(Indice!B6)),"2XX2")</f>
        <v>2024</v>
      </c>
      <c r="C9" s="330">
        <f>+IFERROR(YEAR(Indice!B6-365),"2XX1")</f>
        <v>2023</v>
      </c>
      <c r="D9" s="18"/>
      <c r="E9" s="18"/>
      <c r="F9" s="18"/>
      <c r="G9" s="18"/>
      <c r="H9" s="18"/>
      <c r="I9" s="18"/>
      <c r="J9" s="18"/>
      <c r="K9" s="18"/>
      <c r="L9" s="18"/>
      <c r="M9" s="18"/>
      <c r="N9" s="18"/>
      <c r="O9" s="18"/>
      <c r="P9" s="18"/>
      <c r="Q9" s="18"/>
      <c r="R9" s="18"/>
      <c r="S9" s="18"/>
      <c r="T9" s="18"/>
      <c r="U9" s="18"/>
      <c r="V9" s="18"/>
      <c r="W9" s="18"/>
      <c r="X9" s="18"/>
      <c r="Y9" s="18"/>
      <c r="Z9" s="18"/>
      <c r="AA9" s="18"/>
      <c r="AB9" s="18"/>
      <c r="AC9" s="18"/>
      <c r="AD9" s="18"/>
      <c r="AE9" s="18"/>
      <c r="AF9" s="18"/>
      <c r="AG9"/>
    </row>
    <row r="10" spans="1:33" s="292" customFormat="1">
      <c r="A10" s="123" t="s">
        <v>61</v>
      </c>
      <c r="B10" s="218"/>
      <c r="C10" s="218"/>
      <c r="D10" s="18"/>
      <c r="E10" s="18"/>
      <c r="F10" s="18"/>
      <c r="G10" s="18"/>
      <c r="H10" s="18"/>
      <c r="I10" s="18"/>
      <c r="J10" s="18"/>
      <c r="K10" s="18"/>
      <c r="L10" s="18"/>
      <c r="M10" s="18"/>
      <c r="N10" s="18"/>
      <c r="O10" s="18"/>
      <c r="P10" s="18"/>
      <c r="Q10" s="18"/>
      <c r="R10" s="18"/>
      <c r="S10" s="18"/>
      <c r="T10" s="18"/>
      <c r="U10" s="18"/>
      <c r="V10" s="18"/>
      <c r="W10" s="18"/>
      <c r="X10" s="18"/>
      <c r="Y10" s="18"/>
      <c r="Z10" s="18"/>
      <c r="AA10" s="18"/>
      <c r="AB10" s="18"/>
      <c r="AC10" s="18"/>
      <c r="AD10" s="18"/>
      <c r="AE10" s="18"/>
      <c r="AF10" s="18"/>
    </row>
    <row r="11" spans="1:33">
      <c r="A11" s="123" t="s">
        <v>853</v>
      </c>
      <c r="B11" s="36"/>
      <c r="C11" s="36"/>
      <c r="D11" s="18"/>
      <c r="E11" s="18"/>
      <c r="F11" s="18"/>
      <c r="G11" s="18"/>
      <c r="H11" s="18"/>
      <c r="I11" s="18"/>
      <c r="J11" s="18"/>
      <c r="K11" s="18"/>
      <c r="L11" s="18"/>
      <c r="M11" s="18"/>
      <c r="N11" s="18"/>
      <c r="O11" s="18"/>
      <c r="P11" s="18"/>
      <c r="Q11" s="18"/>
      <c r="R11" s="18"/>
      <c r="S11" s="18"/>
      <c r="T11" s="18"/>
      <c r="U11" s="18"/>
      <c r="V11" s="18"/>
      <c r="W11" s="18"/>
      <c r="X11" s="18"/>
      <c r="Y11" s="18"/>
      <c r="Z11" s="18"/>
      <c r="AA11" s="18"/>
      <c r="AB11" s="18"/>
      <c r="AC11" s="18"/>
      <c r="AD11" s="18"/>
      <c r="AE11" s="18"/>
      <c r="AF11" s="18"/>
      <c r="AG11"/>
    </row>
    <row r="12" spans="1:33" s="292" customFormat="1">
      <c r="A12" s="299" t="s">
        <v>855</v>
      </c>
      <c r="B12" s="757"/>
      <c r="C12" s="757"/>
      <c r="D12" s="18"/>
      <c r="E12" s="18"/>
      <c r="F12" s="18"/>
      <c r="G12" s="18"/>
      <c r="H12" s="18"/>
      <c r="I12" s="18"/>
      <c r="J12" s="18"/>
      <c r="K12" s="18"/>
      <c r="L12" s="18"/>
      <c r="M12" s="18"/>
      <c r="N12" s="18"/>
      <c r="O12" s="18"/>
      <c r="P12" s="18"/>
      <c r="Q12" s="18"/>
      <c r="R12" s="18"/>
      <c r="S12" s="18"/>
      <c r="T12" s="18"/>
      <c r="U12" s="18"/>
      <c r="V12" s="18"/>
      <c r="W12" s="18"/>
      <c r="X12" s="18"/>
      <c r="Y12" s="18"/>
      <c r="Z12" s="18"/>
      <c r="AA12" s="18"/>
      <c r="AB12" s="18"/>
      <c r="AC12" s="18"/>
      <c r="AD12" s="18"/>
      <c r="AE12" s="18"/>
      <c r="AF12" s="18"/>
    </row>
    <row r="13" spans="1:33" s="292" customFormat="1">
      <c r="A13" s="18" t="s">
        <v>262</v>
      </c>
      <c r="B13" s="533">
        <v>363111842.69599998</v>
      </c>
      <c r="C13" s="533">
        <v>337435009.36900002</v>
      </c>
      <c r="D13" s="18"/>
      <c r="E13" s="18"/>
      <c r="F13" s="18"/>
      <c r="G13" s="18"/>
      <c r="H13" s="18"/>
      <c r="I13" s="18"/>
      <c r="J13" s="18"/>
      <c r="K13" s="18"/>
      <c r="L13" s="18"/>
      <c r="M13" s="18"/>
      <c r="N13" s="18"/>
      <c r="O13" s="18"/>
      <c r="P13" s="18"/>
      <c r="Q13" s="18"/>
      <c r="R13" s="18"/>
      <c r="S13" s="18"/>
      <c r="T13" s="18"/>
      <c r="U13" s="18"/>
      <c r="V13" s="18"/>
      <c r="W13" s="18"/>
      <c r="X13" s="18"/>
      <c r="Y13" s="18"/>
      <c r="Z13" s="18"/>
      <c r="AA13" s="18"/>
      <c r="AB13" s="18"/>
      <c r="AC13" s="18"/>
      <c r="AD13" s="18"/>
      <c r="AE13" s="18"/>
      <c r="AF13" s="18"/>
    </row>
    <row r="14" spans="1:33" s="292" customFormat="1">
      <c r="A14" s="292" t="s">
        <v>263</v>
      </c>
      <c r="B14" s="753">
        <v>0</v>
      </c>
      <c r="C14" s="753">
        <v>0</v>
      </c>
      <c r="D14" s="18"/>
      <c r="E14" s="18"/>
      <c r="F14" s="18"/>
      <c r="G14" s="18"/>
      <c r="H14" s="18"/>
      <c r="I14" s="18"/>
      <c r="J14" s="18"/>
      <c r="K14" s="18"/>
      <c r="L14" s="18"/>
      <c r="M14" s="18"/>
      <c r="N14" s="18"/>
      <c r="O14" s="18"/>
      <c r="P14" s="18"/>
      <c r="Q14" s="18"/>
      <c r="R14" s="18"/>
      <c r="S14" s="18"/>
      <c r="T14" s="18"/>
      <c r="U14" s="18"/>
      <c r="V14" s="18"/>
      <c r="W14" s="18"/>
      <c r="X14" s="18"/>
      <c r="Y14" s="18"/>
      <c r="Z14" s="18"/>
      <c r="AA14" s="18"/>
      <c r="AB14" s="18"/>
      <c r="AC14" s="18"/>
      <c r="AD14" s="18"/>
      <c r="AE14" s="18"/>
      <c r="AF14" s="18"/>
    </row>
    <row r="15" spans="1:33" s="292" customFormat="1">
      <c r="A15" s="299" t="s">
        <v>856</v>
      </c>
      <c r="B15" s="753">
        <v>0</v>
      </c>
      <c r="C15" s="753">
        <v>0</v>
      </c>
      <c r="D15" s="18"/>
      <c r="E15" s="18"/>
      <c r="F15" s="18"/>
      <c r="G15" s="18"/>
      <c r="H15" s="18"/>
      <c r="I15" s="18"/>
      <c r="J15" s="18"/>
      <c r="K15" s="18"/>
      <c r="L15" s="18"/>
      <c r="M15" s="18"/>
      <c r="N15" s="18"/>
      <c r="O15" s="18"/>
      <c r="P15" s="18"/>
      <c r="Q15" s="18"/>
      <c r="R15" s="18"/>
      <c r="S15" s="18"/>
      <c r="T15" s="18"/>
      <c r="U15" s="18"/>
      <c r="V15" s="18"/>
      <c r="W15" s="18"/>
      <c r="X15" s="18"/>
      <c r="Y15" s="18"/>
      <c r="Z15" s="18"/>
      <c r="AA15" s="18"/>
      <c r="AB15" s="18"/>
      <c r="AC15" s="18"/>
      <c r="AD15" s="18"/>
      <c r="AE15" s="18"/>
      <c r="AF15" s="18"/>
    </row>
    <row r="16" spans="1:33" s="292" customFormat="1">
      <c r="A16" s="18" t="s">
        <v>262</v>
      </c>
      <c r="B16" s="753">
        <v>0</v>
      </c>
      <c r="C16" s="753">
        <v>0</v>
      </c>
      <c r="D16" s="18"/>
      <c r="E16" s="18"/>
      <c r="F16" s="18"/>
      <c r="G16" s="18"/>
      <c r="H16" s="18"/>
      <c r="I16" s="18"/>
      <c r="J16" s="895"/>
      <c r="K16" s="18"/>
      <c r="L16" s="18"/>
      <c r="M16" s="18"/>
      <c r="N16" s="18"/>
      <c r="O16" s="18"/>
      <c r="P16" s="18"/>
      <c r="Q16" s="18"/>
      <c r="R16" s="18"/>
      <c r="S16" s="18"/>
      <c r="T16" s="18"/>
      <c r="U16" s="18"/>
      <c r="V16" s="18"/>
      <c r="W16" s="18"/>
      <c r="X16" s="18"/>
      <c r="Y16" s="18"/>
      <c r="Z16" s="18"/>
      <c r="AA16" s="18"/>
      <c r="AB16" s="18"/>
      <c r="AC16" s="18"/>
      <c r="AD16" s="18"/>
      <c r="AE16" s="18"/>
      <c r="AF16" s="18"/>
    </row>
    <row r="17" spans="1:33" s="292" customFormat="1">
      <c r="A17" s="292" t="s">
        <v>263</v>
      </c>
      <c r="B17" s="753">
        <v>0</v>
      </c>
      <c r="C17" s="753">
        <v>0</v>
      </c>
      <c r="D17" s="18"/>
      <c r="E17" s="18"/>
      <c r="F17" s="18"/>
      <c r="G17" s="18"/>
      <c r="H17" s="18"/>
      <c r="I17" s="18"/>
      <c r="J17" s="18"/>
      <c r="K17" s="18"/>
      <c r="L17" s="18"/>
      <c r="M17" s="18"/>
      <c r="N17" s="18"/>
      <c r="O17" s="18"/>
      <c r="P17" s="18"/>
      <c r="Q17" s="18"/>
      <c r="R17" s="18"/>
      <c r="S17" s="18"/>
      <c r="T17" s="18"/>
      <c r="U17" s="18"/>
      <c r="V17" s="18"/>
      <c r="W17" s="18"/>
      <c r="X17" s="18"/>
      <c r="Y17" s="18"/>
      <c r="Z17" s="18"/>
      <c r="AA17" s="18"/>
      <c r="AB17" s="18"/>
      <c r="AC17" s="18"/>
      <c r="AD17" s="18"/>
      <c r="AE17" s="18"/>
      <c r="AF17" s="18"/>
    </row>
    <row r="18" spans="1:33" s="292" customFormat="1">
      <c r="A18" s="123" t="s">
        <v>854</v>
      </c>
      <c r="B18" s="753"/>
      <c r="C18" s="753"/>
      <c r="D18" s="18"/>
      <c r="E18" s="18"/>
      <c r="F18" s="18"/>
      <c r="G18" s="18"/>
      <c r="H18" s="18"/>
      <c r="I18" s="18"/>
      <c r="J18" s="18"/>
      <c r="K18" s="18"/>
      <c r="L18" s="18"/>
      <c r="M18" s="18"/>
      <c r="N18" s="18"/>
      <c r="O18" s="18"/>
      <c r="P18" s="18"/>
      <c r="Q18" s="18"/>
      <c r="R18" s="18"/>
      <c r="S18" s="18"/>
      <c r="T18" s="18"/>
      <c r="U18" s="18"/>
      <c r="V18" s="18"/>
      <c r="W18" s="18"/>
      <c r="X18" s="18"/>
      <c r="Y18" s="18"/>
      <c r="Z18" s="18"/>
      <c r="AA18" s="18"/>
      <c r="AB18" s="18"/>
      <c r="AC18" s="18"/>
      <c r="AD18" s="18"/>
      <c r="AE18" s="18"/>
      <c r="AF18" s="18"/>
    </row>
    <row r="19" spans="1:33" s="292" customFormat="1">
      <c r="A19" s="299" t="s">
        <v>855</v>
      </c>
      <c r="B19" s="753">
        <v>0</v>
      </c>
      <c r="C19" s="753">
        <v>0</v>
      </c>
      <c r="D19" s="18"/>
      <c r="E19" s="18"/>
      <c r="F19" s="18"/>
      <c r="G19" s="18"/>
      <c r="H19" s="18"/>
      <c r="I19" s="18"/>
      <c r="J19" s="18"/>
      <c r="K19" s="18"/>
      <c r="L19" s="18"/>
      <c r="M19" s="18"/>
      <c r="N19" s="18"/>
      <c r="O19" s="18"/>
      <c r="P19" s="18"/>
      <c r="Q19" s="18"/>
      <c r="R19" s="18"/>
      <c r="S19" s="18"/>
      <c r="T19" s="18"/>
      <c r="U19" s="18"/>
      <c r="V19" s="18"/>
      <c r="W19" s="18"/>
      <c r="X19" s="18"/>
      <c r="Y19" s="18"/>
      <c r="Z19" s="18"/>
      <c r="AA19" s="18"/>
      <c r="AB19" s="18"/>
      <c r="AC19" s="18"/>
      <c r="AD19" s="18"/>
      <c r="AE19" s="18"/>
      <c r="AF19" s="18"/>
    </row>
    <row r="20" spans="1:33" s="292" customFormat="1">
      <c r="A20" s="18" t="s">
        <v>262</v>
      </c>
      <c r="B20" s="753">
        <v>0</v>
      </c>
      <c r="C20" s="753">
        <v>0</v>
      </c>
      <c r="D20" s="18"/>
      <c r="E20" s="18"/>
      <c r="F20" s="18"/>
      <c r="G20" s="18"/>
      <c r="H20" s="18"/>
      <c r="I20" s="18"/>
      <c r="J20" s="18"/>
      <c r="K20" s="18"/>
      <c r="L20" s="18"/>
      <c r="M20" s="18"/>
      <c r="N20" s="18"/>
      <c r="O20" s="18"/>
      <c r="P20" s="18"/>
      <c r="Q20" s="18"/>
      <c r="R20" s="18"/>
      <c r="S20" s="18"/>
      <c r="T20" s="18"/>
      <c r="U20" s="18"/>
      <c r="V20" s="18"/>
      <c r="W20" s="18"/>
      <c r="X20" s="18"/>
      <c r="Y20" s="18"/>
      <c r="Z20" s="18"/>
      <c r="AA20" s="18"/>
      <c r="AB20" s="18"/>
      <c r="AC20" s="18"/>
      <c r="AD20" s="18"/>
      <c r="AE20" s="18"/>
      <c r="AF20" s="18"/>
    </row>
    <row r="21" spans="1:33" s="292" customFormat="1">
      <c r="A21" s="292" t="s">
        <v>263</v>
      </c>
      <c r="B21" s="753">
        <v>0</v>
      </c>
      <c r="C21" s="753">
        <v>0</v>
      </c>
      <c r="D21" s="18"/>
      <c r="E21" s="18"/>
      <c r="F21" s="18"/>
      <c r="G21" s="18"/>
      <c r="H21" s="18"/>
      <c r="I21" s="18"/>
      <c r="J21" s="18"/>
      <c r="K21" s="18"/>
      <c r="L21" s="18"/>
      <c r="M21" s="18"/>
      <c r="N21" s="18"/>
      <c r="O21" s="18"/>
      <c r="P21" s="18"/>
      <c r="Q21" s="18"/>
      <c r="R21" s="18"/>
      <c r="S21" s="18"/>
      <c r="T21" s="18"/>
      <c r="U21" s="18"/>
      <c r="V21" s="18"/>
      <c r="W21" s="18"/>
      <c r="X21" s="18"/>
      <c r="Y21" s="18"/>
      <c r="Z21" s="18"/>
      <c r="AA21" s="18"/>
      <c r="AB21" s="18"/>
      <c r="AC21" s="18"/>
      <c r="AD21" s="18"/>
      <c r="AE21" s="18"/>
      <c r="AF21" s="18"/>
    </row>
    <row r="22" spans="1:33" s="292" customFormat="1">
      <c r="A22" s="299" t="s">
        <v>856</v>
      </c>
      <c r="B22" s="753">
        <v>0</v>
      </c>
      <c r="C22" s="753">
        <v>0</v>
      </c>
      <c r="D22" s="18"/>
      <c r="E22" s="18"/>
      <c r="F22" s="18"/>
      <c r="G22" s="18"/>
      <c r="H22" s="18"/>
      <c r="I22" s="18"/>
      <c r="J22" s="18"/>
      <c r="K22" s="18"/>
      <c r="L22" s="18"/>
      <c r="M22" s="18"/>
      <c r="N22" s="18"/>
      <c r="O22" s="18"/>
      <c r="P22" s="18"/>
      <c r="Q22" s="18"/>
      <c r="R22" s="18"/>
      <c r="S22" s="18"/>
      <c r="T22" s="18"/>
      <c r="U22" s="18"/>
      <c r="V22" s="18"/>
      <c r="W22" s="18"/>
      <c r="X22" s="18"/>
      <c r="Y22" s="18"/>
      <c r="Z22" s="18"/>
      <c r="AA22" s="18"/>
      <c r="AB22" s="18"/>
      <c r="AC22" s="18"/>
      <c r="AD22" s="18"/>
      <c r="AE22" s="18"/>
      <c r="AF22" s="18"/>
    </row>
    <row r="23" spans="1:33" s="292" customFormat="1">
      <c r="A23" s="18" t="s">
        <v>262</v>
      </c>
      <c r="B23" s="753">
        <v>0</v>
      </c>
      <c r="C23" s="753">
        <v>0</v>
      </c>
      <c r="D23" s="18"/>
      <c r="E23" s="18"/>
      <c r="F23" s="18"/>
      <c r="G23" s="18"/>
      <c r="H23" s="18"/>
      <c r="I23" s="18"/>
      <c r="J23" s="18"/>
      <c r="K23" s="18"/>
      <c r="L23" s="18"/>
      <c r="M23" s="18"/>
      <c r="N23" s="18"/>
      <c r="O23" s="18"/>
      <c r="P23" s="18"/>
      <c r="Q23" s="18"/>
      <c r="R23" s="18"/>
      <c r="S23" s="18"/>
      <c r="T23" s="18"/>
      <c r="U23" s="18"/>
      <c r="V23" s="18"/>
      <c r="W23" s="18"/>
      <c r="X23" s="18"/>
      <c r="Y23" s="18"/>
      <c r="Z23" s="18"/>
      <c r="AA23" s="18"/>
      <c r="AB23" s="18"/>
      <c r="AC23" s="18"/>
      <c r="AD23" s="18"/>
      <c r="AE23" s="18"/>
      <c r="AF23" s="18"/>
    </row>
    <row r="24" spans="1:33" s="292" customFormat="1">
      <c r="A24" s="292" t="s">
        <v>263</v>
      </c>
      <c r="B24" s="753">
        <v>0</v>
      </c>
      <c r="C24" s="753">
        <v>0</v>
      </c>
      <c r="D24" s="18"/>
      <c r="E24" s="18"/>
      <c r="F24" s="18"/>
      <c r="G24" s="18"/>
      <c r="H24" s="18"/>
      <c r="I24" s="18"/>
      <c r="J24" s="18"/>
      <c r="K24" s="18"/>
      <c r="L24" s="18"/>
      <c r="M24" s="18"/>
      <c r="N24" s="18"/>
      <c r="O24" s="18"/>
      <c r="P24" s="18"/>
      <c r="Q24" s="18"/>
      <c r="R24" s="18"/>
      <c r="S24" s="18"/>
      <c r="T24" s="18"/>
      <c r="U24" s="18"/>
      <c r="V24" s="18"/>
      <c r="W24" s="18"/>
      <c r="X24" s="18"/>
      <c r="Y24" s="18"/>
      <c r="Z24" s="18"/>
      <c r="AA24" s="18"/>
      <c r="AB24" s="18"/>
      <c r="AC24" s="18"/>
      <c r="AD24" s="18"/>
      <c r="AE24" s="18"/>
      <c r="AF24" s="18"/>
    </row>
    <row r="25" spans="1:33" s="292" customFormat="1">
      <c r="A25" s="300" t="s">
        <v>857</v>
      </c>
      <c r="B25" s="753"/>
      <c r="C25" s="753"/>
      <c r="D25" s="18"/>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row>
    <row r="26" spans="1:33">
      <c r="A26" s="123" t="s">
        <v>3</v>
      </c>
      <c r="B26" s="876">
        <f>SUM($B$11:B24)</f>
        <v>363111842.69599998</v>
      </c>
      <c r="C26" s="876">
        <f>SUM($C$11:C24)</f>
        <v>337435009.36900002</v>
      </c>
      <c r="D26" s="18"/>
      <c r="E26" s="18"/>
      <c r="F26" s="18"/>
      <c r="G26" s="18"/>
      <c r="H26" s="18"/>
      <c r="I26" s="18"/>
      <c r="J26" s="18"/>
      <c r="K26" s="18"/>
      <c r="L26" s="18"/>
      <c r="M26" s="18"/>
      <c r="N26" s="18"/>
      <c r="O26" s="18"/>
      <c r="P26" s="18"/>
      <c r="Q26" s="18"/>
      <c r="R26" s="18"/>
      <c r="S26" s="18"/>
      <c r="T26" s="18"/>
      <c r="U26" s="18"/>
      <c r="V26" s="18"/>
      <c r="W26" s="18"/>
      <c r="X26" s="18"/>
      <c r="Y26" s="18"/>
      <c r="Z26" s="18"/>
      <c r="AA26" s="18"/>
      <c r="AB26" s="18"/>
      <c r="AC26" s="18"/>
      <c r="AD26" s="18"/>
      <c r="AE26" s="18"/>
      <c r="AF26" s="18"/>
      <c r="AG26"/>
    </row>
    <row r="27" spans="1:33">
      <c r="A27" s="18"/>
      <c r="B27" s="757"/>
      <c r="C27" s="757"/>
      <c r="D27" s="18"/>
      <c r="E27" s="18"/>
      <c r="F27" s="18"/>
      <c r="G27" s="18"/>
      <c r="H27" s="18"/>
      <c r="I27" s="18"/>
      <c r="J27" s="18"/>
      <c r="K27" s="18"/>
      <c r="L27" s="18"/>
      <c r="M27" s="18"/>
      <c r="N27" s="18"/>
      <c r="O27" s="18"/>
      <c r="P27" s="18"/>
      <c r="Q27" s="18"/>
      <c r="R27" s="18"/>
      <c r="S27" s="18"/>
      <c r="T27" s="18"/>
      <c r="U27" s="18"/>
      <c r="V27" s="18"/>
      <c r="W27" s="18"/>
      <c r="X27" s="18"/>
      <c r="Y27" s="18"/>
      <c r="Z27" s="18"/>
      <c r="AA27" s="18"/>
      <c r="AB27" s="18"/>
      <c r="AC27" s="18"/>
      <c r="AD27" s="18"/>
      <c r="AE27" s="18"/>
      <c r="AF27" s="18"/>
      <c r="AG27"/>
    </row>
    <row r="28" spans="1:33">
      <c r="B28" s="878"/>
      <c r="C28" s="757"/>
    </row>
    <row r="29" spans="1:33">
      <c r="B29" s="879"/>
      <c r="C29" s="757"/>
    </row>
    <row r="30" spans="1:33">
      <c r="B30" s="880"/>
      <c r="C30" s="757"/>
    </row>
    <row r="31" spans="1:33">
      <c r="B31" s="878"/>
      <c r="C31" s="757"/>
    </row>
    <row r="32" spans="1:33">
      <c r="B32" s="757"/>
      <c r="C32" s="757"/>
    </row>
    <row r="33" spans="2:3">
      <c r="B33" s="757"/>
      <c r="C33" s="757"/>
    </row>
    <row r="34" spans="2:3">
      <c r="B34" s="757"/>
      <c r="C34" s="757"/>
    </row>
  </sheetData>
  <mergeCells count="1">
    <mergeCell ref="B8:C8"/>
  </mergeCells>
  <hyperlinks>
    <hyperlink ref="E1" location="ER!A1" display="ER"/>
  </hyperlinks>
  <pageMargins left="0.7" right="0.7" top="0.75" bottom="0.75" header="0.3" footer="0.3"/>
  <pageSetup orientation="portrait" r:id="rId1"/>
  <drawing r:id="rId2"/>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31"/>
  <dimension ref="A1:AE22"/>
  <sheetViews>
    <sheetView showGridLines="0" topLeftCell="A4" workbookViewId="0">
      <selection activeCell="G15" sqref="G15"/>
    </sheetView>
  </sheetViews>
  <sheetFormatPr baseColWidth="10" defaultRowHeight="15"/>
  <cols>
    <col min="1" max="1" width="38" style="99" customWidth="1"/>
    <col min="2" max="2" width="18.140625" style="99" customWidth="1"/>
    <col min="3" max="3" width="17.140625" style="99" customWidth="1"/>
    <col min="4" max="6" width="11.42578125" style="99" customWidth="1"/>
    <col min="7" max="7" width="12.7109375" style="99" bestFit="1" customWidth="1"/>
    <col min="8" max="31" width="11.42578125" style="99" customWidth="1"/>
  </cols>
  <sheetData>
    <row r="1" spans="1:31">
      <c r="A1" s="99" t="str">
        <f>Indice!C1</f>
        <v>NEGOFIN S.A.E.C.A.</v>
      </c>
      <c r="E1" s="118" t="s">
        <v>145</v>
      </c>
    </row>
    <row r="5" spans="1:31">
      <c r="A5" s="1066" t="s">
        <v>337</v>
      </c>
      <c r="B5" s="1066"/>
      <c r="C5" s="1066"/>
      <c r="D5" s="1066"/>
      <c r="E5" s="1066"/>
      <c r="F5" s="1066"/>
      <c r="G5" s="18"/>
      <c r="H5" s="18"/>
      <c r="I5" s="18"/>
      <c r="J5" s="18"/>
      <c r="K5" s="18"/>
      <c r="L5" s="18"/>
      <c r="M5" s="18"/>
      <c r="N5" s="18"/>
      <c r="O5" s="18"/>
      <c r="P5" s="18"/>
      <c r="Q5" s="18"/>
      <c r="R5" s="18"/>
      <c r="S5" s="18"/>
      <c r="T5" s="18"/>
      <c r="U5" s="18"/>
      <c r="V5" s="18"/>
      <c r="W5" s="18"/>
      <c r="X5" s="18"/>
      <c r="Y5" s="18"/>
      <c r="Z5" s="18"/>
      <c r="AA5" s="18"/>
      <c r="AB5" s="18"/>
      <c r="AC5" s="18"/>
      <c r="AD5" s="18"/>
      <c r="AE5" s="18"/>
    </row>
    <row r="7" spans="1:31">
      <c r="B7" s="1074"/>
      <c r="C7" s="1074"/>
    </row>
    <row r="8" spans="1:31" s="170" customFormat="1">
      <c r="A8" s="99"/>
      <c r="B8" s="1075" t="s">
        <v>258</v>
      </c>
      <c r="C8" s="1075"/>
      <c r="D8" s="99"/>
      <c r="E8" s="99"/>
      <c r="F8" s="99"/>
      <c r="G8" s="99"/>
      <c r="H8" s="99"/>
      <c r="I8" s="99"/>
      <c r="J8" s="99"/>
      <c r="K8" s="99"/>
      <c r="L8" s="99"/>
      <c r="M8" s="99"/>
      <c r="N8" s="99"/>
      <c r="O8" s="99"/>
      <c r="P8" s="99"/>
      <c r="Q8" s="99"/>
      <c r="R8" s="99"/>
      <c r="S8" s="99"/>
      <c r="T8" s="99"/>
      <c r="U8" s="99"/>
      <c r="V8" s="99"/>
      <c r="W8" s="99"/>
      <c r="X8" s="99"/>
      <c r="Y8" s="99"/>
      <c r="Z8" s="99"/>
      <c r="AA8" s="99"/>
      <c r="AB8" s="99"/>
      <c r="AC8" s="99"/>
      <c r="AD8" s="99"/>
      <c r="AE8" s="99"/>
    </row>
    <row r="9" spans="1:31">
      <c r="A9" s="123" t="s">
        <v>153</v>
      </c>
      <c r="B9" s="330">
        <f>IFERROR(IF(Indice!B6="","2XX2",YEAR(Indice!B6)),"2XX2")</f>
        <v>2024</v>
      </c>
      <c r="C9" s="330">
        <f>+IFERROR(YEAR(Indice!B6-365),"2XX1")</f>
        <v>2023</v>
      </c>
      <c r="D9" s="18"/>
      <c r="E9" s="18"/>
      <c r="F9" s="18"/>
      <c r="G9" s="18"/>
      <c r="H9" s="18"/>
      <c r="I9" s="18"/>
      <c r="J9" s="18"/>
      <c r="K9" s="18"/>
      <c r="L9" s="18"/>
      <c r="M9" s="18"/>
      <c r="N9" s="18"/>
      <c r="O9" s="18"/>
      <c r="P9" s="18"/>
      <c r="Q9" s="18"/>
      <c r="R9" s="18"/>
      <c r="S9" s="18"/>
      <c r="T9" s="18"/>
      <c r="U9" s="18"/>
      <c r="V9" s="18"/>
      <c r="W9" s="18"/>
      <c r="X9" s="18"/>
      <c r="Y9" s="18"/>
      <c r="Z9" s="18"/>
      <c r="AA9" s="18"/>
      <c r="AB9" s="18"/>
      <c r="AC9" s="18"/>
      <c r="AD9" s="18"/>
      <c r="AE9" s="18"/>
    </row>
    <row r="10" spans="1:31" s="292" customFormat="1">
      <c r="A10" s="123" t="s">
        <v>858</v>
      </c>
      <c r="B10" s="425"/>
      <c r="C10" s="425"/>
      <c r="D10" s="18"/>
      <c r="E10" s="18"/>
      <c r="F10" s="18"/>
      <c r="G10" s="18"/>
      <c r="H10" s="18"/>
      <c r="I10" s="18"/>
      <c r="J10" s="18"/>
      <c r="K10" s="18"/>
      <c r="L10" s="18"/>
      <c r="M10" s="18"/>
      <c r="N10" s="18"/>
      <c r="O10" s="18"/>
      <c r="P10" s="18"/>
      <c r="Q10" s="18"/>
      <c r="R10" s="18"/>
      <c r="S10" s="18"/>
      <c r="T10" s="18"/>
      <c r="U10" s="18"/>
      <c r="V10" s="18"/>
      <c r="W10" s="18"/>
      <c r="X10" s="18"/>
      <c r="Y10" s="18"/>
      <c r="Z10" s="18"/>
      <c r="AA10" s="18"/>
      <c r="AB10" s="18"/>
      <c r="AC10" s="18"/>
      <c r="AD10" s="18"/>
      <c r="AE10" s="18"/>
    </row>
    <row r="11" spans="1:31">
      <c r="A11" s="18" t="s">
        <v>264</v>
      </c>
      <c r="B11" s="421"/>
      <c r="C11" s="421"/>
      <c r="D11" s="18"/>
      <c r="E11" s="18"/>
      <c r="F11" s="18"/>
      <c r="G11" s="18"/>
      <c r="H11" s="18"/>
      <c r="I11" s="18"/>
      <c r="J11" s="18"/>
      <c r="K11" s="18"/>
      <c r="L11" s="18"/>
      <c r="M11" s="18"/>
      <c r="N11" s="18"/>
      <c r="O11" s="18"/>
      <c r="P11" s="18"/>
      <c r="Q11" s="18"/>
      <c r="R11" s="18"/>
      <c r="S11" s="18"/>
      <c r="T11" s="18"/>
      <c r="U11" s="18"/>
      <c r="V11" s="18"/>
      <c r="W11" s="18"/>
      <c r="X11" s="18"/>
      <c r="Y11" s="18"/>
      <c r="Z11" s="18"/>
      <c r="AA11" s="18"/>
      <c r="AB11" s="18"/>
      <c r="AC11" s="18"/>
      <c r="AD11" s="18"/>
      <c r="AE11" s="18"/>
    </row>
    <row r="12" spans="1:31">
      <c r="A12" s="193" t="s">
        <v>265</v>
      </c>
      <c r="B12" s="533">
        <v>213005916.97400001</v>
      </c>
      <c r="C12" s="533">
        <v>170694106.44600001</v>
      </c>
      <c r="D12" s="18"/>
      <c r="E12" s="413"/>
      <c r="F12" s="18"/>
      <c r="G12" s="421"/>
      <c r="H12" s="421"/>
      <c r="I12" s="18"/>
      <c r="J12" s="18"/>
      <c r="K12" s="18"/>
      <c r="L12" s="18"/>
      <c r="M12" s="18"/>
      <c r="N12" s="18"/>
      <c r="O12" s="18"/>
      <c r="P12" s="18"/>
      <c r="Q12" s="18"/>
      <c r="R12" s="18"/>
      <c r="S12" s="18"/>
      <c r="T12" s="18"/>
      <c r="U12" s="18"/>
      <c r="V12" s="18"/>
      <c r="W12" s="18"/>
      <c r="X12" s="18"/>
      <c r="Y12" s="18"/>
      <c r="Z12" s="18"/>
      <c r="AA12" s="18"/>
      <c r="AB12" s="18"/>
      <c r="AC12" s="18"/>
      <c r="AD12" s="18"/>
      <c r="AE12" s="18"/>
    </row>
    <row r="13" spans="1:31" s="170" customFormat="1">
      <c r="A13" s="193" t="s">
        <v>266</v>
      </c>
      <c r="B13" s="421">
        <v>0</v>
      </c>
      <c r="C13" s="421">
        <v>0</v>
      </c>
      <c r="D13" s="18"/>
      <c r="E13" s="18"/>
      <c r="F13" s="18"/>
      <c r="G13" s="18"/>
      <c r="H13" s="18"/>
      <c r="I13" s="18"/>
      <c r="J13" s="18"/>
      <c r="K13" s="18"/>
      <c r="L13" s="18"/>
      <c r="M13" s="18"/>
      <c r="N13" s="18"/>
      <c r="O13" s="18"/>
      <c r="P13" s="18"/>
      <c r="Q13" s="18"/>
      <c r="R13" s="18"/>
      <c r="S13" s="18"/>
      <c r="T13" s="18"/>
      <c r="U13" s="18"/>
      <c r="V13" s="18"/>
      <c r="W13" s="18"/>
      <c r="X13" s="18"/>
      <c r="Y13" s="18"/>
      <c r="Z13" s="18"/>
      <c r="AA13" s="18"/>
      <c r="AB13" s="18"/>
      <c r="AC13" s="18"/>
      <c r="AD13" s="18"/>
      <c r="AE13" s="18"/>
    </row>
    <row r="14" spans="1:31" s="170" customFormat="1">
      <c r="A14" s="193" t="s">
        <v>267</v>
      </c>
      <c r="B14" s="421">
        <v>0</v>
      </c>
      <c r="C14" s="421">
        <v>0</v>
      </c>
      <c r="D14" s="18"/>
      <c r="E14" s="18"/>
      <c r="F14" s="18"/>
      <c r="G14" s="18"/>
      <c r="H14" s="18"/>
      <c r="I14" s="18"/>
      <c r="J14" s="18"/>
      <c r="K14" s="18"/>
      <c r="L14" s="18"/>
      <c r="M14" s="18"/>
      <c r="N14" s="18"/>
      <c r="O14" s="18"/>
      <c r="P14" s="18"/>
      <c r="Q14" s="18"/>
      <c r="R14" s="18"/>
      <c r="S14" s="18"/>
      <c r="T14" s="18"/>
      <c r="U14" s="18"/>
      <c r="V14" s="18"/>
      <c r="W14" s="18"/>
      <c r="X14" s="18"/>
      <c r="Y14" s="18"/>
      <c r="Z14" s="18"/>
      <c r="AA14" s="18"/>
      <c r="AB14" s="18"/>
      <c r="AC14" s="18"/>
      <c r="AD14" s="18"/>
      <c r="AE14" s="18"/>
    </row>
    <row r="15" spans="1:31" s="292" customFormat="1">
      <c r="A15" s="123" t="s">
        <v>859</v>
      </c>
      <c r="B15" s="425"/>
      <c r="C15" s="425"/>
      <c r="D15" s="18"/>
      <c r="E15" s="18"/>
      <c r="F15" s="18"/>
      <c r="G15" s="18"/>
      <c r="H15" s="18"/>
      <c r="I15" s="18"/>
      <c r="J15" s="18"/>
      <c r="K15" s="18"/>
      <c r="L15" s="18"/>
      <c r="M15" s="18"/>
      <c r="N15" s="18"/>
      <c r="O15" s="18"/>
      <c r="P15" s="18"/>
      <c r="Q15" s="18"/>
      <c r="R15" s="18"/>
      <c r="S15" s="18"/>
      <c r="T15" s="18"/>
      <c r="U15" s="18"/>
      <c r="V15" s="18"/>
      <c r="W15" s="18"/>
      <c r="X15" s="18"/>
      <c r="Y15" s="18"/>
      <c r="Z15" s="18"/>
      <c r="AA15" s="18"/>
      <c r="AB15" s="18"/>
      <c r="AC15" s="18"/>
      <c r="AD15" s="18"/>
      <c r="AE15" s="18"/>
    </row>
    <row r="16" spans="1:31" s="292" customFormat="1">
      <c r="A16" s="18" t="s">
        <v>264</v>
      </c>
      <c r="B16" s="421">
        <v>0</v>
      </c>
      <c r="C16" s="421">
        <v>0</v>
      </c>
      <c r="D16" s="18"/>
      <c r="E16" s="18"/>
      <c r="F16" s="18"/>
      <c r="G16" s="18"/>
      <c r="H16" s="18"/>
      <c r="I16" s="18"/>
      <c r="J16" s="18"/>
      <c r="K16" s="18"/>
      <c r="L16" s="18"/>
      <c r="M16" s="18"/>
      <c r="N16" s="18"/>
      <c r="O16" s="18"/>
      <c r="P16" s="18"/>
      <c r="Q16" s="18"/>
      <c r="R16" s="18"/>
      <c r="S16" s="18"/>
      <c r="T16" s="18"/>
      <c r="U16" s="18"/>
      <c r="V16" s="18"/>
      <c r="W16" s="18"/>
      <c r="X16" s="18"/>
      <c r="Y16" s="18"/>
      <c r="Z16" s="18"/>
      <c r="AA16" s="18"/>
      <c r="AB16" s="18"/>
      <c r="AC16" s="18"/>
      <c r="AD16" s="18"/>
      <c r="AE16" s="18"/>
    </row>
    <row r="17" spans="1:31" s="292" customFormat="1">
      <c r="A17" s="424" t="s">
        <v>265</v>
      </c>
      <c r="B17" s="421">
        <v>0</v>
      </c>
      <c r="C17" s="421">
        <v>0</v>
      </c>
      <c r="D17" s="18"/>
      <c r="E17" s="18"/>
      <c r="F17" s="18"/>
      <c r="G17" s="18"/>
      <c r="H17" s="18"/>
      <c r="I17" s="18"/>
      <c r="J17" s="18"/>
      <c r="K17" s="18"/>
      <c r="L17" s="18"/>
      <c r="M17" s="18"/>
      <c r="N17" s="18"/>
      <c r="O17" s="18"/>
      <c r="P17" s="18"/>
      <c r="Q17" s="18"/>
      <c r="R17" s="18"/>
      <c r="S17" s="18"/>
      <c r="T17" s="18"/>
      <c r="U17" s="18"/>
      <c r="V17" s="18"/>
      <c r="W17" s="18"/>
      <c r="X17" s="18"/>
      <c r="Y17" s="18"/>
      <c r="Z17" s="18"/>
      <c r="AA17" s="18"/>
      <c r="AB17" s="18"/>
      <c r="AC17" s="18"/>
      <c r="AD17" s="18"/>
      <c r="AE17" s="18"/>
    </row>
    <row r="18" spans="1:31" s="292" customFormat="1">
      <c r="A18" s="193" t="s">
        <v>266</v>
      </c>
      <c r="B18" s="421">
        <v>0</v>
      </c>
      <c r="C18" s="421">
        <v>0</v>
      </c>
      <c r="D18" s="18"/>
      <c r="E18" s="18"/>
      <c r="F18" s="18"/>
      <c r="G18" s="18"/>
      <c r="H18" s="18"/>
      <c r="I18" s="18"/>
      <c r="J18" s="18"/>
      <c r="K18" s="18"/>
      <c r="L18" s="18"/>
      <c r="M18" s="18"/>
      <c r="N18" s="18"/>
      <c r="O18" s="18"/>
      <c r="P18" s="18"/>
      <c r="Q18" s="18"/>
      <c r="R18" s="18"/>
      <c r="S18" s="18"/>
      <c r="T18" s="18"/>
      <c r="U18" s="18"/>
      <c r="V18" s="18"/>
      <c r="W18" s="18"/>
      <c r="X18" s="18"/>
      <c r="Y18" s="18"/>
      <c r="Z18" s="18"/>
      <c r="AA18" s="18"/>
      <c r="AB18" s="18"/>
      <c r="AC18" s="18"/>
      <c r="AD18" s="18"/>
      <c r="AE18" s="18"/>
    </row>
    <row r="19" spans="1:31" s="292" customFormat="1">
      <c r="A19" s="193" t="s">
        <v>267</v>
      </c>
      <c r="B19" s="421">
        <v>0</v>
      </c>
      <c r="C19" s="421">
        <v>0</v>
      </c>
      <c r="D19" s="18"/>
      <c r="E19" s="18"/>
      <c r="F19" s="18"/>
      <c r="G19" s="18"/>
      <c r="H19" s="18"/>
      <c r="I19" s="18"/>
      <c r="J19" s="18"/>
      <c r="K19" s="18"/>
      <c r="L19" s="18"/>
      <c r="M19" s="18"/>
      <c r="N19" s="18"/>
      <c r="O19" s="18"/>
      <c r="P19" s="18"/>
      <c r="Q19" s="18"/>
      <c r="R19" s="18"/>
      <c r="S19" s="18"/>
      <c r="T19" s="18"/>
      <c r="U19" s="18"/>
      <c r="V19" s="18"/>
      <c r="W19" s="18"/>
      <c r="X19" s="18"/>
      <c r="Y19" s="18"/>
      <c r="Z19" s="18"/>
      <c r="AA19" s="18"/>
      <c r="AB19" s="18"/>
      <c r="AC19" s="18"/>
      <c r="AD19" s="18"/>
      <c r="AE19" s="18"/>
    </row>
    <row r="20" spans="1:31" s="292" customFormat="1">
      <c r="A20" s="300" t="s">
        <v>857</v>
      </c>
      <c r="B20" s="421"/>
      <c r="C20" s="421"/>
      <c r="D20" s="18"/>
      <c r="E20" s="18"/>
      <c r="F20" s="18"/>
      <c r="G20" s="18"/>
      <c r="H20" s="18"/>
      <c r="I20" s="18"/>
      <c r="J20" s="18"/>
      <c r="K20" s="18"/>
      <c r="L20" s="18"/>
      <c r="M20" s="18"/>
      <c r="N20" s="18"/>
      <c r="O20" s="18"/>
      <c r="P20" s="18"/>
      <c r="Q20" s="18"/>
      <c r="R20" s="18"/>
      <c r="S20" s="18"/>
      <c r="T20" s="18"/>
      <c r="U20" s="18"/>
      <c r="V20" s="18"/>
      <c r="W20" s="18"/>
      <c r="X20" s="18"/>
      <c r="Y20" s="18"/>
      <c r="Z20" s="18"/>
      <c r="AA20" s="18"/>
      <c r="AB20" s="18"/>
      <c r="AC20" s="18"/>
      <c r="AD20" s="18"/>
      <c r="AE20" s="18"/>
    </row>
    <row r="21" spans="1:31">
      <c r="A21" s="18" t="s">
        <v>268</v>
      </c>
      <c r="B21" s="426">
        <f>SUM($B$10:B20)</f>
        <v>213005916.97400001</v>
      </c>
      <c r="C21" s="426">
        <f>SUM($C$10:C20)</f>
        <v>170694106.44600001</v>
      </c>
      <c r="D21" s="18"/>
      <c r="E21" s="18"/>
      <c r="F21" s="18"/>
      <c r="G21" s="18"/>
      <c r="H21" s="18"/>
      <c r="I21" s="18"/>
      <c r="J21" s="18"/>
      <c r="K21" s="18"/>
      <c r="L21" s="18"/>
      <c r="M21" s="18"/>
      <c r="N21" s="18"/>
      <c r="O21" s="18"/>
      <c r="P21" s="18"/>
      <c r="Q21" s="18"/>
      <c r="R21" s="18"/>
      <c r="S21" s="18"/>
      <c r="T21" s="18"/>
      <c r="U21" s="18"/>
      <c r="V21" s="18"/>
      <c r="W21" s="18"/>
      <c r="X21" s="18"/>
      <c r="Y21" s="18"/>
      <c r="Z21" s="18"/>
      <c r="AA21" s="18"/>
      <c r="AB21" s="18"/>
      <c r="AC21" s="18"/>
      <c r="AD21" s="18"/>
      <c r="AE21" s="18"/>
    </row>
    <row r="22" spans="1:31">
      <c r="A22" s="18"/>
      <c r="B22" s="18"/>
      <c r="C22" s="18"/>
      <c r="D22" s="18"/>
      <c r="E22" s="18"/>
      <c r="F22" s="18"/>
      <c r="G22" s="18"/>
      <c r="H22" s="18"/>
      <c r="I22" s="18"/>
      <c r="J22" s="18"/>
      <c r="K22" s="18"/>
      <c r="L22" s="18"/>
      <c r="M22" s="18"/>
      <c r="N22" s="18"/>
      <c r="O22" s="18"/>
      <c r="P22" s="18"/>
      <c r="Q22" s="18"/>
      <c r="R22" s="18"/>
      <c r="S22" s="18"/>
      <c r="T22" s="18"/>
      <c r="U22" s="18"/>
      <c r="V22" s="18"/>
      <c r="W22" s="18"/>
      <c r="X22" s="18"/>
      <c r="Y22" s="18"/>
      <c r="Z22" s="18"/>
      <c r="AA22" s="18"/>
      <c r="AB22" s="18"/>
      <c r="AC22" s="18"/>
      <c r="AD22" s="18"/>
      <c r="AE22" s="18"/>
    </row>
  </sheetData>
  <mergeCells count="3">
    <mergeCell ref="A5:F5"/>
    <mergeCell ref="B7:C7"/>
    <mergeCell ref="B8:C8"/>
  </mergeCells>
  <hyperlinks>
    <hyperlink ref="E1" location="ER!A1" display="ER"/>
  </hyperlinks>
  <pageMargins left="0.7" right="0.7" top="0.75" bottom="0.75" header="0.3" footer="0.3"/>
  <drawing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32"/>
  <dimension ref="A1:AG56"/>
  <sheetViews>
    <sheetView showGridLines="0" topLeftCell="A9" zoomScaleNormal="100" workbookViewId="0">
      <selection activeCell="C33" sqref="C33"/>
    </sheetView>
  </sheetViews>
  <sheetFormatPr baseColWidth="10" defaultRowHeight="15"/>
  <cols>
    <col min="1" max="1" width="38" style="99" customWidth="1"/>
    <col min="2" max="2" width="23" style="99" customWidth="1"/>
    <col min="3" max="3" width="23" style="36" customWidth="1"/>
    <col min="4" max="7" width="23" style="99" customWidth="1"/>
    <col min="8" max="33" width="11.42578125" style="99" customWidth="1"/>
  </cols>
  <sheetData>
    <row r="1" spans="1:33">
      <c r="A1" s="99" t="str">
        <f>Indice!C1</f>
        <v>NEGOFIN S.A.E.C.A.</v>
      </c>
      <c r="G1" s="118" t="s">
        <v>145</v>
      </c>
    </row>
    <row r="5" spans="1:33">
      <c r="A5" s="267" t="s">
        <v>338</v>
      </c>
      <c r="B5" s="267"/>
      <c r="C5" s="214"/>
      <c r="D5" s="267"/>
      <c r="E5" s="267"/>
      <c r="F5" s="267"/>
      <c r="G5" s="267"/>
      <c r="H5" s="267"/>
      <c r="I5" s="18"/>
      <c r="J5" s="18"/>
      <c r="K5" s="18"/>
      <c r="L5" s="18"/>
      <c r="M5" s="18"/>
      <c r="N5" s="18"/>
      <c r="O5" s="18"/>
      <c r="P5" s="18"/>
      <c r="Q5" s="18"/>
      <c r="R5" s="18"/>
      <c r="S5" s="18"/>
      <c r="T5" s="18"/>
      <c r="U5" s="18"/>
      <c r="V5" s="18"/>
      <c r="W5" s="18"/>
      <c r="X5" s="18"/>
      <c r="Y5" s="18"/>
      <c r="Z5" s="18"/>
      <c r="AA5" s="18"/>
      <c r="AB5" s="18"/>
      <c r="AC5" s="18"/>
      <c r="AD5" s="18"/>
      <c r="AE5" s="18"/>
      <c r="AF5" s="18"/>
      <c r="AG5" s="18"/>
    </row>
    <row r="6" spans="1:33">
      <c r="A6" s="1076" t="s">
        <v>192</v>
      </c>
      <c r="B6" s="1076"/>
      <c r="C6" s="1076"/>
      <c r="D6" s="1076"/>
      <c r="E6" s="1076"/>
      <c r="F6" s="1076"/>
      <c r="G6" s="1076"/>
      <c r="H6" s="1076"/>
    </row>
    <row r="7" spans="1:33" s="147" customFormat="1">
      <c r="A7" s="146"/>
      <c r="B7" s="146"/>
      <c r="C7" s="548"/>
      <c r="D7" s="146"/>
      <c r="E7" s="146"/>
      <c r="F7" s="146"/>
      <c r="G7" s="146"/>
      <c r="H7" s="146"/>
      <c r="I7" s="146"/>
      <c r="J7" s="146"/>
      <c r="K7" s="146"/>
      <c r="L7" s="146"/>
      <c r="M7" s="146"/>
      <c r="N7" s="146"/>
      <c r="O7" s="146"/>
      <c r="P7" s="146"/>
      <c r="Q7" s="146"/>
      <c r="R7" s="146"/>
      <c r="S7" s="146"/>
      <c r="T7" s="146"/>
      <c r="U7" s="146"/>
      <c r="V7" s="146"/>
      <c r="W7" s="146"/>
      <c r="X7" s="146"/>
      <c r="Y7" s="146"/>
      <c r="Z7" s="146"/>
      <c r="AA7" s="146"/>
      <c r="AB7" s="146"/>
      <c r="AC7" s="146"/>
      <c r="AD7" s="146"/>
      <c r="AE7" s="146"/>
      <c r="AF7" s="146"/>
      <c r="AG7" s="146"/>
    </row>
    <row r="8" spans="1:33" s="147" customFormat="1">
      <c r="A8" s="146" t="s">
        <v>193</v>
      </c>
      <c r="B8" s="146"/>
      <c r="C8" s="548"/>
      <c r="D8" s="146"/>
      <c r="E8" s="146"/>
      <c r="F8" s="146"/>
      <c r="G8" s="146"/>
      <c r="H8" s="146"/>
      <c r="I8" s="146"/>
      <c r="J8" s="146"/>
      <c r="K8" s="146"/>
      <c r="L8" s="146"/>
      <c r="M8" s="146"/>
      <c r="N8" s="146"/>
      <c r="O8" s="146"/>
      <c r="P8" s="146"/>
      <c r="Q8" s="146"/>
      <c r="R8" s="146"/>
      <c r="S8" s="146"/>
      <c r="T8" s="146"/>
      <c r="U8" s="146"/>
      <c r="V8" s="146"/>
      <c r="W8" s="146"/>
      <c r="X8" s="146"/>
      <c r="Y8" s="146"/>
      <c r="Z8" s="146"/>
      <c r="AA8" s="146"/>
      <c r="AB8" s="146"/>
      <c r="AC8" s="146"/>
      <c r="AD8" s="146"/>
      <c r="AE8" s="146"/>
      <c r="AF8" s="146"/>
      <c r="AG8" s="146"/>
    </row>
    <row r="9" spans="1:33" s="147" customFormat="1">
      <c r="A9" s="146"/>
      <c r="B9" s="146"/>
      <c r="C9" s="548"/>
      <c r="D9" s="146"/>
      <c r="E9" s="146"/>
      <c r="F9" s="146"/>
      <c r="G9" s="146"/>
      <c r="H9" s="146"/>
      <c r="I9" s="146"/>
      <c r="J9" s="146"/>
      <c r="K9" s="146"/>
      <c r="L9" s="146"/>
      <c r="M9" s="146"/>
      <c r="N9" s="146"/>
      <c r="O9" s="146"/>
      <c r="P9" s="146"/>
      <c r="Q9" s="146"/>
      <c r="R9" s="146"/>
      <c r="S9" s="146"/>
      <c r="T9" s="146"/>
      <c r="U9" s="146"/>
      <c r="V9" s="146"/>
      <c r="W9" s="146"/>
      <c r="X9" s="146"/>
      <c r="Y9" s="146"/>
      <c r="Z9" s="146"/>
      <c r="AA9" s="146"/>
      <c r="AB9" s="146"/>
      <c r="AC9" s="146"/>
      <c r="AD9" s="146"/>
      <c r="AE9" s="146"/>
      <c r="AF9" s="146"/>
      <c r="AG9" s="146"/>
    </row>
    <row r="10" spans="1:33" s="147" customFormat="1" ht="15.75" thickBot="1">
      <c r="A10" s="308" t="s">
        <v>258</v>
      </c>
      <c r="B10" s="307"/>
      <c r="C10" s="548"/>
      <c r="D10" s="308"/>
      <c r="E10" s="308"/>
      <c r="F10" s="309"/>
      <c r="G10" s="146"/>
      <c r="H10" s="146"/>
      <c r="I10" s="146"/>
      <c r="J10" s="146"/>
      <c r="K10" s="146"/>
      <c r="L10" s="146"/>
      <c r="M10" s="146"/>
      <c r="N10" s="146"/>
      <c r="O10" s="146"/>
      <c r="P10" s="146"/>
      <c r="Q10" s="146"/>
      <c r="R10" s="146"/>
      <c r="S10" s="146"/>
      <c r="T10" s="146"/>
      <c r="U10" s="146"/>
      <c r="V10" s="146"/>
      <c r="W10" s="146"/>
      <c r="X10" s="146"/>
      <c r="Y10" s="146"/>
      <c r="Z10" s="146"/>
      <c r="AA10" s="146"/>
      <c r="AB10" s="146"/>
      <c r="AC10" s="146"/>
      <c r="AD10" s="146"/>
      <c r="AE10" s="146"/>
      <c r="AF10" s="146"/>
      <c r="AG10" s="146"/>
    </row>
    <row r="11" spans="1:33" s="147" customFormat="1" ht="15.75" thickBot="1">
      <c r="A11" s="1077"/>
      <c r="B11" s="351"/>
      <c r="C11" s="349">
        <v>2024</v>
      </c>
      <c r="D11" s="350"/>
      <c r="E11" s="351"/>
      <c r="F11" s="349">
        <f>+IFERROR(YEAR(Indice!B6-365),"2XX1")</f>
        <v>2023</v>
      </c>
      <c r="G11" s="350"/>
      <c r="H11" s="146"/>
      <c r="I11" s="146"/>
      <c r="J11" s="146"/>
      <c r="K11" s="146"/>
      <c r="L11" s="146"/>
      <c r="M11" s="146"/>
      <c r="N11" s="146"/>
      <c r="O11" s="146"/>
      <c r="P11" s="146"/>
      <c r="Q11" s="146"/>
      <c r="R11" s="146"/>
      <c r="S11" s="146"/>
      <c r="T11" s="146"/>
      <c r="U11" s="146"/>
      <c r="V11" s="146"/>
      <c r="W11" s="146"/>
      <c r="X11" s="146"/>
      <c r="Y11" s="146"/>
      <c r="Z11" s="146"/>
      <c r="AA11" s="146"/>
      <c r="AB11" s="146"/>
      <c r="AC11" s="146"/>
      <c r="AD11" s="146"/>
      <c r="AE11" s="146"/>
      <c r="AF11" s="146"/>
      <c r="AG11" s="146"/>
    </row>
    <row r="12" spans="1:33" s="147" customFormat="1" ht="15.75" thickBot="1">
      <c r="A12" s="1078"/>
      <c r="B12" s="348" t="s">
        <v>194</v>
      </c>
      <c r="C12" s="348" t="s">
        <v>195</v>
      </c>
      <c r="D12" s="348" t="s">
        <v>3</v>
      </c>
      <c r="E12" s="348" t="s">
        <v>194</v>
      </c>
      <c r="F12" s="348" t="s">
        <v>195</v>
      </c>
      <c r="G12" s="348" t="s">
        <v>3</v>
      </c>
      <c r="H12" s="146"/>
      <c r="I12" s="146"/>
      <c r="J12" s="146"/>
      <c r="K12" s="146"/>
      <c r="L12" s="146"/>
      <c r="M12" s="146"/>
      <c r="N12" s="146"/>
      <c r="O12" s="146"/>
      <c r="P12" s="146"/>
      <c r="Q12" s="146"/>
      <c r="R12" s="146"/>
      <c r="S12" s="146"/>
      <c r="T12" s="146"/>
      <c r="U12" s="146"/>
      <c r="V12" s="146"/>
      <c r="W12" s="146"/>
      <c r="X12" s="146"/>
      <c r="Y12" s="146"/>
      <c r="Z12" s="146"/>
      <c r="AA12" s="146"/>
      <c r="AB12" s="146"/>
      <c r="AC12" s="146"/>
      <c r="AD12" s="146"/>
      <c r="AE12" s="146"/>
      <c r="AF12" s="146"/>
      <c r="AG12" s="146"/>
    </row>
    <row r="13" spans="1:33" s="147" customFormat="1">
      <c r="A13" s="754" t="s">
        <v>196</v>
      </c>
      <c r="B13" s="789">
        <v>298738.52500000002</v>
      </c>
      <c r="C13" s="789">
        <v>333463.83600000001</v>
      </c>
      <c r="D13" s="789">
        <f>+B13+C13</f>
        <v>632202.36100000003</v>
      </c>
      <c r="E13" s="789">
        <v>397910.29</v>
      </c>
      <c r="F13" s="789">
        <v>6351.2370000000001</v>
      </c>
      <c r="G13" s="789">
        <f>+E13+F13</f>
        <v>404261.527</v>
      </c>
      <c r="H13" s="146"/>
      <c r="I13" s="146"/>
      <c r="J13" s="146"/>
      <c r="K13" s="146"/>
      <c r="L13" s="146"/>
      <c r="M13" s="146"/>
      <c r="N13" s="146"/>
      <c r="O13" s="146"/>
      <c r="P13" s="146"/>
      <c r="Q13" s="146"/>
      <c r="R13" s="146"/>
      <c r="S13" s="146"/>
      <c r="T13" s="146"/>
      <c r="U13" s="146"/>
      <c r="V13" s="146"/>
      <c r="W13" s="146"/>
      <c r="X13" s="146"/>
      <c r="Y13" s="146"/>
      <c r="Z13" s="146"/>
      <c r="AA13" s="146"/>
      <c r="AB13" s="146"/>
      <c r="AC13" s="146"/>
      <c r="AD13" s="146"/>
      <c r="AE13" s="146"/>
      <c r="AF13" s="146"/>
      <c r="AG13" s="146"/>
    </row>
    <row r="14" spans="1:33" s="147" customFormat="1">
      <c r="A14" s="191" t="s">
        <v>197</v>
      </c>
      <c r="B14" s="881">
        <v>0</v>
      </c>
      <c r="C14" s="912">
        <v>193678.484</v>
      </c>
      <c r="D14" s="789">
        <f t="shared" ref="D14:D33" si="0">+B14+C14</f>
        <v>193678.484</v>
      </c>
      <c r="E14" s="912">
        <v>0</v>
      </c>
      <c r="F14" s="912">
        <v>274063.89899999998</v>
      </c>
      <c r="G14" s="789">
        <f t="shared" ref="G14:G33" si="1">+E14+F14</f>
        <v>274063.89899999998</v>
      </c>
      <c r="H14" s="146"/>
      <c r="I14" s="146"/>
      <c r="J14" s="146"/>
      <c r="K14" s="146"/>
      <c r="L14" s="146"/>
      <c r="M14" s="146"/>
      <c r="N14" s="146"/>
      <c r="O14" s="146"/>
      <c r="P14" s="146"/>
      <c r="Q14" s="146"/>
      <c r="R14" s="146"/>
      <c r="S14" s="146"/>
      <c r="T14" s="146"/>
      <c r="U14" s="146"/>
      <c r="V14" s="146"/>
      <c r="W14" s="146"/>
      <c r="X14" s="146"/>
      <c r="Y14" s="146"/>
      <c r="Z14" s="146"/>
      <c r="AA14" s="146"/>
      <c r="AB14" s="146"/>
      <c r="AC14" s="146"/>
      <c r="AD14" s="146"/>
      <c r="AE14" s="146"/>
      <c r="AF14" s="146"/>
      <c r="AG14" s="146"/>
    </row>
    <row r="15" spans="1:33" s="147" customFormat="1">
      <c r="A15" s="191" t="s">
        <v>198</v>
      </c>
      <c r="B15" s="881">
        <v>0</v>
      </c>
      <c r="C15" s="912">
        <v>205601.41200000001</v>
      </c>
      <c r="D15" s="789">
        <f t="shared" si="0"/>
        <v>205601.41200000001</v>
      </c>
      <c r="E15" s="912">
        <v>0</v>
      </c>
      <c r="F15" s="912">
        <v>71744.09</v>
      </c>
      <c r="G15" s="789">
        <f t="shared" si="1"/>
        <v>71744.09</v>
      </c>
      <c r="H15" s="146"/>
      <c r="I15" s="146"/>
      <c r="J15" s="146"/>
      <c r="K15" s="146"/>
      <c r="L15" s="146"/>
      <c r="M15" s="146"/>
      <c r="N15" s="146"/>
      <c r="O15" s="146"/>
      <c r="P15" s="146"/>
      <c r="Q15" s="146"/>
      <c r="R15" s="146"/>
      <c r="S15" s="146"/>
      <c r="T15" s="146"/>
      <c r="U15" s="146"/>
      <c r="V15" s="146"/>
      <c r="W15" s="146"/>
      <c r="X15" s="146"/>
      <c r="Y15" s="146"/>
      <c r="Z15" s="146"/>
      <c r="AA15" s="146"/>
      <c r="AB15" s="146"/>
      <c r="AC15" s="146"/>
      <c r="AD15" s="146"/>
      <c r="AE15" s="146"/>
      <c r="AF15" s="146"/>
      <c r="AG15" s="146"/>
    </row>
    <row r="16" spans="1:33" s="147" customFormat="1">
      <c r="A16" s="507" t="s">
        <v>199</v>
      </c>
      <c r="B16" s="881">
        <v>0</v>
      </c>
      <c r="C16" s="912">
        <v>0</v>
      </c>
      <c r="D16" s="789">
        <f t="shared" si="0"/>
        <v>0</v>
      </c>
      <c r="E16" s="912">
        <v>0</v>
      </c>
      <c r="F16" s="912">
        <v>0</v>
      </c>
      <c r="G16" s="789">
        <f t="shared" si="1"/>
        <v>0</v>
      </c>
      <c r="H16" s="146"/>
      <c r="I16" s="146"/>
      <c r="J16" s="146"/>
      <c r="K16" s="146"/>
      <c r="L16" s="146"/>
      <c r="M16" s="146"/>
      <c r="N16" s="146"/>
      <c r="O16" s="146"/>
      <c r="P16" s="146"/>
      <c r="Q16" s="146"/>
      <c r="R16" s="146"/>
      <c r="S16" s="146"/>
      <c r="T16" s="146"/>
      <c r="U16" s="146"/>
      <c r="V16" s="146"/>
      <c r="W16" s="146"/>
      <c r="X16" s="146"/>
      <c r="Y16" s="146"/>
      <c r="Z16" s="146"/>
      <c r="AA16" s="146"/>
      <c r="AB16" s="146"/>
      <c r="AC16" s="146"/>
      <c r="AD16" s="146"/>
      <c r="AE16" s="146"/>
      <c r="AF16" s="146"/>
      <c r="AG16" s="146"/>
    </row>
    <row r="17" spans="1:33" s="147" customFormat="1">
      <c r="A17" s="191" t="s">
        <v>200</v>
      </c>
      <c r="B17" s="881">
        <v>0</v>
      </c>
      <c r="C17" s="912">
        <v>12413975.58</v>
      </c>
      <c r="D17" s="789">
        <f t="shared" si="0"/>
        <v>12413975.58</v>
      </c>
      <c r="E17" s="912">
        <v>0</v>
      </c>
      <c r="F17" s="912">
        <v>12719034.183</v>
      </c>
      <c r="G17" s="789">
        <f>+E17+F17</f>
        <v>12719034.183</v>
      </c>
      <c r="H17" s="146"/>
      <c r="I17" s="146"/>
      <c r="J17" s="146"/>
      <c r="K17" s="146"/>
      <c r="L17" s="146"/>
      <c r="M17" s="146"/>
      <c r="N17" s="146"/>
      <c r="O17" s="146"/>
      <c r="P17" s="146"/>
      <c r="Q17" s="146"/>
      <c r="R17" s="146"/>
      <c r="S17" s="146"/>
      <c r="T17" s="146"/>
      <c r="U17" s="146"/>
      <c r="V17" s="146"/>
      <c r="W17" s="146"/>
      <c r="X17" s="146"/>
      <c r="Y17" s="146"/>
      <c r="Z17" s="146"/>
      <c r="AA17" s="146"/>
      <c r="AB17" s="146"/>
      <c r="AC17" s="146"/>
      <c r="AD17" s="146"/>
      <c r="AE17" s="146"/>
      <c r="AF17" s="146"/>
      <c r="AG17" s="146"/>
    </row>
    <row r="18" spans="1:33" s="147" customFormat="1">
      <c r="A18" s="191" t="s">
        <v>201</v>
      </c>
      <c r="B18" s="881">
        <v>0</v>
      </c>
      <c r="C18" s="912">
        <v>0</v>
      </c>
      <c r="D18" s="789">
        <f t="shared" si="0"/>
        <v>0</v>
      </c>
      <c r="E18" s="912">
        <v>0</v>
      </c>
      <c r="F18" s="912">
        <v>0</v>
      </c>
      <c r="G18" s="789">
        <f t="shared" si="1"/>
        <v>0</v>
      </c>
      <c r="H18" s="146"/>
      <c r="I18" s="146"/>
      <c r="J18" s="146"/>
      <c r="K18" s="146"/>
      <c r="L18" s="146"/>
      <c r="M18" s="146"/>
      <c r="N18" s="146"/>
      <c r="O18" s="146"/>
      <c r="P18" s="146"/>
      <c r="Q18" s="146"/>
      <c r="R18" s="146"/>
      <c r="S18" s="146"/>
      <c r="T18" s="146"/>
      <c r="U18" s="146"/>
      <c r="V18" s="146"/>
      <c r="W18" s="146"/>
      <c r="X18" s="146"/>
      <c r="Y18" s="146"/>
      <c r="Z18" s="146"/>
      <c r="AA18" s="146"/>
      <c r="AB18" s="146"/>
      <c r="AC18" s="146"/>
      <c r="AD18" s="146"/>
      <c r="AE18" s="146"/>
      <c r="AF18" s="146"/>
      <c r="AG18" s="146"/>
    </row>
    <row r="19" spans="1:33" s="147" customFormat="1">
      <c r="A19" s="191" t="s">
        <v>202</v>
      </c>
      <c r="B19" s="881">
        <v>0</v>
      </c>
      <c r="C19" s="912">
        <v>306442.19300000003</v>
      </c>
      <c r="D19" s="789">
        <f t="shared" si="0"/>
        <v>306442.19300000003</v>
      </c>
      <c r="E19" s="912">
        <v>0</v>
      </c>
      <c r="F19" s="912">
        <v>282706.21600000001</v>
      </c>
      <c r="G19" s="789">
        <f t="shared" si="1"/>
        <v>282706.21600000001</v>
      </c>
      <c r="H19" s="146"/>
      <c r="I19" s="146"/>
      <c r="J19" s="146"/>
      <c r="K19" s="146"/>
      <c r="L19" s="146"/>
      <c r="M19" s="146"/>
      <c r="N19" s="146"/>
      <c r="O19" s="146"/>
      <c r="P19" s="146"/>
      <c r="Q19" s="146"/>
      <c r="R19" s="146"/>
      <c r="S19" s="146"/>
      <c r="T19" s="146"/>
      <c r="U19" s="146"/>
      <c r="V19" s="146"/>
      <c r="W19" s="146"/>
      <c r="X19" s="146"/>
      <c r="Y19" s="146"/>
      <c r="Z19" s="146"/>
      <c r="AA19" s="146"/>
      <c r="AB19" s="146"/>
      <c r="AC19" s="146"/>
      <c r="AD19" s="146"/>
      <c r="AE19" s="146"/>
      <c r="AF19" s="146"/>
      <c r="AG19" s="146"/>
    </row>
    <row r="20" spans="1:33" s="147" customFormat="1">
      <c r="A20" s="191" t="s">
        <v>203</v>
      </c>
      <c r="B20" s="881">
        <v>0</v>
      </c>
      <c r="C20" s="912">
        <v>1252694.6980000001</v>
      </c>
      <c r="D20" s="789">
        <f t="shared" si="0"/>
        <v>1252694.6980000001</v>
      </c>
      <c r="E20" s="912">
        <v>0</v>
      </c>
      <c r="F20" s="912">
        <v>981228.321</v>
      </c>
      <c r="G20" s="789">
        <f t="shared" si="1"/>
        <v>981228.321</v>
      </c>
      <c r="H20" s="146"/>
      <c r="I20" s="146"/>
      <c r="J20" s="146"/>
      <c r="K20" s="146"/>
      <c r="L20" s="146"/>
      <c r="M20" s="146"/>
      <c r="N20" s="146"/>
      <c r="O20" s="146"/>
      <c r="P20" s="146"/>
      <c r="Q20" s="146"/>
      <c r="R20" s="146"/>
      <c r="S20" s="146"/>
      <c r="T20" s="146"/>
      <c r="U20" s="146"/>
      <c r="V20" s="146"/>
      <c r="W20" s="146"/>
      <c r="X20" s="146"/>
      <c r="Y20" s="146"/>
      <c r="Z20" s="146"/>
      <c r="AA20" s="146"/>
      <c r="AB20" s="146"/>
      <c r="AC20" s="146"/>
      <c r="AD20" s="146"/>
      <c r="AE20" s="146"/>
      <c r="AF20" s="146"/>
      <c r="AG20" s="146"/>
    </row>
    <row r="21" spans="1:33" s="147" customFormat="1">
      <c r="A21" s="191" t="s">
        <v>204</v>
      </c>
      <c r="B21" s="881">
        <v>0</v>
      </c>
      <c r="C21" s="912">
        <v>10638191.278999999</v>
      </c>
      <c r="D21" s="789">
        <f t="shared" si="0"/>
        <v>10638191.278999999</v>
      </c>
      <c r="E21" s="912">
        <v>0</v>
      </c>
      <c r="F21" s="912">
        <v>8376264.4369999999</v>
      </c>
      <c r="G21" s="789">
        <f t="shared" si="1"/>
        <v>8376264.4369999999</v>
      </c>
      <c r="H21" s="146"/>
      <c r="I21" s="146"/>
      <c r="J21" s="146"/>
      <c r="K21" s="146"/>
      <c r="L21" s="146"/>
      <c r="M21" s="146"/>
      <c r="N21" s="146"/>
      <c r="O21" s="146"/>
      <c r="P21" s="146"/>
      <c r="Q21" s="146"/>
      <c r="R21" s="146"/>
      <c r="S21" s="146"/>
      <c r="T21" s="146"/>
      <c r="U21" s="146"/>
      <c r="V21" s="146"/>
      <c r="W21" s="146"/>
      <c r="X21" s="146"/>
      <c r="Y21" s="146"/>
      <c r="Z21" s="146"/>
      <c r="AA21" s="146"/>
      <c r="AB21" s="146"/>
      <c r="AC21" s="146"/>
      <c r="AD21" s="146"/>
      <c r="AE21" s="146"/>
      <c r="AF21" s="146"/>
      <c r="AG21" s="146"/>
    </row>
    <row r="22" spans="1:33" s="147" customFormat="1">
      <c r="A22" s="191" t="s">
        <v>205</v>
      </c>
      <c r="B22" s="881">
        <v>0</v>
      </c>
      <c r="C22" s="912">
        <v>47830.707000000002</v>
      </c>
      <c r="D22" s="789">
        <f t="shared" si="0"/>
        <v>47830.707000000002</v>
      </c>
      <c r="E22" s="912">
        <v>0</v>
      </c>
      <c r="F22" s="912">
        <v>54834.377999999997</v>
      </c>
      <c r="G22" s="789">
        <f t="shared" si="1"/>
        <v>54834.377999999997</v>
      </c>
      <c r="H22" s="146"/>
      <c r="I22" s="146"/>
      <c r="J22" s="146"/>
      <c r="K22" s="146"/>
      <c r="L22" s="146"/>
      <c r="M22" s="146"/>
      <c r="N22" s="146"/>
      <c r="O22" s="146"/>
      <c r="P22" s="146"/>
      <c r="Q22" s="146"/>
      <c r="R22" s="146"/>
      <c r="S22" s="146"/>
      <c r="T22" s="146"/>
      <c r="U22" s="146"/>
      <c r="V22" s="146"/>
      <c r="W22" s="146"/>
      <c r="X22" s="146"/>
      <c r="Y22" s="146"/>
      <c r="Z22" s="146"/>
      <c r="AA22" s="146"/>
      <c r="AB22" s="146"/>
      <c r="AC22" s="146"/>
      <c r="AD22" s="146"/>
      <c r="AE22" s="146"/>
      <c r="AF22" s="146"/>
      <c r="AG22" s="146"/>
    </row>
    <row r="23" spans="1:33" s="147" customFormat="1">
      <c r="A23" s="507" t="s">
        <v>206</v>
      </c>
      <c r="B23" s="881">
        <v>0</v>
      </c>
      <c r="C23" s="912">
        <v>31767672</v>
      </c>
      <c r="D23" s="789">
        <f t="shared" si="0"/>
        <v>31767672</v>
      </c>
      <c r="E23" s="912">
        <v>0</v>
      </c>
      <c r="F23" s="912">
        <v>30657588.360999964</v>
      </c>
      <c r="G23" s="789">
        <f t="shared" si="1"/>
        <v>30657588.360999964</v>
      </c>
      <c r="H23" s="146"/>
      <c r="I23" s="146"/>
      <c r="J23" s="146"/>
      <c r="K23" s="146"/>
      <c r="L23" s="146"/>
      <c r="M23" s="146"/>
      <c r="N23" s="146"/>
      <c r="O23" s="146"/>
      <c r="P23" s="146"/>
      <c r="Q23" s="146"/>
      <c r="R23" s="146"/>
      <c r="S23" s="146"/>
      <c r="T23" s="146"/>
      <c r="U23" s="146"/>
      <c r="V23" s="146"/>
      <c r="W23" s="146"/>
      <c r="X23" s="146"/>
      <c r="Y23" s="146"/>
      <c r="Z23" s="146"/>
      <c r="AA23" s="146"/>
      <c r="AB23" s="146"/>
      <c r="AC23" s="146"/>
      <c r="AD23" s="146"/>
      <c r="AE23" s="146"/>
      <c r="AF23" s="146"/>
      <c r="AG23" s="146"/>
    </row>
    <row r="24" spans="1:33" s="147" customFormat="1" ht="24">
      <c r="A24" s="191" t="s">
        <v>207</v>
      </c>
      <c r="B24" s="881">
        <v>0</v>
      </c>
      <c r="C24" s="912">
        <v>20318907.077</v>
      </c>
      <c r="D24" s="789">
        <f t="shared" si="0"/>
        <v>20318907.077</v>
      </c>
      <c r="E24" s="912">
        <v>0</v>
      </c>
      <c r="F24" s="912">
        <v>27849683.552000001</v>
      </c>
      <c r="G24" s="789">
        <f t="shared" si="1"/>
        <v>27849683.552000001</v>
      </c>
      <c r="H24" s="146"/>
      <c r="I24" s="146"/>
      <c r="J24" s="146"/>
      <c r="K24" s="146"/>
      <c r="L24" s="146"/>
      <c r="M24" s="146"/>
      <c r="N24" s="146"/>
      <c r="O24" s="146"/>
      <c r="P24" s="146"/>
      <c r="Q24" s="146"/>
      <c r="R24" s="146"/>
      <c r="S24" s="146"/>
      <c r="T24" s="146"/>
      <c r="U24" s="146"/>
      <c r="V24" s="146"/>
      <c r="W24" s="146"/>
      <c r="X24" s="146"/>
      <c r="Y24" s="146"/>
      <c r="Z24" s="146"/>
      <c r="AA24" s="146"/>
      <c r="AB24" s="146"/>
      <c r="AC24" s="146"/>
      <c r="AD24" s="146"/>
      <c r="AE24" s="146"/>
      <c r="AF24" s="146"/>
      <c r="AG24" s="146"/>
    </row>
    <row r="25" spans="1:33" s="147" customFormat="1">
      <c r="A25" s="191" t="s">
        <v>208</v>
      </c>
      <c r="B25" s="881">
        <v>0</v>
      </c>
      <c r="C25" s="912">
        <v>27290591.901999999</v>
      </c>
      <c r="D25" s="789">
        <f t="shared" si="0"/>
        <v>27290591.901999999</v>
      </c>
      <c r="E25" s="912">
        <v>0</v>
      </c>
      <c r="F25" s="912">
        <v>22925111.600000001</v>
      </c>
      <c r="G25" s="789">
        <f t="shared" si="1"/>
        <v>22925111.600000001</v>
      </c>
      <c r="H25" s="146"/>
      <c r="I25" s="146"/>
      <c r="J25" s="146"/>
      <c r="K25" s="146"/>
      <c r="L25" s="146"/>
      <c r="M25" s="146"/>
      <c r="N25" s="146"/>
      <c r="O25" s="146"/>
      <c r="P25" s="146"/>
      <c r="Q25" s="146"/>
      <c r="R25" s="146"/>
      <c r="S25" s="146"/>
      <c r="T25" s="146"/>
      <c r="U25" s="146"/>
      <c r="V25" s="146"/>
      <c r="W25" s="146"/>
      <c r="X25" s="146"/>
      <c r="Y25" s="146"/>
      <c r="Z25" s="146"/>
      <c r="AA25" s="146"/>
      <c r="AB25" s="146"/>
      <c r="AC25" s="146"/>
      <c r="AD25" s="146"/>
      <c r="AE25" s="146"/>
      <c r="AF25" s="146"/>
      <c r="AG25" s="146"/>
    </row>
    <row r="26" spans="1:33" s="147" customFormat="1">
      <c r="A26" s="191" t="s">
        <v>209</v>
      </c>
      <c r="B26" s="881">
        <v>0</v>
      </c>
      <c r="C26" s="912">
        <v>4889827.6660000002</v>
      </c>
      <c r="D26" s="789">
        <f t="shared" si="0"/>
        <v>4889827.6660000002</v>
      </c>
      <c r="E26" s="912">
        <v>0</v>
      </c>
      <c r="F26" s="912">
        <v>4029194.165</v>
      </c>
      <c r="G26" s="789">
        <f t="shared" si="1"/>
        <v>4029194.165</v>
      </c>
      <c r="H26" s="146"/>
      <c r="I26" s="146"/>
      <c r="J26" s="146"/>
      <c r="K26" s="146"/>
      <c r="L26" s="146"/>
      <c r="M26" s="146"/>
      <c r="N26" s="146"/>
      <c r="O26" s="146"/>
      <c r="P26" s="146"/>
      <c r="Q26" s="146"/>
      <c r="R26" s="146"/>
      <c r="S26" s="146"/>
      <c r="T26" s="146"/>
      <c r="U26" s="146"/>
      <c r="V26" s="146"/>
      <c r="W26" s="146"/>
      <c r="X26" s="146"/>
      <c r="Y26" s="146"/>
      <c r="Z26" s="146"/>
      <c r="AA26" s="146"/>
      <c r="AB26" s="146"/>
      <c r="AC26" s="146"/>
      <c r="AD26" s="146"/>
      <c r="AE26" s="146"/>
      <c r="AF26" s="146"/>
      <c r="AG26" s="146"/>
    </row>
    <row r="27" spans="1:33" s="147" customFormat="1">
      <c r="A27" s="191" t="s">
        <v>210</v>
      </c>
      <c r="B27" s="881">
        <v>0</v>
      </c>
      <c r="C27" s="912">
        <v>0</v>
      </c>
      <c r="D27" s="789">
        <f t="shared" si="0"/>
        <v>0</v>
      </c>
      <c r="E27" s="912">
        <v>0</v>
      </c>
      <c r="F27" s="912">
        <v>0</v>
      </c>
      <c r="G27" s="789">
        <f t="shared" si="1"/>
        <v>0</v>
      </c>
      <c r="H27" s="146"/>
      <c r="I27" s="146"/>
      <c r="J27" s="146"/>
      <c r="K27" s="146"/>
      <c r="L27" s="146"/>
      <c r="M27" s="146"/>
      <c r="N27" s="146"/>
      <c r="O27" s="146"/>
      <c r="P27" s="146"/>
      <c r="Q27" s="146"/>
      <c r="R27" s="146"/>
      <c r="S27" s="146"/>
      <c r="T27" s="146"/>
      <c r="U27" s="146"/>
      <c r="V27" s="146"/>
      <c r="W27" s="146"/>
      <c r="X27" s="146"/>
      <c r="Y27" s="146"/>
      <c r="Z27" s="146"/>
      <c r="AA27" s="146"/>
      <c r="AB27" s="146"/>
      <c r="AC27" s="146"/>
      <c r="AD27" s="146"/>
      <c r="AE27" s="146"/>
      <c r="AF27" s="146"/>
      <c r="AG27" s="146"/>
    </row>
    <row r="28" spans="1:33" s="147" customFormat="1">
      <c r="A28" s="191" t="s">
        <v>211</v>
      </c>
      <c r="B28" s="881">
        <v>0</v>
      </c>
      <c r="C28" s="912">
        <v>3509783.9789999998</v>
      </c>
      <c r="D28" s="789">
        <f t="shared" si="0"/>
        <v>3509783.9789999998</v>
      </c>
      <c r="E28" s="912">
        <v>0</v>
      </c>
      <c r="F28" s="912">
        <v>1981317.8829999999</v>
      </c>
      <c r="G28" s="789">
        <f t="shared" si="1"/>
        <v>1981317.8829999999</v>
      </c>
      <c r="H28" s="146"/>
      <c r="I28" s="146"/>
      <c r="J28" s="146"/>
      <c r="K28" s="146"/>
      <c r="L28" s="146"/>
      <c r="M28" s="146"/>
      <c r="N28" s="146"/>
      <c r="O28" s="146"/>
      <c r="P28" s="146"/>
      <c r="Q28" s="146"/>
      <c r="R28" s="146"/>
      <c r="S28" s="146"/>
      <c r="T28" s="146"/>
      <c r="U28" s="146"/>
      <c r="V28" s="146"/>
      <c r="W28" s="146"/>
      <c r="X28" s="146"/>
      <c r="Y28" s="146"/>
      <c r="Z28" s="146"/>
      <c r="AA28" s="146"/>
      <c r="AB28" s="146"/>
      <c r="AC28" s="146"/>
      <c r="AD28" s="146"/>
      <c r="AE28" s="146"/>
      <c r="AF28" s="146"/>
      <c r="AG28" s="146"/>
    </row>
    <row r="29" spans="1:33" s="147" customFormat="1">
      <c r="A29" s="191" t="s">
        <v>212</v>
      </c>
      <c r="B29" s="881">
        <v>0</v>
      </c>
      <c r="C29" s="912">
        <v>0</v>
      </c>
      <c r="D29" s="789">
        <f t="shared" si="0"/>
        <v>0</v>
      </c>
      <c r="E29" s="912">
        <v>0</v>
      </c>
      <c r="F29" s="912">
        <v>0</v>
      </c>
      <c r="G29" s="789">
        <f t="shared" si="1"/>
        <v>0</v>
      </c>
      <c r="H29" s="146"/>
      <c r="I29" s="146"/>
      <c r="J29" s="146"/>
      <c r="K29" s="146"/>
      <c r="L29" s="146"/>
      <c r="M29" s="146"/>
      <c r="N29" s="146"/>
      <c r="O29" s="146"/>
      <c r="P29" s="146"/>
      <c r="Q29" s="146"/>
      <c r="R29" s="146"/>
      <c r="S29" s="146"/>
      <c r="T29" s="146"/>
      <c r="U29" s="146"/>
      <c r="V29" s="146"/>
      <c r="W29" s="146"/>
      <c r="X29" s="146"/>
      <c r="Y29" s="146"/>
      <c r="Z29" s="146"/>
      <c r="AA29" s="146"/>
      <c r="AB29" s="146"/>
      <c r="AC29" s="146"/>
      <c r="AD29" s="146"/>
      <c r="AE29" s="146"/>
      <c r="AF29" s="146"/>
      <c r="AG29" s="146"/>
    </row>
    <row r="30" spans="1:33" s="147" customFormat="1">
      <c r="A30" s="191" t="s">
        <v>213</v>
      </c>
      <c r="B30" s="881">
        <v>0</v>
      </c>
      <c r="C30" s="912">
        <v>0</v>
      </c>
      <c r="D30" s="789">
        <f t="shared" si="0"/>
        <v>0</v>
      </c>
      <c r="E30" s="912">
        <v>0</v>
      </c>
      <c r="F30" s="912">
        <v>0</v>
      </c>
      <c r="G30" s="789">
        <f t="shared" si="1"/>
        <v>0</v>
      </c>
      <c r="H30" s="146"/>
      <c r="I30" s="146"/>
      <c r="J30" s="146"/>
      <c r="K30" s="146"/>
      <c r="L30" s="146"/>
      <c r="M30" s="146"/>
      <c r="N30" s="146"/>
      <c r="O30" s="146"/>
      <c r="P30" s="146"/>
      <c r="Q30" s="146"/>
      <c r="R30" s="146"/>
      <c r="S30" s="146"/>
      <c r="T30" s="146"/>
      <c r="U30" s="146"/>
      <c r="V30" s="146"/>
      <c r="W30" s="146"/>
      <c r="X30" s="146"/>
      <c r="Y30" s="146"/>
      <c r="Z30" s="146"/>
      <c r="AA30" s="146"/>
      <c r="AB30" s="146"/>
      <c r="AC30" s="146"/>
      <c r="AD30" s="146"/>
      <c r="AE30" s="146"/>
      <c r="AF30" s="146"/>
      <c r="AG30" s="146"/>
    </row>
    <row r="31" spans="1:33" s="147" customFormat="1">
      <c r="A31" s="191" t="s">
        <v>866</v>
      </c>
      <c r="B31" s="881">
        <v>0</v>
      </c>
      <c r="C31" s="912">
        <v>1565583.5889999999</v>
      </c>
      <c r="D31" s="789">
        <f t="shared" si="0"/>
        <v>1565583.5889999999</v>
      </c>
      <c r="E31" s="912">
        <v>0</v>
      </c>
      <c r="F31" s="912">
        <v>728782.13800000004</v>
      </c>
      <c r="G31" s="789">
        <f t="shared" si="1"/>
        <v>728782.13800000004</v>
      </c>
      <c r="H31" s="146"/>
      <c r="I31" s="146"/>
      <c r="J31" s="146"/>
      <c r="K31" s="146"/>
      <c r="L31" s="146"/>
      <c r="M31" s="146"/>
      <c r="N31" s="146"/>
      <c r="O31" s="146"/>
      <c r="P31" s="146"/>
      <c r="Q31" s="146"/>
      <c r="R31" s="146"/>
      <c r="S31" s="146"/>
      <c r="T31" s="146"/>
      <c r="U31" s="146"/>
      <c r="V31" s="146"/>
      <c r="W31" s="146"/>
      <c r="X31" s="146"/>
      <c r="Y31" s="146"/>
      <c r="Z31" s="146"/>
      <c r="AA31" s="146"/>
      <c r="AB31" s="146"/>
      <c r="AC31" s="146"/>
      <c r="AD31" s="146"/>
      <c r="AE31" s="146"/>
      <c r="AF31" s="146"/>
      <c r="AG31" s="146"/>
    </row>
    <row r="32" spans="1:33" s="147" customFormat="1">
      <c r="A32" s="191" t="s">
        <v>214</v>
      </c>
      <c r="B32" s="881">
        <v>0</v>
      </c>
      <c r="C32" s="912">
        <v>279714.42099999997</v>
      </c>
      <c r="D32" s="789">
        <f t="shared" si="0"/>
        <v>279714.42099999997</v>
      </c>
      <c r="E32" s="912">
        <v>0</v>
      </c>
      <c r="F32" s="912">
        <v>82723.752999999997</v>
      </c>
      <c r="G32" s="789">
        <f t="shared" si="1"/>
        <v>82723.752999999997</v>
      </c>
      <c r="H32" s="146"/>
      <c r="I32" s="146"/>
      <c r="J32" s="146"/>
      <c r="K32" s="146"/>
      <c r="L32" s="146"/>
      <c r="M32" s="146"/>
      <c r="N32" s="146"/>
      <c r="O32" s="146"/>
      <c r="P32" s="146"/>
      <c r="Q32" s="146"/>
      <c r="R32" s="146"/>
      <c r="S32" s="146"/>
      <c r="T32" s="146"/>
      <c r="U32" s="146"/>
      <c r="V32" s="146"/>
      <c r="W32" s="146"/>
      <c r="X32" s="146"/>
      <c r="Y32" s="146"/>
      <c r="Z32" s="146"/>
      <c r="AA32" s="146"/>
      <c r="AB32" s="146"/>
      <c r="AC32" s="146"/>
      <c r="AD32" s="146"/>
      <c r="AE32" s="146"/>
      <c r="AF32" s="146"/>
      <c r="AG32" s="146"/>
    </row>
    <row r="33" spans="1:33" s="147" customFormat="1">
      <c r="A33" s="191" t="s">
        <v>7</v>
      </c>
      <c r="B33" s="881">
        <v>0</v>
      </c>
      <c r="C33" s="912">
        <v>29482732.409000002</v>
      </c>
      <c r="D33" s="789">
        <f t="shared" si="0"/>
        <v>29482732.409000002</v>
      </c>
      <c r="E33" s="912">
        <v>0</v>
      </c>
      <c r="F33" s="912">
        <v>53603302.166000001</v>
      </c>
      <c r="G33" s="789">
        <f t="shared" si="1"/>
        <v>53603302.166000001</v>
      </c>
      <c r="H33" s="146"/>
      <c r="I33" s="146"/>
      <c r="J33" s="146"/>
      <c r="K33" s="146"/>
      <c r="L33" s="146"/>
      <c r="M33" s="146"/>
      <c r="N33" s="146"/>
      <c r="O33" s="146"/>
      <c r="P33" s="146"/>
      <c r="Q33" s="146"/>
      <c r="R33" s="146"/>
      <c r="S33" s="146"/>
      <c r="T33" s="146"/>
      <c r="U33" s="146"/>
      <c r="V33" s="146"/>
      <c r="W33" s="146"/>
      <c r="X33" s="146"/>
      <c r="Y33" s="146"/>
      <c r="Z33" s="146"/>
      <c r="AA33" s="146"/>
      <c r="AB33" s="146"/>
      <c r="AC33" s="146"/>
      <c r="AD33" s="146"/>
      <c r="AE33" s="146"/>
      <c r="AF33" s="146"/>
      <c r="AG33" s="146"/>
    </row>
    <row r="34" spans="1:33" s="147" customFormat="1">
      <c r="A34" s="310" t="s">
        <v>64</v>
      </c>
      <c r="B34" s="882"/>
      <c r="C34" s="964"/>
      <c r="D34" s="789"/>
      <c r="E34" s="964">
        <v>0</v>
      </c>
      <c r="F34" s="964">
        <v>0</v>
      </c>
      <c r="G34" s="423"/>
      <c r="H34" s="146"/>
      <c r="I34" s="146"/>
      <c r="J34" s="146"/>
      <c r="K34" s="146"/>
      <c r="L34" s="146"/>
      <c r="M34" s="146"/>
      <c r="N34" s="146"/>
      <c r="O34" s="146"/>
      <c r="P34" s="146"/>
      <c r="Q34" s="146"/>
      <c r="R34" s="146"/>
      <c r="S34" s="146"/>
      <c r="T34" s="146"/>
      <c r="U34" s="146"/>
      <c r="V34" s="146"/>
      <c r="W34" s="146"/>
      <c r="X34" s="146"/>
      <c r="Y34" s="146"/>
      <c r="Z34" s="146"/>
      <c r="AA34" s="146"/>
      <c r="AB34" s="146"/>
      <c r="AC34" s="146"/>
      <c r="AD34" s="146"/>
      <c r="AE34" s="146"/>
      <c r="AF34" s="146"/>
      <c r="AG34" s="146"/>
    </row>
    <row r="35" spans="1:33" s="147" customFormat="1" ht="15.75" thickBot="1">
      <c r="A35" s="192" t="s">
        <v>3</v>
      </c>
      <c r="B35" s="883">
        <f>+SUM($B$13:B34)</f>
        <v>298738.52500000002</v>
      </c>
      <c r="C35" s="883">
        <f>+SUM($C$13:C34)</f>
        <v>144496691.23199999</v>
      </c>
      <c r="D35" s="883">
        <f>+SUM($D$13:D34)</f>
        <v>144795429.757</v>
      </c>
      <c r="E35" s="883">
        <f>SUM(E13:E34)</f>
        <v>397910.29</v>
      </c>
      <c r="F35" s="883">
        <f>SUM(F13:F34)</f>
        <v>164623930.37899998</v>
      </c>
      <c r="G35" s="517">
        <f>+SUM($G$13:G34)</f>
        <v>165021840.66899997</v>
      </c>
      <c r="H35" s="146"/>
      <c r="I35" s="146"/>
      <c r="J35" s="146"/>
      <c r="K35" s="146"/>
      <c r="L35" s="146"/>
      <c r="M35" s="146"/>
      <c r="N35" s="146"/>
      <c r="O35" s="146"/>
      <c r="P35" s="146"/>
      <c r="Q35" s="146"/>
      <c r="R35" s="146"/>
      <c r="S35" s="146"/>
      <c r="T35" s="146"/>
      <c r="U35" s="146"/>
      <c r="V35" s="146"/>
      <c r="W35" s="146"/>
      <c r="X35" s="146"/>
      <c r="Y35" s="146"/>
      <c r="Z35" s="146"/>
      <c r="AA35" s="146"/>
      <c r="AB35" s="146"/>
      <c r="AC35" s="146"/>
      <c r="AD35" s="146"/>
      <c r="AE35" s="146"/>
      <c r="AF35" s="146"/>
      <c r="AG35" s="146"/>
    </row>
    <row r="36" spans="1:33" s="147" customFormat="1">
      <c r="A36" s="146"/>
      <c r="B36" s="146"/>
      <c r="C36" s="533"/>
      <c r="D36" s="146"/>
      <c r="E36" s="146"/>
      <c r="F36" s="317"/>
      <c r="G36" s="146"/>
      <c r="H36" s="146"/>
      <c r="I36" s="146"/>
      <c r="J36" s="146"/>
      <c r="K36" s="146"/>
      <c r="L36" s="146"/>
      <c r="M36" s="146"/>
      <c r="N36" s="146"/>
      <c r="O36" s="146"/>
      <c r="P36" s="146"/>
      <c r="Q36" s="146"/>
      <c r="R36" s="146"/>
      <c r="S36" s="146"/>
      <c r="T36" s="146"/>
      <c r="U36" s="146"/>
      <c r="V36" s="146"/>
      <c r="W36" s="146"/>
      <c r="X36" s="146"/>
      <c r="Y36" s="146"/>
      <c r="Z36" s="146"/>
      <c r="AA36" s="146"/>
      <c r="AB36" s="146"/>
      <c r="AC36" s="146"/>
      <c r="AD36" s="146"/>
      <c r="AE36" s="146"/>
      <c r="AF36" s="146"/>
      <c r="AG36" s="146"/>
    </row>
    <row r="37" spans="1:33" s="147" customFormat="1">
      <c r="A37" s="146"/>
      <c r="B37" s="307"/>
      <c r="C37" s="527"/>
      <c r="D37" s="317"/>
      <c r="E37" s="146"/>
      <c r="F37" s="146"/>
      <c r="G37" s="146"/>
      <c r="H37" s="146"/>
      <c r="I37" s="146"/>
      <c r="J37" s="146"/>
      <c r="K37" s="146"/>
      <c r="L37" s="146"/>
      <c r="M37" s="146"/>
      <c r="N37" s="146"/>
      <c r="O37" s="146"/>
      <c r="P37" s="146"/>
      <c r="Q37" s="146"/>
      <c r="R37" s="146"/>
      <c r="S37" s="146"/>
      <c r="T37" s="146"/>
      <c r="U37" s="146"/>
      <c r="V37" s="146"/>
      <c r="W37" s="146"/>
      <c r="X37" s="146"/>
      <c r="Y37" s="146"/>
      <c r="Z37" s="146"/>
      <c r="AA37" s="146"/>
      <c r="AB37" s="146"/>
      <c r="AC37" s="146"/>
      <c r="AD37" s="146"/>
    </row>
    <row r="38" spans="1:33" s="147" customFormat="1">
      <c r="A38" s="146"/>
      <c r="B38" s="307"/>
      <c r="C38" s="873"/>
      <c r="D38" s="417"/>
      <c r="E38" s="146"/>
      <c r="F38" s="146"/>
      <c r="G38" s="779"/>
      <c r="H38" s="146"/>
      <c r="I38" s="146"/>
      <c r="J38" s="146"/>
      <c r="K38" s="146"/>
      <c r="L38" s="146"/>
      <c r="M38" s="146"/>
      <c r="N38" s="146"/>
      <c r="O38" s="146"/>
      <c r="P38" s="146"/>
      <c r="Q38" s="146"/>
      <c r="R38" s="146"/>
      <c r="S38" s="146"/>
      <c r="T38" s="146"/>
      <c r="U38" s="146"/>
      <c r="V38" s="146"/>
      <c r="W38" s="146"/>
      <c r="X38" s="146"/>
      <c r="Y38" s="146"/>
      <c r="Z38" s="146"/>
      <c r="AA38" s="146"/>
      <c r="AB38" s="146"/>
      <c r="AC38" s="146"/>
      <c r="AD38" s="146"/>
    </row>
    <row r="39" spans="1:33" s="147" customFormat="1">
      <c r="A39" s="146"/>
      <c r="B39" s="307"/>
      <c r="C39" s="884"/>
      <c r="D39" s="545"/>
      <c r="E39" s="146"/>
      <c r="F39" s="146"/>
      <c r="G39" s="780"/>
      <c r="H39" s="146"/>
      <c r="I39" s="146"/>
      <c r="J39" s="146"/>
      <c r="K39" s="146"/>
      <c r="L39" s="146"/>
      <c r="M39" s="146"/>
      <c r="N39" s="146"/>
      <c r="O39" s="146"/>
      <c r="P39" s="146"/>
      <c r="Q39" s="146"/>
      <c r="R39" s="146"/>
      <c r="S39" s="146"/>
      <c r="T39" s="146"/>
      <c r="U39" s="146"/>
      <c r="V39" s="146"/>
      <c r="W39" s="146"/>
      <c r="X39" s="146"/>
      <c r="Y39" s="146"/>
      <c r="Z39" s="146"/>
      <c r="AA39" s="146"/>
      <c r="AB39" s="146"/>
      <c r="AC39" s="146"/>
      <c r="AD39" s="146"/>
    </row>
    <row r="40" spans="1:33" s="147" customFormat="1">
      <c r="A40" s="146"/>
      <c r="B40" s="307"/>
      <c r="C40" s="546"/>
      <c r="D40" s="545"/>
      <c r="E40" s="146"/>
      <c r="F40" s="146"/>
      <c r="G40" s="146"/>
      <c r="H40" s="146"/>
      <c r="I40" s="146"/>
      <c r="J40" s="146"/>
      <c r="K40" s="146"/>
      <c r="L40" s="146"/>
      <c r="M40" s="146"/>
      <c r="N40" s="146"/>
      <c r="O40" s="146"/>
      <c r="P40" s="146"/>
      <c r="Q40" s="146"/>
      <c r="R40" s="146"/>
      <c r="S40" s="146"/>
      <c r="T40" s="146"/>
      <c r="U40" s="146"/>
      <c r="V40" s="146"/>
      <c r="W40" s="146"/>
      <c r="X40" s="146"/>
      <c r="Y40" s="146"/>
      <c r="Z40" s="146"/>
      <c r="AA40" s="146"/>
      <c r="AB40" s="146"/>
      <c r="AC40" s="146"/>
      <c r="AD40" s="146"/>
    </row>
    <row r="41" spans="1:33" s="147" customFormat="1">
      <c r="A41" s="146"/>
      <c r="B41" s="307"/>
      <c r="C41" s="307"/>
      <c r="D41" s="545"/>
      <c r="E41" s="146"/>
      <c r="F41" s="146"/>
      <c r="G41" s="146"/>
      <c r="H41" s="146"/>
      <c r="I41" s="146"/>
      <c r="J41" s="146"/>
      <c r="K41" s="146"/>
      <c r="L41" s="146"/>
      <c r="M41" s="146"/>
      <c r="N41" s="146"/>
      <c r="O41" s="146"/>
      <c r="P41" s="146"/>
      <c r="Q41" s="146"/>
      <c r="R41" s="146"/>
      <c r="S41" s="146"/>
      <c r="T41" s="146"/>
      <c r="U41" s="146"/>
      <c r="V41" s="146"/>
      <c r="W41" s="146"/>
      <c r="X41" s="146"/>
      <c r="Y41" s="146"/>
      <c r="Z41" s="146"/>
      <c r="AA41" s="146"/>
      <c r="AB41" s="146"/>
      <c r="AC41" s="146"/>
      <c r="AD41" s="146"/>
    </row>
    <row r="42" spans="1:33" s="120" customFormat="1">
      <c r="A42" s="105"/>
      <c r="B42" s="232"/>
      <c r="C42" s="545"/>
      <c r="D42" s="547"/>
      <c r="E42" s="105"/>
      <c r="F42" s="105"/>
      <c r="G42" s="105"/>
      <c r="H42" s="105"/>
      <c r="I42" s="105"/>
      <c r="J42" s="105"/>
      <c r="K42" s="105"/>
      <c r="L42" s="105"/>
      <c r="M42" s="105"/>
      <c r="N42" s="105"/>
      <c r="O42" s="105"/>
      <c r="P42" s="105"/>
      <c r="Q42" s="105"/>
      <c r="R42" s="105"/>
      <c r="S42" s="105"/>
      <c r="T42" s="105"/>
      <c r="U42" s="105"/>
      <c r="V42" s="105"/>
      <c r="W42" s="105"/>
      <c r="X42" s="105"/>
      <c r="Y42" s="105"/>
      <c r="Z42" s="105"/>
      <c r="AA42" s="105"/>
      <c r="AB42" s="105"/>
      <c r="AC42" s="105"/>
      <c r="AD42" s="105"/>
    </row>
    <row r="43" spans="1:33" s="120" customFormat="1">
      <c r="A43" s="105"/>
      <c r="B43" s="232"/>
      <c r="C43" s="545"/>
      <c r="D43" s="232"/>
      <c r="E43" s="105"/>
      <c r="F43" s="105"/>
      <c r="G43" s="105"/>
      <c r="H43" s="105"/>
      <c r="I43" s="105"/>
      <c r="J43" s="105"/>
      <c r="K43" s="105"/>
      <c r="L43" s="105"/>
      <c r="M43" s="105"/>
      <c r="N43" s="105"/>
      <c r="O43" s="105"/>
      <c r="P43" s="105"/>
      <c r="Q43" s="105"/>
      <c r="R43" s="105"/>
      <c r="S43" s="105"/>
      <c r="T43" s="105"/>
      <c r="U43" s="105"/>
      <c r="V43" s="105"/>
      <c r="W43" s="105"/>
      <c r="X43" s="105"/>
      <c r="Y43" s="105"/>
      <c r="Z43" s="105"/>
      <c r="AA43" s="105"/>
      <c r="AB43" s="105"/>
      <c r="AC43" s="105"/>
      <c r="AD43" s="105"/>
    </row>
    <row r="44" spans="1:33">
      <c r="C44" s="545"/>
      <c r="AE44"/>
      <c r="AF44"/>
      <c r="AG44"/>
    </row>
    <row r="45" spans="1:33">
      <c r="C45" s="545"/>
      <c r="AE45"/>
      <c r="AF45"/>
      <c r="AG45"/>
    </row>
    <row r="46" spans="1:33">
      <c r="C46" s="545"/>
      <c r="AE46"/>
      <c r="AF46"/>
      <c r="AG46"/>
    </row>
    <row r="47" spans="1:33">
      <c r="C47" s="99"/>
      <c r="AE47"/>
      <c r="AF47"/>
      <c r="AG47"/>
    </row>
    <row r="48" spans="1:33">
      <c r="C48" s="99"/>
      <c r="AE48"/>
      <c r="AF48"/>
      <c r="AG48"/>
    </row>
    <row r="49" spans="3:33">
      <c r="C49" s="99"/>
      <c r="AE49"/>
      <c r="AF49"/>
      <c r="AG49"/>
    </row>
    <row r="50" spans="3:33">
      <c r="C50" s="413"/>
      <c r="D50" s="386"/>
    </row>
    <row r="51" spans="3:33">
      <c r="C51" s="413"/>
      <c r="D51" s="386"/>
    </row>
    <row r="52" spans="3:33">
      <c r="C52" s="413"/>
      <c r="D52" s="386"/>
    </row>
    <row r="53" spans="3:33">
      <c r="C53" s="413"/>
      <c r="D53" s="386"/>
    </row>
    <row r="54" spans="3:33">
      <c r="C54" s="413"/>
      <c r="D54" s="386"/>
    </row>
    <row r="55" spans="3:33">
      <c r="C55" s="413"/>
      <c r="D55" s="386"/>
    </row>
    <row r="56" spans="3:33">
      <c r="C56" s="413"/>
      <c r="D56" s="386"/>
    </row>
  </sheetData>
  <mergeCells count="2">
    <mergeCell ref="A6:H6"/>
    <mergeCell ref="A11:A12"/>
  </mergeCells>
  <hyperlinks>
    <hyperlink ref="G1" location="ER!A1" display="ER"/>
  </hyperlinks>
  <pageMargins left="0.7" right="0.7" top="0.75" bottom="0.75" header="0.3" footer="0.3"/>
  <pageSetup orientation="portrait" r:id="rId1"/>
  <drawing r:id="rId2"/>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33"/>
  <dimension ref="A1:X32"/>
  <sheetViews>
    <sheetView showGridLines="0" workbookViewId="0">
      <selection activeCell="E15" sqref="E15"/>
    </sheetView>
  </sheetViews>
  <sheetFormatPr baseColWidth="10" defaultRowHeight="15"/>
  <cols>
    <col min="1" max="1" width="38" style="99" customWidth="1"/>
    <col min="2" max="2" width="14.7109375" style="99" customWidth="1"/>
    <col min="3" max="3" width="15.7109375" style="99" customWidth="1"/>
    <col min="4" max="4" width="4.85546875" style="99" customWidth="1"/>
    <col min="5" max="5" width="16.140625" style="99" bestFit="1" customWidth="1"/>
    <col min="6" max="6" width="13.28515625" style="99" customWidth="1"/>
    <col min="7" max="7" width="14.5703125" style="99" customWidth="1"/>
    <col min="8" max="20" width="11.42578125" style="99" customWidth="1"/>
  </cols>
  <sheetData>
    <row r="1" spans="1:24">
      <c r="A1" s="99" t="str">
        <f>Indice!C1</f>
        <v>NEGOFIN S.A.E.C.A.</v>
      </c>
      <c r="E1" s="118" t="s">
        <v>145</v>
      </c>
    </row>
    <row r="4" spans="1:24">
      <c r="A4" s="1079" t="s">
        <v>339</v>
      </c>
      <c r="B4" s="1079"/>
      <c r="C4" s="1079"/>
      <c r="D4" s="1079"/>
      <c r="E4" s="1079"/>
      <c r="F4" s="127"/>
      <c r="U4" s="99"/>
      <c r="V4" s="99"/>
      <c r="W4" s="99"/>
      <c r="X4" s="99"/>
    </row>
    <row r="5" spans="1:24">
      <c r="A5" s="124"/>
      <c r="B5" s="126"/>
      <c r="C5" s="125"/>
      <c r="D5" s="125"/>
      <c r="E5" s="125"/>
      <c r="F5" s="127"/>
      <c r="U5" s="99"/>
      <c r="V5" s="99"/>
      <c r="W5" s="99"/>
      <c r="X5" s="99"/>
    </row>
    <row r="6" spans="1:24" s="170" customFormat="1">
      <c r="A6" s="311" t="s">
        <v>258</v>
      </c>
      <c r="B6" s="1080"/>
      <c r="C6" s="1080"/>
      <c r="D6" s="125"/>
      <c r="E6" s="125"/>
      <c r="F6" s="127"/>
      <c r="G6" s="99"/>
      <c r="H6" s="99"/>
      <c r="I6" s="99"/>
      <c r="J6" s="99"/>
      <c r="K6" s="99"/>
      <c r="L6" s="99"/>
      <c r="M6" s="99"/>
      <c r="N6" s="99"/>
      <c r="O6" s="99"/>
      <c r="P6" s="99"/>
      <c r="Q6" s="99"/>
      <c r="R6" s="99"/>
      <c r="S6" s="99"/>
      <c r="T6" s="99"/>
      <c r="U6" s="99"/>
      <c r="V6" s="99"/>
      <c r="W6" s="99"/>
      <c r="X6" s="99"/>
    </row>
    <row r="7" spans="1:24">
      <c r="A7" s="124"/>
      <c r="D7" s="125"/>
      <c r="E7" s="125"/>
      <c r="F7" s="127"/>
      <c r="J7" s="393"/>
      <c r="U7" s="99"/>
      <c r="V7" s="99"/>
      <c r="W7" s="99"/>
      <c r="X7" s="99"/>
    </row>
    <row r="8" spans="1:24">
      <c r="A8" s="128" t="s">
        <v>154</v>
      </c>
      <c r="B8" s="330">
        <f>IFERROR(IF(Indice!B6="","2XX2",YEAR(Indice!B6)),"2XX2")</f>
        <v>2024</v>
      </c>
      <c r="C8" s="330">
        <f>+IFERROR(YEAR(Indice!B6-365),"2XX1")</f>
        <v>2023</v>
      </c>
      <c r="D8" s="125"/>
      <c r="E8" s="128" t="s">
        <v>260</v>
      </c>
      <c r="F8" s="330">
        <f>IFERROR(IF(Indice!B6="","2XX2",YEAR(Indice!B6)),"2XX2")</f>
        <v>2024</v>
      </c>
      <c r="G8" s="330">
        <f>+IFERROR(YEAR(Indice!B6-365),"2XX1")</f>
        <v>2023</v>
      </c>
      <c r="J8" s="393"/>
      <c r="U8" s="99"/>
      <c r="V8" s="99"/>
      <c r="W8" s="99"/>
      <c r="X8" s="99"/>
    </row>
    <row r="9" spans="1:24">
      <c r="A9" s="124" t="s">
        <v>151</v>
      </c>
      <c r="B9" s="124"/>
      <c r="C9" s="124"/>
      <c r="D9" s="125"/>
      <c r="E9" s="124" t="s">
        <v>151</v>
      </c>
      <c r="F9" s="124"/>
      <c r="G9" s="124"/>
      <c r="J9" s="393"/>
      <c r="U9" s="99"/>
      <c r="V9" s="99"/>
      <c r="W9" s="99"/>
      <c r="X9" s="99"/>
    </row>
    <row r="10" spans="1:24">
      <c r="A10" s="813" t="s">
        <v>977</v>
      </c>
      <c r="B10" s="749">
        <v>729412.30099999998</v>
      </c>
      <c r="C10" s="749">
        <v>462270.46500000003</v>
      </c>
      <c r="D10" s="125"/>
      <c r="E10" s="525"/>
      <c r="F10" s="428"/>
      <c r="G10" s="428">
        <v>0</v>
      </c>
      <c r="J10" s="393"/>
      <c r="U10" s="99"/>
      <c r="V10" s="99"/>
      <c r="W10" s="99"/>
      <c r="X10" s="99"/>
    </row>
    <row r="11" spans="1:24">
      <c r="A11" s="813" t="s">
        <v>978</v>
      </c>
      <c r="B11" s="749">
        <v>0</v>
      </c>
      <c r="C11" s="749">
        <v>136658.005</v>
      </c>
      <c r="D11" s="125"/>
      <c r="E11" s="124"/>
      <c r="F11" s="428">
        <v>0</v>
      </c>
      <c r="G11" s="428">
        <v>0</v>
      </c>
      <c r="J11" s="393"/>
      <c r="U11" s="99"/>
      <c r="V11" s="99"/>
      <c r="W11" s="99"/>
      <c r="X11" s="99"/>
    </row>
    <row r="12" spans="1:24">
      <c r="A12" s="813" t="s">
        <v>979</v>
      </c>
      <c r="B12" s="749">
        <v>46059.364000000001</v>
      </c>
      <c r="C12" s="749">
        <v>218361.171</v>
      </c>
      <c r="D12" s="125"/>
      <c r="E12" s="124"/>
      <c r="F12" s="428">
        <v>0</v>
      </c>
      <c r="G12" s="428">
        <v>0</v>
      </c>
      <c r="J12" s="393"/>
      <c r="U12" s="99"/>
      <c r="V12" s="99"/>
      <c r="W12" s="99"/>
      <c r="X12" s="99"/>
    </row>
    <row r="13" spans="1:24">
      <c r="A13" s="813" t="s">
        <v>980</v>
      </c>
      <c r="B13" s="749">
        <v>9506.7549999999992</v>
      </c>
      <c r="C13" s="749">
        <v>198.02199999999999</v>
      </c>
      <c r="D13" s="125"/>
      <c r="E13" s="124"/>
      <c r="F13" s="428">
        <v>0</v>
      </c>
      <c r="G13" s="428">
        <v>0</v>
      </c>
      <c r="J13" s="393"/>
      <c r="U13" s="99"/>
      <c r="V13" s="99"/>
      <c r="W13" s="99"/>
      <c r="X13" s="99"/>
    </row>
    <row r="14" spans="1:24">
      <c r="A14" s="813" t="s">
        <v>981</v>
      </c>
      <c r="B14" s="749">
        <v>8564442.966</v>
      </c>
      <c r="C14" s="749">
        <v>7016711.5010000002</v>
      </c>
      <c r="D14" s="125"/>
      <c r="E14" s="124"/>
      <c r="F14" s="428">
        <v>0</v>
      </c>
      <c r="G14" s="428">
        <v>0</v>
      </c>
      <c r="J14" s="393"/>
      <c r="U14" s="99"/>
      <c r="V14" s="99"/>
      <c r="W14" s="99"/>
      <c r="X14" s="99"/>
    </row>
    <row r="15" spans="1:24" s="655" customFormat="1">
      <c r="A15" s="813" t="s">
        <v>1282</v>
      </c>
      <c r="B15" s="749">
        <v>26766.054</v>
      </c>
      <c r="C15" s="749">
        <v>42016.866000000002</v>
      </c>
      <c r="D15" s="125"/>
      <c r="E15" s="525"/>
      <c r="F15" s="428"/>
      <c r="G15" s="428"/>
      <c r="H15" s="99"/>
      <c r="I15" s="99"/>
      <c r="J15" s="393"/>
      <c r="K15" s="99"/>
      <c r="L15" s="99"/>
      <c r="M15" s="99"/>
      <c r="N15" s="99"/>
      <c r="O15" s="99"/>
      <c r="P15" s="99"/>
      <c r="Q15" s="99"/>
      <c r="R15" s="99"/>
      <c r="S15" s="99"/>
      <c r="T15" s="99"/>
      <c r="U15" s="99"/>
      <c r="V15" s="99"/>
      <c r="W15" s="99"/>
      <c r="X15" s="99"/>
    </row>
    <row r="16" spans="1:24" s="523" customFormat="1">
      <c r="A16" s="813" t="s">
        <v>1124</v>
      </c>
      <c r="B16" s="749">
        <v>13577.125</v>
      </c>
      <c r="C16" s="749">
        <v>33459.148000000001</v>
      </c>
      <c r="D16" s="125"/>
      <c r="E16" s="124"/>
      <c r="F16" s="428"/>
      <c r="G16" s="428"/>
      <c r="H16" s="99"/>
      <c r="I16" s="99"/>
      <c r="J16" s="99"/>
      <c r="K16" s="99"/>
      <c r="L16" s="99"/>
      <c r="M16" s="99"/>
      <c r="N16" s="99"/>
      <c r="O16" s="99"/>
      <c r="P16" s="99"/>
      <c r="Q16" s="99"/>
      <c r="R16" s="99"/>
      <c r="S16" s="99"/>
      <c r="T16" s="99"/>
      <c r="U16" s="99"/>
      <c r="V16" s="99"/>
      <c r="W16" s="99"/>
      <c r="X16" s="99"/>
    </row>
    <row r="17" spans="1:24" s="587" customFormat="1">
      <c r="A17" s="813" t="s">
        <v>1245</v>
      </c>
      <c r="B17" s="749">
        <v>766</v>
      </c>
      <c r="C17" s="749">
        <v>1595.5</v>
      </c>
      <c r="D17" s="125"/>
      <c r="E17" s="525"/>
      <c r="F17" s="428"/>
      <c r="G17" s="428"/>
      <c r="H17" s="99"/>
      <c r="I17" s="99"/>
      <c r="J17" s="99"/>
      <c r="K17" s="99"/>
      <c r="L17" s="99"/>
      <c r="M17" s="99"/>
      <c r="N17" s="99"/>
      <c r="O17" s="99"/>
      <c r="P17" s="99"/>
      <c r="Q17" s="99"/>
      <c r="R17" s="99"/>
      <c r="S17" s="99"/>
      <c r="T17" s="99"/>
      <c r="U17" s="99"/>
      <c r="V17" s="99"/>
      <c r="W17" s="99"/>
      <c r="X17" s="99"/>
    </row>
    <row r="18" spans="1:24" s="600" customFormat="1">
      <c r="A18" s="813" t="s">
        <v>1254</v>
      </c>
      <c r="B18" s="749">
        <v>13658.388000000001</v>
      </c>
      <c r="C18" s="749">
        <v>1739.31</v>
      </c>
      <c r="D18" s="125"/>
      <c r="E18" s="525"/>
      <c r="F18" s="428"/>
      <c r="G18" s="428"/>
      <c r="H18" s="99"/>
      <c r="I18" s="99"/>
      <c r="J18" s="99"/>
      <c r="K18" s="99"/>
      <c r="L18" s="99"/>
      <c r="M18" s="99"/>
      <c r="N18" s="99"/>
      <c r="O18" s="99"/>
      <c r="P18" s="99"/>
      <c r="Q18" s="99"/>
      <c r="R18" s="99"/>
      <c r="S18" s="99"/>
      <c r="T18" s="99"/>
      <c r="U18" s="99"/>
      <c r="V18" s="99"/>
      <c r="W18" s="99"/>
      <c r="X18" s="99"/>
    </row>
    <row r="19" spans="1:24" s="587" customFormat="1">
      <c r="A19" s="813" t="s">
        <v>1246</v>
      </c>
      <c r="B19" s="749">
        <v>1779342.7590000001</v>
      </c>
      <c r="C19" s="749">
        <v>562871.54399999999</v>
      </c>
      <c r="D19" s="125"/>
      <c r="E19" s="525"/>
      <c r="F19" s="428"/>
      <c r="G19" s="428"/>
      <c r="H19" s="99"/>
      <c r="I19" s="99"/>
      <c r="J19" s="99"/>
      <c r="K19" s="99"/>
      <c r="L19" s="99"/>
      <c r="M19" s="99"/>
      <c r="N19" s="99"/>
      <c r="O19" s="99"/>
      <c r="P19" s="99"/>
      <c r="Q19" s="99"/>
      <c r="R19" s="99"/>
      <c r="S19" s="99"/>
      <c r="T19" s="99"/>
      <c r="U19" s="99"/>
      <c r="V19" s="99"/>
      <c r="W19" s="99"/>
      <c r="X19" s="99"/>
    </row>
    <row r="20" spans="1:24" s="659" customFormat="1">
      <c r="A20" s="813" t="s">
        <v>1283</v>
      </c>
      <c r="B20" s="969">
        <v>86244248.900000006</v>
      </c>
      <c r="C20" s="749">
        <v>87544189.178000003</v>
      </c>
      <c r="D20" s="125"/>
      <c r="E20" s="525"/>
      <c r="F20" s="428"/>
      <c r="G20" s="428"/>
      <c r="H20" s="99"/>
      <c r="I20" s="99"/>
      <c r="J20" s="99"/>
      <c r="K20" s="99"/>
      <c r="L20" s="99"/>
      <c r="M20" s="99"/>
      <c r="N20" s="99"/>
      <c r="O20" s="99"/>
      <c r="P20" s="99"/>
      <c r="Q20" s="99"/>
      <c r="R20" s="99"/>
      <c r="S20" s="99"/>
      <c r="T20" s="99"/>
      <c r="U20" s="99"/>
      <c r="V20" s="99"/>
      <c r="W20" s="99"/>
      <c r="X20" s="99"/>
    </row>
    <row r="21" spans="1:24">
      <c r="A21" s="755" t="s">
        <v>3</v>
      </c>
      <c r="B21" s="756">
        <f>SUM($B$9:B20)</f>
        <v>97427780.612000003</v>
      </c>
      <c r="C21" s="756">
        <f>SUM($C$9:C20)</f>
        <v>96020070.710000008</v>
      </c>
      <c r="D21" s="312"/>
      <c r="E21" s="352" t="s">
        <v>3</v>
      </c>
      <c r="F21" s="427">
        <f>SUM($F$9:F14)</f>
        <v>0</v>
      </c>
      <c r="G21" s="427">
        <f>SUM($G$9:G14)</f>
        <v>0</v>
      </c>
      <c r="U21" s="99"/>
      <c r="V21" s="99"/>
      <c r="W21" s="99"/>
      <c r="X21" s="99"/>
    </row>
    <row r="22" spans="1:24" s="170" customFormat="1">
      <c r="B22" s="36"/>
      <c r="D22" s="125"/>
      <c r="E22" s="125"/>
      <c r="F22" s="127"/>
      <c r="G22" s="99"/>
      <c r="H22" s="99"/>
      <c r="I22" s="99"/>
      <c r="J22" s="99"/>
      <c r="K22" s="99"/>
      <c r="L22" s="99"/>
      <c r="M22" s="99"/>
      <c r="N22" s="99"/>
      <c r="O22" s="99"/>
      <c r="P22" s="99"/>
      <c r="Q22" s="99"/>
      <c r="R22" s="99"/>
      <c r="S22" s="99"/>
      <c r="T22" s="99"/>
      <c r="U22" s="99"/>
      <c r="V22" s="99"/>
      <c r="W22" s="99"/>
      <c r="X22" s="99"/>
    </row>
    <row r="23" spans="1:24" s="170" customFormat="1">
      <c r="B23" s="429"/>
      <c r="C23" s="429"/>
      <c r="D23" s="125"/>
      <c r="E23" s="125"/>
      <c r="F23" s="127"/>
      <c r="G23" s="99"/>
      <c r="H23" s="99"/>
      <c r="I23" s="99"/>
      <c r="J23" s="99"/>
      <c r="K23" s="99"/>
      <c r="L23" s="99"/>
      <c r="M23" s="99"/>
      <c r="N23" s="99"/>
      <c r="O23" s="99"/>
      <c r="P23" s="99"/>
      <c r="Q23" s="99"/>
      <c r="R23" s="99"/>
      <c r="S23" s="99"/>
      <c r="T23" s="99"/>
      <c r="U23" s="99"/>
      <c r="V23" s="99"/>
      <c r="W23" s="99"/>
      <c r="X23" s="99"/>
    </row>
    <row r="24" spans="1:24" s="170" customFormat="1">
      <c r="B24" s="383"/>
      <c r="C24" s="383"/>
      <c r="D24" s="125"/>
      <c r="E24" s="125"/>
      <c r="F24" s="127"/>
      <c r="G24" s="99"/>
      <c r="H24" s="99"/>
      <c r="I24" s="99"/>
      <c r="J24" s="99"/>
      <c r="K24" s="99"/>
      <c r="L24" s="99"/>
      <c r="M24" s="99"/>
      <c r="N24" s="99"/>
      <c r="O24" s="99"/>
      <c r="P24" s="99"/>
      <c r="Q24" s="99"/>
      <c r="R24" s="99"/>
      <c r="S24" s="99"/>
      <c r="T24" s="99"/>
      <c r="U24" s="99"/>
      <c r="V24" s="99"/>
      <c r="W24" s="99"/>
      <c r="X24" s="99"/>
    </row>
    <row r="25" spans="1:24" s="170" customFormat="1">
      <c r="D25" s="125"/>
      <c r="E25" s="125"/>
      <c r="F25" s="127"/>
      <c r="G25" s="99"/>
      <c r="H25" s="99"/>
      <c r="I25" s="99"/>
      <c r="J25" s="99"/>
      <c r="K25" s="99"/>
      <c r="L25" s="99"/>
      <c r="M25" s="99"/>
      <c r="N25" s="99"/>
      <c r="O25" s="99"/>
      <c r="P25" s="99"/>
      <c r="Q25" s="99"/>
      <c r="R25" s="99"/>
      <c r="S25" s="99"/>
      <c r="T25" s="99"/>
      <c r="U25" s="99"/>
      <c r="V25" s="99"/>
      <c r="W25" s="99"/>
      <c r="X25" s="99"/>
    </row>
    <row r="26" spans="1:24" s="170" customFormat="1">
      <c r="D26" s="125"/>
      <c r="E26" s="125"/>
      <c r="F26" s="127"/>
      <c r="G26" s="99"/>
      <c r="H26" s="99"/>
      <c r="I26" s="99"/>
      <c r="J26" s="99"/>
      <c r="K26" s="99"/>
      <c r="L26" s="99"/>
      <c r="M26" s="99"/>
      <c r="N26" s="99"/>
      <c r="O26" s="99"/>
      <c r="P26" s="99"/>
      <c r="Q26" s="99"/>
      <c r="R26" s="99"/>
      <c r="S26" s="99"/>
      <c r="T26" s="99"/>
      <c r="U26" s="99"/>
      <c r="V26" s="99"/>
      <c r="W26" s="99"/>
      <c r="X26" s="99"/>
    </row>
    <row r="27" spans="1:24" s="170" customFormat="1">
      <c r="D27" s="125"/>
      <c r="E27" s="125"/>
      <c r="F27" s="127"/>
      <c r="G27" s="99"/>
      <c r="H27" s="99"/>
      <c r="I27" s="99"/>
      <c r="J27" s="99"/>
      <c r="K27" s="99"/>
      <c r="L27" s="99"/>
      <c r="M27" s="99"/>
      <c r="N27" s="99"/>
      <c r="O27" s="99"/>
      <c r="P27" s="99"/>
      <c r="Q27" s="99"/>
      <c r="R27" s="99"/>
      <c r="S27" s="99"/>
      <c r="T27" s="99"/>
      <c r="U27" s="99"/>
      <c r="V27" s="99"/>
      <c r="W27" s="99"/>
      <c r="X27" s="99"/>
    </row>
    <row r="28" spans="1:24" s="170" customFormat="1">
      <c r="D28" s="125"/>
      <c r="E28" s="125"/>
      <c r="F28" s="127"/>
      <c r="G28" s="99"/>
      <c r="H28" s="99"/>
      <c r="I28" s="99"/>
      <c r="J28" s="99"/>
      <c r="K28" s="99"/>
      <c r="L28" s="99"/>
      <c r="M28" s="99"/>
      <c r="N28" s="99"/>
      <c r="O28" s="99"/>
      <c r="P28" s="99"/>
      <c r="Q28" s="99"/>
      <c r="R28" s="99"/>
      <c r="S28" s="99"/>
      <c r="T28" s="99"/>
      <c r="U28" s="99"/>
      <c r="V28" s="99"/>
      <c r="W28" s="99"/>
      <c r="X28" s="99"/>
    </row>
    <row r="29" spans="1:24" s="170" customFormat="1">
      <c r="D29" s="125"/>
      <c r="E29" s="125"/>
      <c r="F29" s="127"/>
      <c r="G29" s="99"/>
      <c r="H29" s="99"/>
      <c r="I29" s="99"/>
      <c r="J29" s="99"/>
      <c r="K29" s="99"/>
      <c r="L29" s="99"/>
      <c r="M29" s="99"/>
      <c r="N29" s="99"/>
      <c r="O29" s="99"/>
      <c r="P29" s="99"/>
      <c r="Q29" s="99"/>
      <c r="R29" s="99"/>
      <c r="S29" s="99"/>
      <c r="T29" s="99"/>
      <c r="U29" s="99"/>
      <c r="V29" s="99"/>
      <c r="W29" s="99"/>
      <c r="X29" s="99"/>
    </row>
    <row r="30" spans="1:24" s="170" customFormat="1">
      <c r="C30" s="536"/>
      <c r="D30" s="125"/>
      <c r="E30" s="125"/>
      <c r="F30" s="127"/>
      <c r="G30" s="99"/>
      <c r="H30" s="99"/>
      <c r="I30" s="99"/>
      <c r="J30" s="99"/>
      <c r="K30" s="99"/>
      <c r="L30" s="99"/>
      <c r="M30" s="99"/>
      <c r="N30" s="99"/>
      <c r="O30" s="99"/>
      <c r="P30" s="99"/>
      <c r="Q30" s="99"/>
      <c r="R30" s="99"/>
      <c r="S30" s="99"/>
      <c r="T30" s="99"/>
      <c r="U30" s="99"/>
      <c r="V30" s="99"/>
      <c r="W30" s="99"/>
      <c r="X30" s="99"/>
    </row>
    <row r="32" spans="1:24">
      <c r="C32" s="393"/>
    </row>
  </sheetData>
  <mergeCells count="2">
    <mergeCell ref="A4:E4"/>
    <mergeCell ref="B6:C6"/>
  </mergeCells>
  <hyperlinks>
    <hyperlink ref="E1" location="ER!A1" display="ER"/>
  </hyperlinks>
  <pageMargins left="0.7" right="0.7" top="0.75" bottom="0.75" header="0.3" footer="0.3"/>
  <pageSetup paperSize="9" orientation="portrait" r:id="rId1"/>
  <drawing r:id="rId2"/>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34"/>
  <dimension ref="A1:AE32"/>
  <sheetViews>
    <sheetView showGridLines="0" topLeftCell="A4" workbookViewId="0">
      <selection activeCell="F12" sqref="F12"/>
    </sheetView>
  </sheetViews>
  <sheetFormatPr baseColWidth="10" defaultRowHeight="15"/>
  <cols>
    <col min="1" max="1" width="35.85546875" style="99" customWidth="1"/>
    <col min="2" max="2" width="18.42578125" style="99" customWidth="1"/>
    <col min="3" max="3" width="16.7109375" style="99" customWidth="1"/>
    <col min="4" max="4" width="11.42578125" style="99" customWidth="1"/>
    <col min="5" max="5" width="30.42578125" style="99" bestFit="1" customWidth="1"/>
    <col min="6" max="6" width="17.28515625" style="99" customWidth="1"/>
    <col min="7" max="7" width="16" style="99" customWidth="1"/>
    <col min="8" max="15" width="11.42578125" style="99" customWidth="1"/>
  </cols>
  <sheetData>
    <row r="1" spans="1:31">
      <c r="A1" s="99" t="str">
        <f>Indice!C1</f>
        <v>NEGOFIN S.A.E.C.A.</v>
      </c>
      <c r="E1" s="118" t="s">
        <v>145</v>
      </c>
    </row>
    <row r="5" spans="1:31">
      <c r="A5" s="267" t="s">
        <v>340</v>
      </c>
      <c r="B5" s="267"/>
      <c r="C5" s="267"/>
      <c r="D5" s="267"/>
      <c r="E5" s="267"/>
      <c r="F5" s="267"/>
      <c r="G5" s="267"/>
      <c r="H5" s="18"/>
      <c r="I5" s="18"/>
      <c r="J5" s="18"/>
      <c r="K5" s="18"/>
      <c r="L5" s="18"/>
      <c r="M5" s="18"/>
      <c r="N5" s="18"/>
      <c r="O5" s="18"/>
      <c r="P5" s="18"/>
      <c r="Q5" s="18"/>
      <c r="R5" s="18"/>
      <c r="S5" s="18"/>
      <c r="T5" s="18"/>
      <c r="U5" s="18"/>
      <c r="V5" s="18"/>
      <c r="W5" s="18"/>
      <c r="X5" s="18"/>
      <c r="Y5" s="18"/>
      <c r="Z5" s="18"/>
      <c r="AA5" s="18"/>
      <c r="AB5" s="18"/>
      <c r="AC5" s="18"/>
      <c r="AD5" s="18"/>
    </row>
    <row r="6" spans="1:31">
      <c r="A6" s="293" t="s">
        <v>258</v>
      </c>
    </row>
    <row r="7" spans="1:31">
      <c r="C7" s="293"/>
    </row>
    <row r="8" spans="1:31">
      <c r="A8" s="123" t="s">
        <v>156</v>
      </c>
      <c r="B8" s="330">
        <f>IFERROR(IF(Indice!B6="","2XX2",YEAR(Indice!B6)),"2XX2")</f>
        <v>2024</v>
      </c>
      <c r="C8" s="330">
        <f>+IFERROR(YEAR(Indice!B6-365),"2XX1")</f>
        <v>2023</v>
      </c>
      <c r="D8" s="18"/>
      <c r="E8" s="123" t="s">
        <v>158</v>
      </c>
      <c r="F8" s="330">
        <f>IFERROR(IF(Indice!B6="","2XX2",YEAR(Indice!B6)),"2XX2")</f>
        <v>2024</v>
      </c>
      <c r="G8" s="330">
        <f>+IFERROR(YEAR(Indice!B6-365),"2XX1")</f>
        <v>2023</v>
      </c>
      <c r="H8" s="18"/>
      <c r="I8" s="18"/>
      <c r="J8" s="18"/>
      <c r="K8" s="18"/>
      <c r="L8" s="18"/>
      <c r="M8" s="18"/>
      <c r="N8" s="18"/>
      <c r="O8" s="18"/>
      <c r="P8" s="18"/>
      <c r="Q8" s="18"/>
      <c r="R8" s="18"/>
      <c r="S8" s="18"/>
      <c r="T8" s="18"/>
      <c r="U8" s="18"/>
      <c r="V8" s="18"/>
      <c r="W8" s="18"/>
      <c r="X8" s="18"/>
      <c r="Y8" s="18"/>
      <c r="Z8" s="18"/>
      <c r="AA8" s="18"/>
      <c r="AB8" s="18"/>
      <c r="AC8" s="18"/>
      <c r="AD8" s="18"/>
      <c r="AE8" s="18"/>
    </row>
    <row r="9" spans="1:31">
      <c r="A9" s="18" t="s">
        <v>860</v>
      </c>
      <c r="B9" s="18"/>
      <c r="C9" s="18"/>
      <c r="D9" s="18"/>
      <c r="E9" s="18" t="s">
        <v>860</v>
      </c>
      <c r="F9" s="18"/>
      <c r="G9" s="18"/>
      <c r="H9" s="18"/>
      <c r="I9" s="18"/>
      <c r="J9" s="18"/>
      <c r="K9" s="18"/>
      <c r="L9" s="18"/>
      <c r="M9" s="18"/>
      <c r="N9" s="18"/>
      <c r="O9" s="18"/>
      <c r="P9" s="18"/>
      <c r="Q9" s="18"/>
      <c r="R9" s="18"/>
      <c r="S9" s="18"/>
      <c r="T9" s="18"/>
      <c r="U9" s="18"/>
      <c r="V9" s="18"/>
      <c r="W9" s="18"/>
      <c r="X9" s="18"/>
      <c r="Y9" s="18"/>
      <c r="Z9" s="18"/>
      <c r="AA9" s="18"/>
      <c r="AB9" s="18"/>
      <c r="AC9" s="18"/>
      <c r="AD9" s="18"/>
      <c r="AE9" s="18"/>
    </row>
    <row r="10" spans="1:31" s="170" customFormat="1">
      <c r="A10" s="757" t="s">
        <v>976</v>
      </c>
      <c r="B10" s="533">
        <v>13448671.431</v>
      </c>
      <c r="C10" s="533">
        <v>14364481.681</v>
      </c>
      <c r="D10" s="757"/>
      <c r="E10" s="757" t="s">
        <v>973</v>
      </c>
      <c r="F10" s="753">
        <v>28203471.653999999</v>
      </c>
      <c r="G10" s="753">
        <v>27965355.747000001</v>
      </c>
      <c r="H10" s="18"/>
      <c r="I10" s="753"/>
      <c r="J10" s="18"/>
      <c r="K10" s="18"/>
      <c r="L10" s="18"/>
      <c r="M10" s="18"/>
      <c r="N10" s="18"/>
      <c r="O10" s="18"/>
      <c r="P10" s="18"/>
      <c r="Q10" s="18"/>
      <c r="R10" s="18"/>
      <c r="S10" s="18"/>
      <c r="T10" s="18"/>
      <c r="U10" s="18"/>
      <c r="V10" s="18"/>
      <c r="W10" s="18"/>
      <c r="X10" s="18"/>
      <c r="Y10" s="18"/>
      <c r="Z10" s="18"/>
      <c r="AA10" s="18"/>
      <c r="AB10" s="18"/>
      <c r="AC10" s="18"/>
      <c r="AD10" s="18"/>
      <c r="AE10" s="18"/>
    </row>
    <row r="11" spans="1:31" s="381" customFormat="1">
      <c r="A11" s="757" t="s">
        <v>982</v>
      </c>
      <c r="B11" s="533">
        <v>14953097.324999999</v>
      </c>
      <c r="C11" s="533">
        <v>12091621.899</v>
      </c>
      <c r="D11" s="757"/>
      <c r="E11" s="757" t="s">
        <v>974</v>
      </c>
      <c r="F11" s="753">
        <v>28818110.861000001</v>
      </c>
      <c r="G11" s="753">
        <v>21130432.050999999</v>
      </c>
      <c r="H11" s="18"/>
      <c r="I11" s="18"/>
      <c r="J11" s="18"/>
      <c r="K11" s="18"/>
      <c r="L11" s="18"/>
      <c r="M11" s="18"/>
      <c r="N11" s="18"/>
      <c r="O11" s="18"/>
      <c r="P11" s="18"/>
      <c r="Q11" s="18"/>
      <c r="R11" s="18"/>
      <c r="S11" s="18"/>
      <c r="T11" s="18"/>
      <c r="U11" s="18"/>
      <c r="V11" s="18"/>
      <c r="W11" s="18"/>
      <c r="X11" s="18"/>
      <c r="Y11" s="18"/>
      <c r="Z11" s="18"/>
      <c r="AA11" s="18"/>
      <c r="AB11" s="18"/>
      <c r="AC11" s="18"/>
      <c r="AD11" s="18"/>
      <c r="AE11" s="18"/>
    </row>
    <row r="12" spans="1:31" s="170" customFormat="1">
      <c r="A12" s="757" t="s">
        <v>983</v>
      </c>
      <c r="B12" s="533">
        <v>0</v>
      </c>
      <c r="C12" s="533">
        <v>0</v>
      </c>
      <c r="D12" s="757"/>
      <c r="E12" s="757" t="s">
        <v>975</v>
      </c>
      <c r="F12" s="753">
        <v>547370.18599999999</v>
      </c>
      <c r="G12" s="753">
        <v>638697.98699999996</v>
      </c>
      <c r="H12" s="18"/>
      <c r="I12" s="18"/>
      <c r="J12" s="18"/>
      <c r="K12" s="18"/>
      <c r="L12" s="18"/>
      <c r="M12" s="18"/>
      <c r="N12" s="18"/>
      <c r="O12" s="18"/>
      <c r="P12" s="18"/>
      <c r="Q12" s="18"/>
      <c r="R12" s="18"/>
      <c r="S12" s="18"/>
      <c r="T12" s="18"/>
      <c r="U12" s="18"/>
      <c r="V12" s="18"/>
      <c r="W12" s="18"/>
      <c r="X12" s="18"/>
      <c r="Y12" s="18"/>
      <c r="Z12" s="18"/>
      <c r="AA12" s="18"/>
      <c r="AB12" s="18"/>
      <c r="AC12" s="18"/>
      <c r="AD12" s="18"/>
      <c r="AE12" s="18"/>
    </row>
    <row r="13" spans="1:31">
      <c r="A13" s="757" t="s">
        <v>970</v>
      </c>
      <c r="B13" s="533">
        <v>554892.42700000003</v>
      </c>
      <c r="C13" s="533">
        <v>675237.576</v>
      </c>
      <c r="D13" s="757"/>
      <c r="E13" s="757" t="s">
        <v>1099</v>
      </c>
      <c r="F13" s="753">
        <v>0</v>
      </c>
      <c r="G13" s="753">
        <v>406505.6</v>
      </c>
      <c r="H13" s="18"/>
      <c r="I13" s="18"/>
      <c r="J13" s="18"/>
      <c r="K13" s="18"/>
      <c r="L13" s="18"/>
      <c r="M13" s="18"/>
      <c r="N13" s="18"/>
      <c r="O13" s="18"/>
      <c r="P13" s="18"/>
      <c r="Q13" s="18"/>
      <c r="R13" s="18"/>
      <c r="S13" s="18"/>
      <c r="T13" s="18"/>
      <c r="U13" s="18"/>
      <c r="V13" s="18"/>
      <c r="W13" s="18"/>
      <c r="X13" s="18"/>
      <c r="Y13" s="18"/>
      <c r="Z13" s="18"/>
      <c r="AA13" s="18"/>
      <c r="AB13" s="18"/>
      <c r="AC13" s="18"/>
      <c r="AD13" s="18"/>
      <c r="AE13" s="18"/>
    </row>
    <row r="14" spans="1:31" s="600" customFormat="1">
      <c r="A14" s="757" t="s">
        <v>1253</v>
      </c>
      <c r="B14" s="533">
        <v>203636.36799999999</v>
      </c>
      <c r="C14" s="533">
        <v>130909.092</v>
      </c>
      <c r="D14" s="757"/>
      <c r="E14" s="757"/>
      <c r="F14" s="753"/>
      <c r="G14" s="753"/>
      <c r="H14" s="18"/>
      <c r="I14" s="18"/>
      <c r="J14" s="18"/>
      <c r="K14" s="18"/>
      <c r="L14" s="18"/>
      <c r="M14" s="18"/>
      <c r="N14" s="18"/>
      <c r="O14" s="18"/>
      <c r="P14" s="18"/>
      <c r="Q14" s="18"/>
      <c r="R14" s="18"/>
      <c r="S14" s="18"/>
      <c r="T14" s="18"/>
      <c r="U14" s="18"/>
      <c r="V14" s="18"/>
      <c r="W14" s="18"/>
      <c r="X14" s="18"/>
      <c r="Y14" s="18"/>
      <c r="Z14" s="18"/>
      <c r="AA14" s="18"/>
      <c r="AB14" s="18"/>
      <c r="AC14" s="18"/>
      <c r="AD14" s="18"/>
      <c r="AE14" s="18"/>
    </row>
    <row r="15" spans="1:31" s="499" customFormat="1">
      <c r="A15" s="757" t="s">
        <v>1098</v>
      </c>
      <c r="B15" s="533">
        <v>10909.09</v>
      </c>
      <c r="C15" s="533">
        <v>0</v>
      </c>
      <c r="D15" s="757"/>
      <c r="E15" s="757"/>
      <c r="F15" s="757"/>
      <c r="G15" s="757"/>
      <c r="H15" s="18"/>
      <c r="I15" s="18"/>
      <c r="J15" s="18"/>
      <c r="K15" s="18"/>
      <c r="L15" s="18"/>
      <c r="M15" s="18"/>
      <c r="N15" s="18"/>
      <c r="O15" s="18"/>
      <c r="P15" s="18"/>
      <c r="Q15" s="18"/>
      <c r="R15" s="18"/>
      <c r="S15" s="18"/>
      <c r="T15" s="18"/>
      <c r="U15" s="18"/>
      <c r="V15" s="18"/>
      <c r="W15" s="18"/>
      <c r="X15" s="18"/>
      <c r="Y15" s="18"/>
      <c r="Z15" s="18"/>
      <c r="AA15" s="18"/>
      <c r="AB15" s="18"/>
      <c r="AC15" s="18"/>
      <c r="AD15" s="18"/>
      <c r="AE15" s="18"/>
    </row>
    <row r="16" spans="1:31">
      <c r="A16" s="757" t="s">
        <v>971</v>
      </c>
      <c r="B16" s="533">
        <v>1903.076</v>
      </c>
      <c r="C16" s="533">
        <v>2854.875</v>
      </c>
      <c r="D16" s="757"/>
      <c r="E16" s="757"/>
      <c r="F16" s="753"/>
      <c r="G16" s="753"/>
      <c r="H16" s="18"/>
      <c r="I16" s="18"/>
      <c r="J16" s="18"/>
      <c r="K16" s="18"/>
      <c r="L16" s="18"/>
      <c r="M16" s="18"/>
      <c r="N16" s="18"/>
      <c r="O16" s="18"/>
      <c r="P16" s="18"/>
      <c r="Q16" s="18"/>
      <c r="R16" s="18"/>
      <c r="S16" s="18"/>
      <c r="T16" s="18"/>
      <c r="U16" s="18"/>
      <c r="V16" s="18"/>
      <c r="W16" s="18"/>
      <c r="X16" s="18"/>
      <c r="Y16" s="18"/>
      <c r="Z16" s="18"/>
      <c r="AA16" s="18"/>
      <c r="AB16" s="18"/>
      <c r="AC16" s="18"/>
      <c r="AD16" s="18"/>
      <c r="AE16" s="18"/>
    </row>
    <row r="17" spans="1:31" s="540" customFormat="1">
      <c r="A17" s="757" t="s">
        <v>1166</v>
      </c>
      <c r="B17" s="533">
        <v>67.254999999999995</v>
      </c>
      <c r="C17" s="533">
        <v>1180.0989999999999</v>
      </c>
      <c r="D17" s="757"/>
      <c r="E17" s="757"/>
      <c r="F17" s="753"/>
      <c r="G17" s="753"/>
      <c r="H17" s="18"/>
      <c r="I17" s="18"/>
      <c r="J17" s="18"/>
      <c r="K17" s="18"/>
      <c r="L17" s="18"/>
      <c r="M17" s="18"/>
      <c r="N17" s="18"/>
      <c r="O17" s="18"/>
      <c r="P17" s="18"/>
      <c r="Q17" s="18"/>
      <c r="R17" s="18"/>
      <c r="S17" s="18"/>
      <c r="T17" s="18"/>
      <c r="U17" s="18"/>
      <c r="V17" s="18"/>
      <c r="W17" s="18"/>
      <c r="X17" s="18"/>
      <c r="Y17" s="18"/>
      <c r="Z17" s="18"/>
      <c r="AA17" s="18"/>
      <c r="AB17" s="18"/>
      <c r="AC17" s="18"/>
      <c r="AD17" s="18"/>
      <c r="AE17" s="18"/>
    </row>
    <row r="18" spans="1:31">
      <c r="A18" s="757" t="s">
        <v>972</v>
      </c>
      <c r="B18" s="533">
        <v>0</v>
      </c>
      <c r="C18" s="533">
        <v>0</v>
      </c>
      <c r="D18" s="757"/>
      <c r="E18" s="757"/>
      <c r="F18" s="757"/>
      <c r="G18" s="757"/>
      <c r="I18" s="18"/>
      <c r="J18" s="18"/>
      <c r="K18" s="18"/>
      <c r="L18" s="18"/>
      <c r="M18" s="18"/>
      <c r="N18" s="18"/>
      <c r="O18" s="18"/>
      <c r="P18" s="18"/>
      <c r="Q18" s="18"/>
      <c r="R18" s="18"/>
      <c r="S18" s="18"/>
      <c r="T18" s="18"/>
      <c r="U18" s="18"/>
      <c r="V18" s="18"/>
      <c r="W18" s="18"/>
      <c r="X18" s="18"/>
      <c r="Y18" s="18"/>
      <c r="Z18" s="18"/>
      <c r="AA18" s="18"/>
      <c r="AB18" s="18"/>
      <c r="AC18" s="18"/>
      <c r="AD18" s="18"/>
      <c r="AE18" s="18"/>
    </row>
    <row r="19" spans="1:31">
      <c r="A19" s="758" t="s">
        <v>157</v>
      </c>
      <c r="B19" s="756">
        <f>SUM($B10:B18)</f>
        <v>29173176.971999999</v>
      </c>
      <c r="C19" s="756">
        <f>SUM(C10:C18)</f>
        <v>27266285.221999999</v>
      </c>
      <c r="D19" s="548"/>
      <c r="E19" s="717" t="s">
        <v>269</v>
      </c>
      <c r="F19" s="756">
        <f>SUM(F10:F16)</f>
        <v>57568952.700999998</v>
      </c>
      <c r="G19" s="756">
        <f>SUM($G9:G16)</f>
        <v>50140991.385000005</v>
      </c>
      <c r="H19" s="18"/>
      <c r="I19" s="18"/>
      <c r="J19" s="18"/>
      <c r="K19" s="18"/>
      <c r="L19" s="18"/>
      <c r="M19" s="18"/>
      <c r="N19" s="18"/>
      <c r="O19" s="18"/>
      <c r="P19" s="18"/>
      <c r="Q19" s="18"/>
      <c r="R19" s="18"/>
      <c r="S19" s="18"/>
      <c r="T19" s="18"/>
      <c r="U19" s="18"/>
      <c r="V19" s="18"/>
      <c r="W19" s="18"/>
      <c r="X19" s="18"/>
      <c r="Y19" s="18"/>
      <c r="Z19" s="18"/>
      <c r="AA19" s="18"/>
      <c r="AB19" s="18"/>
      <c r="AC19" s="18"/>
      <c r="AD19" s="18"/>
      <c r="AE19" s="18"/>
    </row>
    <row r="20" spans="1:31">
      <c r="A20" s="757"/>
      <c r="B20" s="715"/>
      <c r="C20" s="715"/>
      <c r="D20" s="548"/>
      <c r="E20" s="548"/>
      <c r="F20" s="548"/>
      <c r="G20" s="548"/>
    </row>
    <row r="21" spans="1:31">
      <c r="A21" s="146"/>
      <c r="B21" s="790"/>
      <c r="C21" s="548"/>
      <c r="D21" s="548"/>
      <c r="E21" s="548"/>
      <c r="F21" s="548"/>
      <c r="G21" s="548"/>
      <c r="H21" s="18"/>
      <c r="I21" s="18"/>
      <c r="J21" s="18"/>
      <c r="K21" s="18"/>
      <c r="L21" s="18"/>
      <c r="M21" s="18"/>
      <c r="N21" s="18"/>
      <c r="O21" s="18"/>
      <c r="P21" s="18"/>
      <c r="Q21" s="18"/>
      <c r="R21" s="18"/>
      <c r="S21" s="18"/>
      <c r="T21" s="18"/>
      <c r="U21" s="18"/>
      <c r="V21" s="18"/>
      <c r="W21" s="18"/>
      <c r="X21" s="18"/>
      <c r="Y21" s="18"/>
      <c r="Z21" s="18"/>
      <c r="AA21" s="18"/>
      <c r="AB21" s="18"/>
      <c r="AC21" s="18"/>
      <c r="AD21" s="18"/>
      <c r="AE21" s="18"/>
    </row>
    <row r="22" spans="1:31">
      <c r="A22" s="146"/>
      <c r="B22" s="548"/>
      <c r="C22" s="548"/>
      <c r="D22" s="548"/>
      <c r="E22" s="548"/>
      <c r="F22" s="548"/>
      <c r="G22" s="791"/>
      <c r="H22" s="18"/>
      <c r="I22" s="18"/>
      <c r="J22" s="18"/>
      <c r="K22" s="18"/>
      <c r="L22" s="18"/>
      <c r="M22" s="18"/>
      <c r="N22" s="18"/>
      <c r="O22" s="18"/>
      <c r="P22" s="18"/>
      <c r="Q22" s="18"/>
      <c r="R22" s="18"/>
      <c r="S22" s="18"/>
      <c r="T22" s="18"/>
      <c r="U22" s="18"/>
      <c r="V22" s="18"/>
      <c r="W22" s="18"/>
      <c r="X22" s="18"/>
      <c r="Y22" s="18"/>
      <c r="Z22" s="18"/>
      <c r="AA22" s="18"/>
      <c r="AB22" s="18"/>
      <c r="AC22" s="18"/>
      <c r="AD22" s="18"/>
      <c r="AE22" s="18"/>
    </row>
    <row r="23" spans="1:31">
      <c r="B23" s="393"/>
    </row>
    <row r="25" spans="1:31">
      <c r="A25" s="655"/>
      <c r="B25" s="654"/>
    </row>
    <row r="26" spans="1:31">
      <c r="A26" s="655"/>
      <c r="B26" s="654"/>
    </row>
    <row r="27" spans="1:31">
      <c r="A27" s="655"/>
      <c r="B27" s="654"/>
    </row>
    <row r="28" spans="1:31">
      <c r="A28" s="18"/>
      <c r="B28" s="654"/>
    </row>
    <row r="29" spans="1:31">
      <c r="A29" s="18"/>
      <c r="B29" s="654"/>
    </row>
    <row r="30" spans="1:31">
      <c r="A30" s="18"/>
      <c r="B30" s="654"/>
    </row>
    <row r="31" spans="1:31">
      <c r="A31" s="18"/>
      <c r="B31" s="654"/>
    </row>
    <row r="32" spans="1:31">
      <c r="B32" s="654"/>
    </row>
  </sheetData>
  <hyperlinks>
    <hyperlink ref="E1" location="ER!A1" display="ER"/>
  </hyperlinks>
  <pageMargins left="0.7" right="0.7" top="0.75" bottom="0.75" header="0.3" footer="0.3"/>
  <pageSetup orientation="portrait" r:id="rId1"/>
  <drawing r:id="rId2"/>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35"/>
  <dimension ref="A1:AB18"/>
  <sheetViews>
    <sheetView workbookViewId="0">
      <selection activeCell="B16" sqref="B16:C16"/>
    </sheetView>
  </sheetViews>
  <sheetFormatPr baseColWidth="10" defaultRowHeight="15"/>
  <cols>
    <col min="1" max="1" width="79.7109375" style="99" bestFit="1" customWidth="1"/>
    <col min="2" max="2" width="16.5703125" style="99" customWidth="1"/>
    <col min="3" max="3" width="18.42578125" style="99" customWidth="1"/>
    <col min="4" max="25" width="11.42578125" style="99" customWidth="1"/>
  </cols>
  <sheetData>
    <row r="1" spans="1:28">
      <c r="A1" s="99" t="str">
        <f>Indice!C1</f>
        <v>NEGOFIN S.A.E.C.A.</v>
      </c>
      <c r="E1" s="118" t="s">
        <v>145</v>
      </c>
    </row>
    <row r="4" spans="1:28" s="292" customFormat="1" ht="15.75" customHeight="1">
      <c r="A4" s="294" t="s">
        <v>215</v>
      </c>
      <c r="B4" s="353"/>
      <c r="C4" s="353"/>
      <c r="D4" s="353"/>
      <c r="E4" s="353"/>
      <c r="F4" s="124"/>
      <c r="G4" s="127"/>
      <c r="H4" s="125"/>
      <c r="I4" s="99"/>
      <c r="J4" s="99"/>
      <c r="K4" s="99"/>
      <c r="L4" s="99"/>
      <c r="M4" s="99"/>
      <c r="N4" s="99"/>
      <c r="O4" s="99"/>
      <c r="P4" s="99"/>
      <c r="Q4" s="99"/>
      <c r="R4" s="99"/>
      <c r="S4" s="99"/>
      <c r="T4" s="99"/>
      <c r="U4" s="99"/>
      <c r="V4" s="99"/>
      <c r="W4" s="99"/>
      <c r="X4" s="99"/>
      <c r="Y4" s="99"/>
      <c r="Z4" s="99"/>
      <c r="AA4" s="99"/>
      <c r="AB4" s="99"/>
    </row>
    <row r="5" spans="1:28" s="170" customFormat="1" ht="15.75" customHeight="1">
      <c r="A5" s="354" t="s">
        <v>258</v>
      </c>
      <c r="B5" s="354"/>
      <c r="C5" s="194"/>
      <c r="D5" s="194"/>
      <c r="E5" s="194"/>
      <c r="F5" s="124"/>
      <c r="G5" s="127"/>
      <c r="H5" s="125"/>
      <c r="I5" s="99"/>
      <c r="J5" s="99"/>
      <c r="K5" s="99"/>
      <c r="L5" s="99"/>
      <c r="M5" s="99"/>
      <c r="N5" s="99"/>
      <c r="O5" s="99"/>
      <c r="P5" s="99"/>
      <c r="Q5" s="99"/>
      <c r="R5" s="99"/>
      <c r="S5" s="99"/>
      <c r="T5" s="99"/>
      <c r="U5" s="99"/>
      <c r="V5" s="99"/>
      <c r="W5" s="99"/>
      <c r="X5" s="99"/>
      <c r="Y5" s="99"/>
      <c r="Z5" s="99"/>
      <c r="AA5" s="99"/>
      <c r="AB5" s="99"/>
    </row>
    <row r="6" spans="1:28">
      <c r="A6" s="124" t="s">
        <v>1082</v>
      </c>
      <c r="B6" s="1080"/>
      <c r="C6" s="1080"/>
      <c r="D6" s="125"/>
      <c r="E6" s="125"/>
      <c r="F6" s="124"/>
      <c r="G6" s="127"/>
      <c r="H6" s="125"/>
      <c r="Z6" s="99"/>
      <c r="AA6" s="99"/>
      <c r="AB6" s="99"/>
    </row>
    <row r="7" spans="1:28">
      <c r="A7" s="124"/>
      <c r="D7" s="125"/>
      <c r="E7" s="125"/>
      <c r="F7" s="124"/>
      <c r="G7" s="127"/>
      <c r="H7" s="125"/>
      <c r="Z7" s="99"/>
      <c r="AA7" s="99"/>
      <c r="AB7" s="99"/>
    </row>
    <row r="8" spans="1:28">
      <c r="A8" s="128" t="s">
        <v>159</v>
      </c>
      <c r="B8" s="330">
        <f>IFERROR(IF(Indice!B6="","2XX2",YEAR(Indice!B6)),"2XX2")</f>
        <v>2024</v>
      </c>
      <c r="C8" s="330">
        <f>+IFERROR(YEAR(Indice!B6-365),"2XX1")</f>
        <v>2023</v>
      </c>
      <c r="D8" s="125"/>
      <c r="E8" s="125"/>
      <c r="F8" s="124"/>
      <c r="G8" s="127"/>
      <c r="H8" s="125"/>
      <c r="Z8" s="99"/>
      <c r="AA8" s="99"/>
      <c r="AB8" s="99"/>
    </row>
    <row r="9" spans="1:28">
      <c r="A9" s="124" t="s">
        <v>151</v>
      </c>
      <c r="B9" s="124"/>
      <c r="C9" s="124"/>
      <c r="D9" s="125"/>
      <c r="E9" s="125"/>
      <c r="F9" s="124"/>
      <c r="G9" s="127"/>
      <c r="H9" s="125"/>
      <c r="Z9" s="99"/>
      <c r="AA9" s="99"/>
      <c r="AB9" s="99"/>
    </row>
    <row r="10" spans="1:28">
      <c r="A10" s="124"/>
      <c r="B10" s="124"/>
      <c r="C10" s="124"/>
      <c r="D10" s="125"/>
      <c r="E10" s="125"/>
      <c r="F10" s="124"/>
      <c r="G10" s="127"/>
      <c r="H10" s="125"/>
      <c r="Z10" s="99"/>
      <c r="AA10" s="99"/>
      <c r="AB10" s="99"/>
    </row>
    <row r="11" spans="1:28">
      <c r="A11" s="124"/>
      <c r="B11" s="124"/>
      <c r="C11" s="124"/>
      <c r="D11" s="125"/>
      <c r="E11" s="125"/>
      <c r="F11" s="124"/>
      <c r="G11" s="127"/>
      <c r="H11" s="125"/>
      <c r="Z11" s="99"/>
      <c r="AA11" s="99"/>
      <c r="AB11" s="99"/>
    </row>
    <row r="12" spans="1:28">
      <c r="A12" s="124"/>
      <c r="B12" s="124"/>
      <c r="C12" s="124"/>
      <c r="D12" s="125"/>
      <c r="E12" s="125"/>
      <c r="F12" s="124"/>
      <c r="G12" s="127"/>
      <c r="H12" s="125"/>
      <c r="Z12" s="99"/>
      <c r="AA12" s="99"/>
      <c r="AB12" s="99"/>
    </row>
    <row r="13" spans="1:28">
      <c r="A13" s="124"/>
      <c r="B13" s="124"/>
      <c r="C13" s="124"/>
      <c r="D13" s="125"/>
      <c r="E13" s="125"/>
      <c r="F13" s="124"/>
      <c r="G13" s="127"/>
      <c r="H13" s="125"/>
      <c r="Z13" s="99"/>
      <c r="AA13" s="99"/>
      <c r="AB13" s="99"/>
    </row>
    <row r="14" spans="1:28">
      <c r="A14" s="124"/>
      <c r="B14" s="126"/>
      <c r="C14" s="124"/>
      <c r="D14" s="125"/>
      <c r="E14" s="125"/>
      <c r="F14" s="124"/>
      <c r="G14" s="127"/>
      <c r="H14" s="125"/>
      <c r="Z14" s="99"/>
      <c r="AA14" s="99"/>
      <c r="AB14" s="99"/>
    </row>
    <row r="15" spans="1:28">
      <c r="A15" s="124"/>
      <c r="B15" s="126"/>
      <c r="C15" s="124"/>
      <c r="D15" s="125"/>
      <c r="E15" s="125"/>
      <c r="F15" s="124"/>
      <c r="G15" s="127"/>
      <c r="H15" s="125"/>
      <c r="Z15" s="99"/>
      <c r="AA15" s="99"/>
      <c r="AB15" s="99"/>
    </row>
    <row r="16" spans="1:28">
      <c r="A16" s="128" t="s">
        <v>3</v>
      </c>
      <c r="B16" s="971">
        <f>SUM($B9:B15)</f>
        <v>0</v>
      </c>
      <c r="C16" s="971">
        <f>SUM($C9:C15)</f>
        <v>0</v>
      </c>
      <c r="D16" s="125"/>
      <c r="E16" s="125"/>
      <c r="F16" s="124"/>
      <c r="G16" s="127"/>
      <c r="H16" s="125"/>
      <c r="Z16" s="99"/>
      <c r="AA16" s="99"/>
      <c r="AB16" s="99"/>
    </row>
    <row r="17" spans="1:28">
      <c r="A17" s="124"/>
      <c r="B17" s="126"/>
      <c r="C17" s="125"/>
      <c r="D17" s="125"/>
      <c r="E17" s="125"/>
      <c r="F17" s="124"/>
      <c r="G17" s="127"/>
      <c r="H17" s="125"/>
      <c r="Z17" s="99"/>
      <c r="AA17" s="99"/>
      <c r="AB17" s="99"/>
    </row>
    <row r="18" spans="1:28">
      <c r="A18" s="525"/>
    </row>
  </sheetData>
  <mergeCells count="1">
    <mergeCell ref="B6:C6"/>
  </mergeCells>
  <hyperlinks>
    <hyperlink ref="E1" location="ER!A1" display="ER"/>
  </hyperlinks>
  <pageMargins left="0.7" right="0.7" top="0.75" bottom="0.75" header="0.3" footer="0.3"/>
  <drawing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36"/>
  <dimension ref="A1:V17"/>
  <sheetViews>
    <sheetView workbookViewId="0">
      <selection activeCell="E14" sqref="E14"/>
    </sheetView>
  </sheetViews>
  <sheetFormatPr baseColWidth="10" defaultRowHeight="15"/>
  <cols>
    <col min="1" max="1" width="38" style="99" customWidth="1"/>
    <col min="2" max="2" width="18.42578125" style="99" customWidth="1"/>
    <col min="3" max="3" width="17.7109375" style="99" customWidth="1"/>
    <col min="4" max="22" width="11.42578125" style="99" customWidth="1"/>
  </cols>
  <sheetData>
    <row r="1" spans="1:22">
      <c r="A1" s="99" t="str">
        <f>Indice!C1</f>
        <v>NEGOFIN S.A.E.C.A.</v>
      </c>
      <c r="E1" s="118" t="s">
        <v>145</v>
      </c>
    </row>
    <row r="4" spans="1:22">
      <c r="A4" s="294" t="s">
        <v>342</v>
      </c>
      <c r="B4" s="294"/>
      <c r="C4" s="294"/>
      <c r="D4" s="294"/>
      <c r="E4" s="294"/>
      <c r="F4" s="124"/>
      <c r="G4" s="127"/>
      <c r="H4" s="125"/>
    </row>
    <row r="5" spans="1:22">
      <c r="A5" s="1081" t="s">
        <v>258</v>
      </c>
      <c r="B5" s="1081"/>
      <c r="C5" s="125"/>
      <c r="D5" s="125"/>
      <c r="E5" s="125"/>
      <c r="F5" s="124"/>
      <c r="G5" s="127"/>
      <c r="H5" s="125"/>
    </row>
    <row r="6" spans="1:22" s="170" customFormat="1">
      <c r="A6" s="124" t="s">
        <v>1082</v>
      </c>
      <c r="B6" s="1080"/>
      <c r="C6" s="1080"/>
      <c r="D6" s="125"/>
      <c r="E6" s="125"/>
      <c r="F6" s="124"/>
      <c r="G6" s="127"/>
      <c r="H6" s="125"/>
      <c r="I6" s="99"/>
      <c r="J6" s="99"/>
      <c r="K6" s="99"/>
      <c r="L6" s="99"/>
      <c r="M6" s="99"/>
      <c r="N6" s="99"/>
      <c r="O6" s="99"/>
      <c r="P6" s="99"/>
      <c r="Q6" s="99"/>
      <c r="R6" s="99"/>
      <c r="S6" s="99"/>
      <c r="T6" s="99"/>
      <c r="U6" s="99"/>
      <c r="V6" s="99"/>
    </row>
    <row r="7" spans="1:22">
      <c r="A7" s="124"/>
      <c r="D7" s="125"/>
      <c r="E7" s="125"/>
      <c r="F7" s="124"/>
      <c r="G7" s="127"/>
      <c r="H7" s="125"/>
    </row>
    <row r="8" spans="1:22">
      <c r="A8" s="128" t="s">
        <v>160</v>
      </c>
      <c r="B8" s="330">
        <f>IFERROR(IF(Indice!B6="","2XX2",YEAR(Indice!B6)),"2XX2")</f>
        <v>2024</v>
      </c>
      <c r="C8" s="330">
        <f>+IFERROR(YEAR(Indice!B6-365),"2XX1")</f>
        <v>2023</v>
      </c>
      <c r="D8" s="125"/>
      <c r="E8" s="125"/>
      <c r="F8" s="124"/>
      <c r="G8" s="127"/>
      <c r="H8" s="125"/>
    </row>
    <row r="9" spans="1:22">
      <c r="A9" s="124" t="s">
        <v>151</v>
      </c>
      <c r="B9" s="124"/>
      <c r="C9" s="124"/>
      <c r="D9" s="125"/>
      <c r="E9" s="125"/>
      <c r="F9" s="124"/>
      <c r="G9" s="127"/>
      <c r="H9" s="125"/>
    </row>
    <row r="10" spans="1:22">
      <c r="A10" s="124"/>
      <c r="B10" s="124"/>
      <c r="C10" s="124"/>
      <c r="D10" s="125"/>
      <c r="E10" s="125"/>
      <c r="F10" s="124"/>
      <c r="G10" s="127"/>
      <c r="H10" s="125"/>
    </row>
    <row r="11" spans="1:22">
      <c r="A11" s="124"/>
      <c r="B11" s="124"/>
      <c r="C11" s="124"/>
      <c r="D11" s="125"/>
      <c r="E11" s="125"/>
      <c r="F11" s="124"/>
      <c r="G11" s="127"/>
      <c r="H11" s="125"/>
    </row>
    <row r="12" spans="1:22">
      <c r="A12" s="124"/>
      <c r="B12" s="124"/>
      <c r="C12" s="124"/>
      <c r="D12" s="125"/>
      <c r="E12" s="125"/>
      <c r="F12" s="124"/>
      <c r="G12" s="127"/>
      <c r="H12" s="125"/>
    </row>
    <row r="13" spans="1:22">
      <c r="A13" s="124"/>
      <c r="B13" s="124"/>
      <c r="C13" s="124"/>
      <c r="D13" s="125"/>
      <c r="E13" s="125"/>
      <c r="F13" s="124"/>
      <c r="G13" s="127"/>
      <c r="H13" s="125"/>
    </row>
    <row r="14" spans="1:22">
      <c r="A14" s="124"/>
      <c r="B14" s="126"/>
      <c r="C14" s="124"/>
      <c r="D14" s="125"/>
      <c r="E14" s="125"/>
      <c r="F14" s="124"/>
      <c r="G14" s="127"/>
      <c r="H14" s="125"/>
    </row>
    <row r="15" spans="1:22">
      <c r="A15" s="124"/>
      <c r="B15" s="126"/>
      <c r="C15" s="124"/>
      <c r="D15" s="125"/>
      <c r="E15" s="125"/>
      <c r="F15" s="124"/>
      <c r="G15" s="127"/>
      <c r="H15" s="125"/>
    </row>
    <row r="16" spans="1:22">
      <c r="A16" s="128" t="s">
        <v>3</v>
      </c>
      <c r="B16" s="971">
        <f>SUM($B9:B15)</f>
        <v>0</v>
      </c>
      <c r="C16" s="971">
        <f>SUM($C9:C15)</f>
        <v>0</v>
      </c>
      <c r="D16" s="125"/>
      <c r="E16" s="125"/>
      <c r="F16" s="124"/>
      <c r="G16" s="127"/>
      <c r="H16" s="125"/>
    </row>
    <row r="17" spans="1:8">
      <c r="A17" s="124"/>
      <c r="B17" s="126"/>
      <c r="C17" s="125"/>
      <c r="D17" s="125"/>
      <c r="E17" s="125"/>
      <c r="F17" s="124"/>
      <c r="G17" s="127"/>
      <c r="H17" s="125"/>
    </row>
  </sheetData>
  <mergeCells count="2">
    <mergeCell ref="A5:B5"/>
    <mergeCell ref="B6:C6"/>
  </mergeCells>
  <hyperlinks>
    <hyperlink ref="E1" location="ER!A1" display="ER"/>
  </hyperlinks>
  <pageMargins left="0.7" right="0.7" top="0.75" bottom="0.75" header="0.3" footer="0.3"/>
  <drawing r:id="rId1"/>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37"/>
  <dimension ref="A1:Z10"/>
  <sheetViews>
    <sheetView topLeftCell="A4" zoomScale="89" zoomScaleNormal="89" workbookViewId="0">
      <selection activeCell="G27" sqref="G27"/>
    </sheetView>
  </sheetViews>
  <sheetFormatPr baseColWidth="10" defaultRowHeight="15"/>
  <cols>
    <col min="1" max="1" width="37.42578125" style="99" customWidth="1"/>
    <col min="2" max="3" width="17.28515625" style="99" customWidth="1"/>
    <col min="4" max="26" width="11.42578125" style="99" customWidth="1"/>
  </cols>
  <sheetData>
    <row r="1" spans="1:7">
      <c r="A1" s="99" t="str">
        <f>Indice!C1</f>
        <v>NEGOFIN S.A.E.C.A.</v>
      </c>
      <c r="E1" s="118" t="s">
        <v>145</v>
      </c>
    </row>
    <row r="4" spans="1:7">
      <c r="A4" s="297" t="s">
        <v>344</v>
      </c>
      <c r="B4" s="297"/>
      <c r="C4" s="297"/>
      <c r="D4" s="297"/>
      <c r="E4" s="297"/>
      <c r="F4" s="124"/>
      <c r="G4" s="127"/>
    </row>
    <row r="5" spans="1:7">
      <c r="A5" s="313" t="s">
        <v>240</v>
      </c>
      <c r="B5" s="126"/>
      <c r="C5" s="125"/>
      <c r="D5" s="125"/>
      <c r="E5" s="125"/>
      <c r="F5" s="124"/>
      <c r="G5" s="127"/>
    </row>
    <row r="6" spans="1:7">
      <c r="A6" s="124"/>
      <c r="B6" s="1080"/>
      <c r="C6" s="1080"/>
      <c r="D6" s="125"/>
      <c r="E6" s="125"/>
      <c r="F6" s="124"/>
      <c r="G6" s="127"/>
    </row>
    <row r="7" spans="1:7">
      <c r="B7" s="330">
        <f>IFERROR(IF(Indice!B6="","2XX2",YEAR(Indice!B6)),"2XX2")</f>
        <v>2024</v>
      </c>
      <c r="C7" s="330">
        <f>+IFERROR(YEAR(Indice!B6-365),"2XX1")</f>
        <v>2023</v>
      </c>
      <c r="D7" s="125"/>
      <c r="E7" s="125"/>
      <c r="F7" s="124"/>
      <c r="G7" s="127"/>
    </row>
    <row r="8" spans="1:7">
      <c r="A8" s="128" t="s">
        <v>46</v>
      </c>
      <c r="B8" s="913">
        <v>11175135.672</v>
      </c>
      <c r="C8" s="749">
        <v>13706927.481000001</v>
      </c>
      <c r="D8" s="125"/>
      <c r="E8" s="125"/>
      <c r="F8" s="124"/>
      <c r="G8" s="127"/>
    </row>
    <row r="9" spans="1:7">
      <c r="A9" s="128" t="s">
        <v>3</v>
      </c>
      <c r="B9" s="427">
        <f>SUM($B8:B8)</f>
        <v>11175135.672</v>
      </c>
      <c r="C9" s="427">
        <f>SUM($C8:C8)</f>
        <v>13706927.481000001</v>
      </c>
      <c r="D9" s="125"/>
      <c r="E9" s="125"/>
      <c r="F9" s="124"/>
      <c r="G9" s="127"/>
    </row>
    <row r="10" spans="1:7">
      <c r="A10" s="124"/>
      <c r="B10" s="126"/>
      <c r="C10" s="125"/>
      <c r="D10" s="125"/>
      <c r="E10" s="125"/>
      <c r="F10" s="124"/>
      <c r="G10" s="127"/>
    </row>
  </sheetData>
  <mergeCells count="1">
    <mergeCell ref="B6:C6"/>
  </mergeCells>
  <hyperlinks>
    <hyperlink ref="E1" location="ER!A1" display="ER"/>
  </hyperlinks>
  <pageMargins left="0.7" right="0.7" top="0.75" bottom="0.75" header="0.3" footer="0.3"/>
  <drawing r:id="rId1"/>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38"/>
  <dimension ref="A1:V16"/>
  <sheetViews>
    <sheetView workbookViewId="0">
      <selection activeCell="B15" sqref="B15:C15"/>
    </sheetView>
  </sheetViews>
  <sheetFormatPr baseColWidth="10" defaultRowHeight="15"/>
  <cols>
    <col min="1" max="1" width="27.140625" style="99" customWidth="1"/>
    <col min="2" max="2" width="18.42578125" style="99" customWidth="1"/>
    <col min="3" max="3" width="17.85546875" style="99" customWidth="1"/>
    <col min="4" max="22" width="11.42578125" style="99" customWidth="1"/>
  </cols>
  <sheetData>
    <row r="1" spans="1:8">
      <c r="A1" s="99" t="str">
        <f>Indice!C1</f>
        <v>NEGOFIN S.A.E.C.A.</v>
      </c>
      <c r="E1" s="118" t="s">
        <v>145</v>
      </c>
    </row>
    <row r="4" spans="1:8">
      <c r="A4" s="294" t="s">
        <v>343</v>
      </c>
      <c r="B4" s="294"/>
      <c r="C4" s="294"/>
      <c r="D4" s="294"/>
      <c r="E4" s="294"/>
      <c r="F4" s="124"/>
      <c r="G4" s="127"/>
      <c r="H4" s="125"/>
    </row>
    <row r="5" spans="1:8">
      <c r="A5" s="1082" t="s">
        <v>240</v>
      </c>
      <c r="B5" s="1082"/>
      <c r="C5" s="125"/>
      <c r="D5" s="125"/>
      <c r="E5" s="125"/>
      <c r="F5" s="124"/>
      <c r="G5" s="127"/>
      <c r="H5" s="125"/>
    </row>
    <row r="6" spans="1:8">
      <c r="A6" s="124" t="s">
        <v>1082</v>
      </c>
      <c r="D6" s="125"/>
      <c r="E6" s="125"/>
      <c r="F6" s="124"/>
      <c r="G6" s="127"/>
      <c r="H6" s="125"/>
    </row>
    <row r="7" spans="1:8">
      <c r="B7" s="330">
        <f>IFERROR(IF(Indice!B6="","2XX2",YEAR(Indice!B6)),"2XX2")</f>
        <v>2024</v>
      </c>
      <c r="C7" s="330">
        <f>+IFERROR(YEAR(Indice!B6-365),"2XX1")</f>
        <v>2023</v>
      </c>
      <c r="D7" s="125"/>
      <c r="E7" s="125"/>
      <c r="F7" s="124"/>
      <c r="G7" s="127"/>
      <c r="H7" s="125"/>
    </row>
    <row r="8" spans="1:8">
      <c r="A8" s="128" t="s">
        <v>861</v>
      </c>
      <c r="D8" s="125"/>
      <c r="E8" s="125"/>
      <c r="F8" s="124"/>
      <c r="G8" s="127"/>
      <c r="H8" s="125"/>
    </row>
    <row r="9" spans="1:8">
      <c r="A9" s="314" t="s">
        <v>862</v>
      </c>
      <c r="B9" s="124"/>
      <c r="C9" s="124"/>
      <c r="D9" s="125"/>
      <c r="E9" s="125"/>
      <c r="F9" s="124"/>
      <c r="G9" s="127"/>
      <c r="H9" s="125"/>
    </row>
    <row r="10" spans="1:8">
      <c r="A10" s="124"/>
      <c r="B10" s="124"/>
      <c r="C10" s="124"/>
      <c r="D10" s="125"/>
      <c r="E10" s="125"/>
      <c r="F10" s="124"/>
      <c r="G10" s="127"/>
      <c r="H10" s="125"/>
    </row>
    <row r="11" spans="1:8">
      <c r="A11" s="124"/>
      <c r="B11" s="124"/>
      <c r="C11" s="124"/>
      <c r="D11" s="125"/>
      <c r="E11" s="125"/>
      <c r="F11" s="124"/>
      <c r="G11" s="127"/>
      <c r="H11" s="125"/>
    </row>
    <row r="12" spans="1:8">
      <c r="A12" s="124"/>
      <c r="B12" s="124"/>
      <c r="C12" s="124"/>
      <c r="D12" s="125"/>
      <c r="E12" s="125"/>
      <c r="F12" s="124"/>
      <c r="G12" s="127"/>
      <c r="H12" s="125"/>
    </row>
    <row r="13" spans="1:8">
      <c r="A13" s="124"/>
      <c r="B13" s="126"/>
      <c r="C13" s="124"/>
      <c r="D13" s="125"/>
      <c r="E13" s="125"/>
      <c r="F13" s="124"/>
      <c r="G13" s="127"/>
      <c r="H13" s="125"/>
    </row>
    <row r="14" spans="1:8">
      <c r="A14" s="124"/>
      <c r="B14" s="126"/>
      <c r="C14" s="124"/>
      <c r="D14" s="125"/>
      <c r="E14" s="125"/>
      <c r="F14" s="124"/>
      <c r="G14" s="127"/>
      <c r="H14" s="125"/>
    </row>
    <row r="15" spans="1:8">
      <c r="A15" s="124" t="s">
        <v>3</v>
      </c>
      <c r="B15" s="970">
        <f>SUM($B8:B14)</f>
        <v>0</v>
      </c>
      <c r="C15" s="970">
        <f>SUM($C8:C14)</f>
        <v>0</v>
      </c>
      <c r="D15" s="125"/>
      <c r="E15" s="125"/>
      <c r="F15" s="124"/>
      <c r="G15" s="127"/>
      <c r="H15" s="125"/>
    </row>
    <row r="16" spans="1:8">
      <c r="A16" s="124"/>
      <c r="B16" s="126"/>
      <c r="C16" s="125"/>
      <c r="D16" s="125"/>
      <c r="E16" s="125"/>
      <c r="F16" s="124"/>
      <c r="G16" s="127"/>
      <c r="H16" s="125"/>
    </row>
  </sheetData>
  <mergeCells count="1">
    <mergeCell ref="A5:B5"/>
  </mergeCells>
  <hyperlinks>
    <hyperlink ref="E1" location="ER!A1" display="ER"/>
  </hyperlinks>
  <pageMargins left="0.7" right="0.7" top="0.75" bottom="0.75" header="0.3" footer="0.3"/>
  <drawing r:id="rId1"/>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40">
    <pageSetUpPr fitToPage="1"/>
  </sheetPr>
  <dimension ref="A1:N22"/>
  <sheetViews>
    <sheetView topLeftCell="A9" workbookViewId="0">
      <selection activeCell="B20" sqref="B20:B21"/>
    </sheetView>
  </sheetViews>
  <sheetFormatPr baseColWidth="10" defaultColWidth="11.42578125" defaultRowHeight="15"/>
  <cols>
    <col min="1" max="1" width="42.140625" style="99" customWidth="1"/>
    <col min="2" max="5" width="24.42578125" style="99" customWidth="1"/>
    <col min="6" max="6" width="12.85546875" style="99" customWidth="1"/>
    <col min="7" max="7" width="11.42578125" style="99"/>
    <col min="8" max="8" width="17.28515625" style="99" customWidth="1"/>
    <col min="9" max="14" width="11.42578125" style="99"/>
    <col min="15" max="16384" width="11.42578125" style="292"/>
  </cols>
  <sheetData>
    <row r="1" spans="1:9">
      <c r="A1" s="99" t="str">
        <f>Indice!C1</f>
        <v>NEGOFIN S.A.E.C.A.</v>
      </c>
      <c r="E1" s="118" t="s">
        <v>145</v>
      </c>
    </row>
    <row r="2" spans="1:9">
      <c r="C2" s="105"/>
    </row>
    <row r="4" spans="1:9">
      <c r="A4" s="239" t="s">
        <v>347</v>
      </c>
      <c r="B4" s="239"/>
      <c r="C4" s="239"/>
      <c r="D4" s="239"/>
      <c r="E4" s="240"/>
      <c r="F4" s="240"/>
      <c r="G4" s="240"/>
      <c r="H4" s="240"/>
      <c r="I4" s="240"/>
    </row>
    <row r="5" spans="1:9" ht="27" customHeight="1">
      <c r="A5" s="316" t="s">
        <v>191</v>
      </c>
      <c r="B5" s="316"/>
      <c r="C5" s="316"/>
      <c r="D5" s="316"/>
      <c r="E5" s="316"/>
      <c r="F5" s="316"/>
      <c r="G5" s="316"/>
      <c r="H5" s="316"/>
      <c r="I5" s="316"/>
    </row>
    <row r="6" spans="1:9" ht="15" customHeight="1">
      <c r="A6" s="316" t="s">
        <v>191</v>
      </c>
      <c r="B6" s="218"/>
    </row>
    <row r="7" spans="1:9" ht="15" customHeight="1">
      <c r="B7" s="330">
        <f>IFERROR(IF(Indice!B6="","2XX2",YEAR(Indice!B6)),"2XX2")</f>
        <v>2024</v>
      </c>
      <c r="C7" s="330">
        <f>+IFERROR(YEAR(Indice!B6-365),"2XX1")</f>
        <v>2023</v>
      </c>
    </row>
    <row r="8" spans="1:9" s="99" customFormat="1" ht="15" customHeight="1">
      <c r="A8" s="146" t="s">
        <v>864</v>
      </c>
      <c r="B8" s="965">
        <v>72000</v>
      </c>
      <c r="C8" s="965">
        <v>50000</v>
      </c>
      <c r="D8" s="315"/>
      <c r="E8" s="315"/>
      <c r="F8" s="315"/>
      <c r="G8" s="315"/>
      <c r="H8" s="315"/>
      <c r="I8" s="315"/>
    </row>
    <row r="9" spans="1:9" ht="15" customHeight="1">
      <c r="A9" s="292" t="s">
        <v>863</v>
      </c>
      <c r="B9" s="753">
        <f>+'Nota 23'!B9</f>
        <v>63167364.993000001</v>
      </c>
      <c r="C9" s="753">
        <v>61157499.32</v>
      </c>
    </row>
    <row r="10" spans="1:9" ht="15" customHeight="1">
      <c r="A10" s="318" t="s">
        <v>865</v>
      </c>
      <c r="B10" s="759">
        <f>IFERROR(B9/B8,0)</f>
        <v>877.32451379166673</v>
      </c>
      <c r="C10" s="759">
        <f>IFERROR(C9/C8,0)</f>
        <v>1223.1499864</v>
      </c>
      <c r="D10" s="315"/>
      <c r="E10" s="315"/>
      <c r="F10" s="315"/>
      <c r="G10" s="315"/>
      <c r="H10" s="315"/>
      <c r="I10" s="315"/>
    </row>
    <row r="11" spans="1:9" ht="15" customHeight="1">
      <c r="B11" s="757"/>
      <c r="C11" s="757"/>
    </row>
    <row r="12" spans="1:9" ht="15" customHeight="1">
      <c r="A12" s="315"/>
      <c r="B12" s="315"/>
      <c r="C12" s="315"/>
      <c r="D12" s="315"/>
      <c r="E12" s="315"/>
      <c r="F12" s="315"/>
      <c r="G12" s="315"/>
      <c r="H12" s="315"/>
      <c r="I12" s="315"/>
    </row>
    <row r="13" spans="1:9" ht="15" customHeight="1"/>
    <row r="15" spans="1:9" ht="72.75">
      <c r="A15" s="316" t="s">
        <v>191</v>
      </c>
      <c r="B15" s="316"/>
      <c r="C15" s="316"/>
    </row>
    <row r="16" spans="1:9">
      <c r="B16" s="218"/>
      <c r="E16" s="679"/>
    </row>
    <row r="17" spans="1:14">
      <c r="B17" s="330">
        <v>2024</v>
      </c>
      <c r="C17" s="330">
        <v>2023</v>
      </c>
      <c r="E17" s="679"/>
    </row>
    <row r="18" spans="1:14">
      <c r="A18" s="146" t="s">
        <v>864</v>
      </c>
      <c r="B18" s="965">
        <v>72000</v>
      </c>
      <c r="C18" s="965">
        <v>50000</v>
      </c>
      <c r="E18" s="679"/>
    </row>
    <row r="19" spans="1:14" s="505" customFormat="1">
      <c r="A19" s="146" t="s">
        <v>1248</v>
      </c>
      <c r="B19" s="965">
        <v>99443</v>
      </c>
      <c r="C19" s="965">
        <v>93343</v>
      </c>
      <c r="D19" s="99"/>
      <c r="E19" s="99"/>
      <c r="F19" s="99"/>
      <c r="G19" s="99"/>
      <c r="H19" s="99"/>
      <c r="I19" s="99"/>
      <c r="J19" s="99"/>
      <c r="K19" s="99"/>
      <c r="L19" s="99"/>
      <c r="M19" s="99"/>
      <c r="N19" s="99"/>
    </row>
    <row r="20" spans="1:14">
      <c r="A20" s="80" t="s">
        <v>1119</v>
      </c>
      <c r="B20" s="965">
        <v>13160210</v>
      </c>
      <c r="C20" s="753">
        <v>11711294.630999999</v>
      </c>
    </row>
    <row r="21" spans="1:14" s="505" customFormat="1">
      <c r="A21" s="318" t="s">
        <v>865</v>
      </c>
      <c r="B21" s="753">
        <f>+B9-B20</f>
        <v>50007154.993000001</v>
      </c>
      <c r="C21" s="753">
        <v>49446204.689000003</v>
      </c>
      <c r="D21" s="99"/>
      <c r="E21" s="393"/>
      <c r="F21" s="99"/>
      <c r="G21" s="99"/>
      <c r="H21" s="99"/>
      <c r="I21" s="99"/>
      <c r="J21" s="99"/>
      <c r="K21" s="99"/>
      <c r="L21" s="99"/>
      <c r="M21" s="99"/>
      <c r="N21" s="99"/>
    </row>
    <row r="22" spans="1:14">
      <c r="A22" s="292"/>
      <c r="B22" s="760">
        <f>+B21/B18</f>
        <v>694.54381934722221</v>
      </c>
      <c r="C22" s="760">
        <v>988.92409378000002</v>
      </c>
    </row>
  </sheetData>
  <hyperlinks>
    <hyperlink ref="E1" location="ER!A1" display="ER"/>
  </hyperlinks>
  <pageMargins left="0.7" right="0.7" top="0.75" bottom="0.75" header="0.3" footer="0.3"/>
  <pageSetup paperSize="9" scale="34"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3">
    <pageSetUpPr fitToPage="1"/>
  </sheetPr>
  <dimension ref="A1:H47"/>
  <sheetViews>
    <sheetView showGridLines="0" topLeftCell="A18" zoomScaleNormal="100" zoomScaleSheetLayoutView="70" workbookViewId="0">
      <selection activeCell="F12" sqref="F12"/>
    </sheetView>
  </sheetViews>
  <sheetFormatPr baseColWidth="10" defaultColWidth="11.42578125" defaultRowHeight="12.75"/>
  <cols>
    <col min="1" max="1" width="66" style="24" customWidth="1"/>
    <col min="2" max="2" width="12.7109375" style="168" customWidth="1"/>
    <col min="3" max="3" width="25.42578125" style="303" customWidth="1"/>
    <col min="4" max="4" width="24.7109375" style="303" customWidth="1"/>
    <col min="5" max="5" width="11.42578125" style="1"/>
    <col min="6" max="6" width="12" style="1" bestFit="1" customWidth="1"/>
    <col min="7" max="8" width="11.7109375" style="1" bestFit="1" customWidth="1"/>
    <col min="9" max="16384" width="11.42578125" style="1"/>
  </cols>
  <sheetData>
    <row r="1" spans="1:8" ht="15">
      <c r="A1" s="24" t="str">
        <f>Indice!C1</f>
        <v>NEGOFIN S.A.E.C.A.</v>
      </c>
      <c r="B1" s="169" t="s">
        <v>381</v>
      </c>
      <c r="D1" s="303" t="str">
        <f>ER!A4</f>
        <v xml:space="preserve"> </v>
      </c>
    </row>
    <row r="4" spans="1:8">
      <c r="A4" s="24" t="s">
        <v>45</v>
      </c>
    </row>
    <row r="6" spans="1:8">
      <c r="A6" s="55"/>
      <c r="B6" s="176"/>
      <c r="C6" s="304"/>
    </row>
    <row r="7" spans="1:8">
      <c r="A7" s="981" t="s">
        <v>295</v>
      </c>
      <c r="B7" s="981"/>
      <c r="C7" s="981"/>
      <c r="D7" s="981"/>
    </row>
    <row r="8" spans="1:8">
      <c r="A8" s="981" t="str">
        <f>IFERROR(IF(Indice!B6="","Al dia... de mes… de año 2XX2…","Al "&amp;DAY(Indice!B6)&amp;" de "&amp;VLOOKUP(MONTH(Indice!B6),Indice!S:T,2,0)&amp;" de "&amp;YEAR(Indice!B6)),"Al dia... de mes… de año 2XX2…")</f>
        <v>Al 30 de Diciembre de 2024</v>
      </c>
      <c r="B8" s="981"/>
      <c r="C8" s="981"/>
      <c r="D8" s="981"/>
    </row>
    <row r="9" spans="1:8">
      <c r="A9" s="994" t="s">
        <v>296</v>
      </c>
      <c r="B9" s="994"/>
      <c r="C9" s="994"/>
      <c r="D9" s="994"/>
    </row>
    <row r="10" spans="1:8">
      <c r="A10" s="994" t="s">
        <v>256</v>
      </c>
      <c r="B10" s="994"/>
      <c r="C10" s="994"/>
      <c r="D10" s="994"/>
    </row>
    <row r="11" spans="1:8">
      <c r="A11" s="81"/>
      <c r="B11" s="187"/>
      <c r="C11" s="302"/>
    </row>
    <row r="12" spans="1:8" ht="15">
      <c r="A12" s="85"/>
      <c r="B12" s="171" t="s">
        <v>217</v>
      </c>
      <c r="C12" s="283">
        <f>IFERROR(IF(Indice!B6="","2XX2",YEAR(Indice!B6)),"2XX2")</f>
        <v>2024</v>
      </c>
      <c r="D12" s="283">
        <f>IFERROR(YEAR(Indice!B6-365),"2XX1")</f>
        <v>2023</v>
      </c>
    </row>
    <row r="13" spans="1:8" ht="15">
      <c r="A13" t="s">
        <v>61</v>
      </c>
      <c r="B13" s="186">
        <v>25</v>
      </c>
      <c r="C13" s="661">
        <f>'Nota 25'!B26</f>
        <v>363111842.69599998</v>
      </c>
      <c r="D13" s="661">
        <f>'Nota 25'!C26</f>
        <v>337435009.36900002</v>
      </c>
      <c r="F13" s="430"/>
      <c r="G13" s="430"/>
      <c r="H13" s="430"/>
    </row>
    <row r="14" spans="1:8" ht="15" customHeight="1">
      <c r="A14" t="s">
        <v>153</v>
      </c>
      <c r="B14" s="186">
        <v>26</v>
      </c>
      <c r="C14" s="661">
        <f>'Nota 26'!B21</f>
        <v>213005916.97400001</v>
      </c>
      <c r="D14" s="661">
        <f>'Nota 26'!C21</f>
        <v>170694106.44600001</v>
      </c>
      <c r="F14" s="542"/>
      <c r="G14" s="430"/>
      <c r="H14" s="430"/>
    </row>
    <row r="15" spans="1:8">
      <c r="A15" s="55" t="s">
        <v>70</v>
      </c>
      <c r="B15" s="176"/>
      <c r="C15" s="489">
        <f>C13-C14</f>
        <v>150105925.72199997</v>
      </c>
      <c r="D15" s="489">
        <f>D13-D14</f>
        <v>166740902.92300001</v>
      </c>
      <c r="F15" s="430"/>
      <c r="G15" s="430"/>
      <c r="H15" s="430"/>
    </row>
    <row r="16" spans="1:8" ht="15">
      <c r="A16" t="s">
        <v>257</v>
      </c>
      <c r="B16" s="186">
        <v>27</v>
      </c>
      <c r="C16" s="661">
        <f>'Nota 27'!B35</f>
        <v>298738.52500000002</v>
      </c>
      <c r="D16" s="661">
        <f>'Nota 27'!E35</f>
        <v>397910.29</v>
      </c>
      <c r="F16" s="430"/>
      <c r="G16" s="430"/>
      <c r="H16" s="430"/>
    </row>
    <row r="17" spans="1:8" ht="15">
      <c r="A17" s="170" t="s">
        <v>259</v>
      </c>
      <c r="B17" s="186">
        <v>27</v>
      </c>
      <c r="C17" s="661">
        <f>+'Nota 27'!C35</f>
        <v>144496691.23199999</v>
      </c>
      <c r="D17" s="661">
        <f>'Nota 27'!F35</f>
        <v>164623930.37899998</v>
      </c>
      <c r="F17" s="430"/>
      <c r="G17" s="430"/>
      <c r="H17" s="430"/>
    </row>
    <row r="18" spans="1:8" ht="15">
      <c r="A18" s="170" t="s">
        <v>261</v>
      </c>
      <c r="B18" s="186">
        <v>28</v>
      </c>
      <c r="C18" s="489">
        <f>'Nota 28'!B21</f>
        <v>97427780.612000003</v>
      </c>
      <c r="D18" s="489">
        <f>+'Nota 28'!C21</f>
        <v>96020070.710000008</v>
      </c>
      <c r="F18" s="430"/>
      <c r="G18" s="430"/>
      <c r="H18" s="430"/>
    </row>
    <row r="19" spans="1:8">
      <c r="A19" s="55" t="s">
        <v>155</v>
      </c>
      <c r="B19" s="176"/>
      <c r="C19" s="489">
        <f>+C15-C16-C17+C18</f>
        <v>102738276.57699998</v>
      </c>
      <c r="D19" s="489">
        <f>+D15-D16-D17+D18</f>
        <v>97739132.964000046</v>
      </c>
      <c r="E19" s="430"/>
      <c r="F19" s="430"/>
      <c r="G19" s="430"/>
      <c r="H19" s="430"/>
    </row>
    <row r="20" spans="1:8" ht="15">
      <c r="A20" s="170" t="s">
        <v>412</v>
      </c>
      <c r="B20" s="186">
        <v>29</v>
      </c>
      <c r="C20" s="489">
        <f>'Nota 29'!B19</f>
        <v>29173176.971999999</v>
      </c>
      <c r="D20" s="489">
        <f>'Nota 29'!C19</f>
        <v>27266285.221999999</v>
      </c>
      <c r="E20" s="430"/>
      <c r="F20" s="430"/>
      <c r="G20" s="430"/>
      <c r="H20" s="430"/>
    </row>
    <row r="21" spans="1:8" ht="15">
      <c r="A21" s="170" t="s">
        <v>411</v>
      </c>
      <c r="B21" s="186">
        <v>29</v>
      </c>
      <c r="C21" s="489">
        <f>'Nota 29'!F19</f>
        <v>57568952.700999998</v>
      </c>
      <c r="D21" s="489">
        <f>'Nota 29'!G19</f>
        <v>50140991.385000005</v>
      </c>
      <c r="E21" s="430"/>
      <c r="F21" s="430"/>
      <c r="G21" s="430"/>
      <c r="H21" s="430"/>
    </row>
    <row r="22" spans="1:8">
      <c r="A22" s="93" t="s">
        <v>60</v>
      </c>
      <c r="C22" s="302">
        <f>+C19+C20-C21</f>
        <v>74342500.84799999</v>
      </c>
      <c r="D22" s="489">
        <f>+D19+D20-D21</f>
        <v>74864426.801000044</v>
      </c>
      <c r="F22" s="430"/>
      <c r="G22" s="430"/>
      <c r="H22" s="430"/>
    </row>
    <row r="23" spans="1:8" ht="15">
      <c r="A23" s="170" t="s">
        <v>159</v>
      </c>
      <c r="B23" s="186">
        <v>30</v>
      </c>
      <c r="C23" s="302">
        <f>'Nota 30'!B16</f>
        <v>0</v>
      </c>
      <c r="D23" s="489">
        <f>'Nota 30'!C16</f>
        <v>0</v>
      </c>
      <c r="F23" s="430"/>
      <c r="G23" s="430"/>
      <c r="H23" s="430"/>
    </row>
    <row r="24" spans="1:8" ht="25.5">
      <c r="A24" s="94" t="s">
        <v>413</v>
      </c>
      <c r="B24" s="176"/>
      <c r="C24" s="305">
        <f>C22+C23</f>
        <v>74342500.84799999</v>
      </c>
      <c r="D24" s="306">
        <f>D22+D23</f>
        <v>74864426.801000044</v>
      </c>
      <c r="F24" s="430"/>
      <c r="G24" s="430"/>
      <c r="H24" s="430"/>
    </row>
    <row r="25" spans="1:8" ht="15">
      <c r="A25" s="170" t="s">
        <v>160</v>
      </c>
      <c r="B25" s="186">
        <v>31</v>
      </c>
      <c r="C25" s="302">
        <f>'Nota 31'!B16</f>
        <v>0</v>
      </c>
      <c r="D25" s="489">
        <f>'Nota 31'!C16</f>
        <v>0</v>
      </c>
      <c r="F25" s="430"/>
      <c r="G25" s="430"/>
      <c r="H25" s="430"/>
    </row>
    <row r="26" spans="1:8">
      <c r="A26" s="94" t="s">
        <v>74</v>
      </c>
      <c r="B26" s="176"/>
      <c r="C26" s="305"/>
      <c r="D26" s="305"/>
      <c r="H26" s="430"/>
    </row>
    <row r="27" spans="1:8" ht="15">
      <c r="A27" s="24" t="s">
        <v>46</v>
      </c>
      <c r="B27" s="169">
        <v>32</v>
      </c>
      <c r="C27" s="302">
        <f>'Nota 32'!B9</f>
        <v>11175135.672</v>
      </c>
      <c r="D27" s="302">
        <f>'Nota 32'!C9</f>
        <v>13706927.481000001</v>
      </c>
      <c r="F27" s="430"/>
      <c r="H27" s="430"/>
    </row>
    <row r="28" spans="1:8">
      <c r="A28" s="55" t="s">
        <v>414</v>
      </c>
      <c r="B28" s="176"/>
      <c r="C28" s="305">
        <f>C26+C27</f>
        <v>11175135.672</v>
      </c>
      <c r="D28" s="305">
        <f>D26+D27</f>
        <v>13706927.481000001</v>
      </c>
      <c r="F28" s="430"/>
      <c r="H28" s="430"/>
    </row>
    <row r="29" spans="1:8" ht="15">
      <c r="A29" s="170" t="s">
        <v>71</v>
      </c>
      <c r="B29" s="186">
        <v>33</v>
      </c>
      <c r="C29" s="305">
        <f>'Nota 32'!B9</f>
        <v>11175135.672</v>
      </c>
      <c r="D29" s="305">
        <f>'Nota 32'!C9</f>
        <v>13706927.481000001</v>
      </c>
      <c r="F29" s="430"/>
      <c r="H29" s="430"/>
    </row>
    <row r="30" spans="1:8" ht="15">
      <c r="A30" s="170" t="s">
        <v>72</v>
      </c>
      <c r="B30" s="186">
        <v>34</v>
      </c>
      <c r="C30" s="302">
        <f>'Nota 34'!B12</f>
        <v>0</v>
      </c>
      <c r="D30" s="302">
        <f>'Nota 34'!C12</f>
        <v>0</v>
      </c>
      <c r="H30" s="430"/>
    </row>
    <row r="31" spans="1:8" ht="15">
      <c r="A31" s="80" t="s">
        <v>270</v>
      </c>
      <c r="B31" s="292"/>
      <c r="C31" s="305">
        <f>+C24-C27</f>
        <v>63167365.175999992</v>
      </c>
      <c r="D31" s="306">
        <f>+D24-D27</f>
        <v>61157499.320000045</v>
      </c>
      <c r="F31" s="430"/>
      <c r="H31" s="430"/>
    </row>
    <row r="32" spans="1:8" ht="15">
      <c r="A32" s="80" t="s">
        <v>73</v>
      </c>
      <c r="B32" s="186">
        <v>35</v>
      </c>
      <c r="C32" s="302">
        <f>'Nota 35'!B10</f>
        <v>877.32451379166673</v>
      </c>
      <c r="D32" s="302">
        <f>'Nota 35'!C10</f>
        <v>1223.1499864</v>
      </c>
    </row>
    <row r="34" spans="1:4">
      <c r="A34" s="55"/>
      <c r="B34" s="176"/>
      <c r="D34" s="528"/>
    </row>
    <row r="35" spans="1:4">
      <c r="A35" s="24" t="s">
        <v>406</v>
      </c>
      <c r="C35" s="911">
        <v>63167364.993000001</v>
      </c>
      <c r="D35" s="911">
        <v>61157499.32</v>
      </c>
    </row>
    <row r="36" spans="1:4">
      <c r="C36" s="552">
        <f>+C35-C31</f>
        <v>-0.18299999088048935</v>
      </c>
      <c r="D36" s="303">
        <f>+D31-D35</f>
        <v>0</v>
      </c>
    </row>
    <row r="37" spans="1:4">
      <c r="C37" s="690"/>
    </row>
    <row r="41" spans="1:4">
      <c r="A41" s="83"/>
      <c r="B41" s="188"/>
      <c r="C41" s="993"/>
      <c r="D41" s="993"/>
    </row>
    <row r="42" spans="1:4">
      <c r="A42" s="82"/>
      <c r="B42" s="189"/>
      <c r="D42" s="306"/>
    </row>
    <row r="47" spans="1:4">
      <c r="A47" s="359"/>
      <c r="C47" s="993"/>
      <c r="D47" s="993"/>
    </row>
  </sheetData>
  <mergeCells count="6">
    <mergeCell ref="C47:D47"/>
    <mergeCell ref="A7:D7"/>
    <mergeCell ref="A8:D8"/>
    <mergeCell ref="A9:D9"/>
    <mergeCell ref="A10:D10"/>
    <mergeCell ref="C41:D41"/>
  </mergeCells>
  <hyperlinks>
    <hyperlink ref="B13" location="'Nota 25'!A1" display="'Nota 25'!A1"/>
    <hyperlink ref="B14" location="'Nota 26'!A1" display="'Nota 26'!A1"/>
    <hyperlink ref="B16" location="'Nota 27'!A1" display="'Nota 27'!A1"/>
    <hyperlink ref="B17" location="'Nota 27'!A1" display="'Nota 27'!A1"/>
    <hyperlink ref="B18" location="'Nota 28'!A1" display="'Nota 28'!A1"/>
    <hyperlink ref="B21" location="'Nota 29'!A1" display="'Nota 29'!A1"/>
    <hyperlink ref="B20" location="'Nota 29'!A1" display="'Nota 29'!A1"/>
    <hyperlink ref="B23" location="'Nota 30'!A1" display="'Nota 30'!A1"/>
    <hyperlink ref="B25" location="'Nota 31'!A1" display="'Nota 31'!A1"/>
    <hyperlink ref="B27" location="'Nota 32'!A1" display="'Nota 32'!A1"/>
    <hyperlink ref="B29" location="'Nota 33'!A1" display="'Nota 33'!A1"/>
    <hyperlink ref="B30" location="'Nota 34'!A1" display="'Nota 34'!A1"/>
    <hyperlink ref="B32" location="'Nota 35'!A1" display="'Nota 35'!A1"/>
    <hyperlink ref="B1" location="Indice!A1" display="Indice"/>
  </hyperlinks>
  <printOptions horizontalCentered="1"/>
  <pageMargins left="0.31496062992125984" right="0.70866141732283472" top="0.74803149606299213" bottom="0.74803149606299213" header="0.31496062992125984" footer="0.31496062992125984"/>
  <pageSetup paperSize="9" scale="71" orientation="portrait" r:id="rId1"/>
  <drawing r:id="rId2"/>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39"/>
  <dimension ref="A1:V13"/>
  <sheetViews>
    <sheetView workbookViewId="0">
      <selection activeCell="B12" sqref="B12:C12"/>
    </sheetView>
  </sheetViews>
  <sheetFormatPr baseColWidth="10" defaultRowHeight="15"/>
  <cols>
    <col min="1" max="1" width="51.28515625" style="99" customWidth="1"/>
    <col min="2" max="2" width="18.140625" style="99" customWidth="1"/>
    <col min="3" max="3" width="17.5703125" style="99" customWidth="1"/>
    <col min="4" max="22" width="11.42578125" style="99" customWidth="1"/>
  </cols>
  <sheetData>
    <row r="1" spans="1:8">
      <c r="A1" s="99" t="str">
        <f>Indice!C1</f>
        <v>NEGOFIN S.A.E.C.A.</v>
      </c>
      <c r="E1" s="118" t="s">
        <v>145</v>
      </c>
    </row>
    <row r="4" spans="1:8">
      <c r="A4" s="294" t="s">
        <v>345</v>
      </c>
      <c r="B4" s="294"/>
      <c r="C4" s="294"/>
      <c r="D4" s="294"/>
      <c r="E4" s="294"/>
      <c r="F4" s="124"/>
      <c r="G4" s="127"/>
      <c r="H4" s="125"/>
    </row>
    <row r="5" spans="1:8">
      <c r="A5" s="1082" t="s">
        <v>240</v>
      </c>
      <c r="B5" s="1082"/>
      <c r="C5" s="125"/>
      <c r="D5" s="125"/>
      <c r="E5" s="125"/>
      <c r="F5" s="124"/>
      <c r="G5" s="127"/>
      <c r="H5" s="125"/>
    </row>
    <row r="6" spans="1:8">
      <c r="A6" s="124" t="s">
        <v>1082</v>
      </c>
      <c r="D6" s="125"/>
      <c r="E6" s="125"/>
      <c r="F6" s="124"/>
      <c r="G6" s="127"/>
      <c r="H6" s="125"/>
    </row>
    <row r="7" spans="1:8" ht="25.5">
      <c r="A7" s="130" t="s">
        <v>72</v>
      </c>
      <c r="B7" s="330">
        <f>IFERROR(IF(Indice!B6="","2XX2",YEAR(Indice!B6)),"2XX2")</f>
        <v>2024</v>
      </c>
      <c r="C7" s="330">
        <f>+IFERROR(YEAR(Indice!B6-365),"2XX1")</f>
        <v>2023</v>
      </c>
      <c r="D7" s="125"/>
      <c r="E7" s="125"/>
      <c r="F7" s="124"/>
      <c r="G7" s="127"/>
      <c r="H7" s="125"/>
    </row>
    <row r="8" spans="1:8">
      <c r="D8" s="125"/>
      <c r="E8" s="125"/>
      <c r="F8" s="124"/>
      <c r="G8" s="127"/>
      <c r="H8" s="125"/>
    </row>
    <row r="9" spans="1:8">
      <c r="A9" s="124" t="s">
        <v>867</v>
      </c>
      <c r="B9" s="124"/>
      <c r="C9" s="124"/>
      <c r="D9" s="125"/>
      <c r="E9" s="125"/>
      <c r="F9" s="124"/>
      <c r="G9" s="127"/>
      <c r="H9" s="125"/>
    </row>
    <row r="10" spans="1:8">
      <c r="A10" s="124" t="s">
        <v>60</v>
      </c>
      <c r="B10" s="124"/>
      <c r="C10" s="124"/>
      <c r="D10" s="125"/>
      <c r="E10" s="125"/>
      <c r="F10" s="124"/>
      <c r="G10" s="127"/>
      <c r="H10" s="125"/>
    </row>
    <row r="11" spans="1:8">
      <c r="A11" s="217" t="s">
        <v>346</v>
      </c>
      <c r="B11" s="124"/>
      <c r="C11" s="124"/>
      <c r="D11" s="125"/>
      <c r="E11" s="125"/>
      <c r="F11" s="124"/>
      <c r="G11" s="127"/>
      <c r="H11" s="125"/>
    </row>
    <row r="12" spans="1:8">
      <c r="A12" s="124" t="s">
        <v>3</v>
      </c>
      <c r="B12" s="971">
        <f>SUM($B8:B11)</f>
        <v>0</v>
      </c>
      <c r="C12" s="971">
        <f>SUM($C8:C11)</f>
        <v>0</v>
      </c>
      <c r="D12" s="125"/>
      <c r="E12" s="125"/>
      <c r="F12" s="124"/>
      <c r="G12" s="127"/>
      <c r="H12" s="125"/>
    </row>
    <row r="13" spans="1:8">
      <c r="A13" s="124"/>
      <c r="B13" s="126"/>
      <c r="C13" s="125"/>
      <c r="D13" s="125"/>
      <c r="E13" s="125"/>
      <c r="F13" s="124"/>
      <c r="G13" s="127"/>
      <c r="H13" s="125"/>
    </row>
  </sheetData>
  <mergeCells count="1">
    <mergeCell ref="A5:B5"/>
  </mergeCells>
  <hyperlinks>
    <hyperlink ref="E1" location="ER!A1" display="ER"/>
  </hyperlinks>
  <pageMargins left="0.7" right="0.7" top="0.75" bottom="0.75" header="0.3" footer="0.3"/>
  <drawing r:id="rId1"/>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41"/>
  <dimension ref="A1:N60"/>
  <sheetViews>
    <sheetView showGridLines="0" topLeftCell="A4" workbookViewId="0">
      <selection activeCell="A8" sqref="A8"/>
    </sheetView>
  </sheetViews>
  <sheetFormatPr baseColWidth="10" defaultRowHeight="15"/>
  <cols>
    <col min="1" max="3" width="24.42578125" style="99" customWidth="1"/>
    <col min="4" max="4" width="27.140625" style="99" customWidth="1"/>
    <col min="5" max="5" width="24.42578125" style="99" customWidth="1"/>
    <col min="6" max="6" width="12.85546875" style="99" customWidth="1"/>
    <col min="7" max="7" width="11.42578125" style="99" customWidth="1"/>
    <col min="8" max="8" width="17.28515625" style="99" customWidth="1"/>
    <col min="9" max="14" width="11.42578125" style="99" customWidth="1"/>
  </cols>
  <sheetData>
    <row r="1" spans="1:14">
      <c r="A1" s="99" t="str">
        <f>Indice!C1</f>
        <v>NEGOFIN S.A.E.C.A.</v>
      </c>
      <c r="E1" s="118" t="s">
        <v>381</v>
      </c>
    </row>
    <row r="2" spans="1:14">
      <c r="C2" s="105"/>
    </row>
    <row r="4" spans="1:14" s="36" customFormat="1">
      <c r="A4" s="1061" t="s">
        <v>380</v>
      </c>
      <c r="B4" s="1061"/>
      <c r="C4" s="1061"/>
      <c r="D4" s="1061"/>
      <c r="E4" s="1061"/>
      <c r="F4" s="240"/>
      <c r="G4" s="240"/>
      <c r="H4" s="240"/>
      <c r="I4" s="240"/>
    </row>
    <row r="6" spans="1:14" s="147" customFormat="1">
      <c r="A6" s="1083" t="s">
        <v>182</v>
      </c>
      <c r="B6" s="1083"/>
      <c r="C6" s="1083"/>
      <c r="D6" s="1083"/>
      <c r="E6" s="1083"/>
      <c r="F6" s="1083"/>
      <c r="G6" s="1083"/>
      <c r="H6" s="1083"/>
      <c r="I6" s="1083"/>
      <c r="J6" s="146"/>
      <c r="K6" s="146"/>
      <c r="L6" s="146"/>
      <c r="M6" s="146"/>
      <c r="N6" s="146"/>
    </row>
    <row r="7" spans="1:14" s="147" customFormat="1">
      <c r="A7" s="146" t="s">
        <v>1082</v>
      </c>
      <c r="B7" s="146"/>
      <c r="C7" s="146"/>
      <c r="D7" s="146"/>
      <c r="E7" s="146"/>
      <c r="F7" s="146"/>
      <c r="G7" s="146"/>
      <c r="H7" s="146"/>
      <c r="I7" s="146"/>
      <c r="J7" s="146"/>
      <c r="K7" s="146"/>
      <c r="L7" s="146"/>
      <c r="M7" s="146"/>
      <c r="N7" s="146"/>
    </row>
    <row r="8" spans="1:14" s="147" customFormat="1" ht="15.75" thickBot="1">
      <c r="A8" s="356" t="str">
        <f>IFERROR("Al "&amp;DAY(Indice!B6)&amp;" de "&amp;VLOOKUP(MONTH(Indice!B6),Indice!S:T,2,0)&amp;" de "&amp;YEAR(Indice!B6-365),"Al dia... de mes… de año 2XX1…")</f>
        <v>Al 30 de Diciembre de 2023</v>
      </c>
      <c r="B8" s="356"/>
      <c r="C8" s="356"/>
      <c r="D8" s="356"/>
      <c r="E8" s="356"/>
      <c r="F8" s="356"/>
      <c r="G8" s="356"/>
      <c r="H8" s="146"/>
      <c r="I8" s="146"/>
      <c r="J8" s="146"/>
      <c r="K8" s="146"/>
      <c r="L8" s="146"/>
      <c r="M8" s="146"/>
      <c r="N8" s="146"/>
    </row>
    <row r="9" spans="1:14" s="147" customFormat="1" ht="15.75" thickBot="1">
      <c r="A9" s="148" t="s">
        <v>183</v>
      </c>
      <c r="B9" s="149" t="s">
        <v>184</v>
      </c>
      <c r="C9" s="148" t="s">
        <v>116</v>
      </c>
      <c r="D9" s="148" t="s">
        <v>185</v>
      </c>
      <c r="E9" s="148" t="s">
        <v>186</v>
      </c>
      <c r="F9" s="146"/>
      <c r="G9" s="146"/>
      <c r="H9" s="146"/>
      <c r="I9" s="146"/>
      <c r="J9" s="146"/>
      <c r="K9" s="146"/>
      <c r="L9" s="146"/>
      <c r="M9" s="146"/>
      <c r="N9" s="146"/>
    </row>
    <row r="10" spans="1:14" s="147" customFormat="1">
      <c r="A10" s="150"/>
      <c r="B10" s="151"/>
      <c r="C10" s="152"/>
      <c r="D10" s="152"/>
      <c r="E10" s="153"/>
      <c r="F10" s="146"/>
      <c r="G10" s="146"/>
      <c r="H10" s="146"/>
      <c r="I10" s="146"/>
      <c r="J10" s="146"/>
      <c r="K10" s="146"/>
      <c r="L10" s="146"/>
      <c r="M10" s="146"/>
      <c r="N10" s="146"/>
    </row>
    <row r="11" spans="1:14" s="147" customFormat="1" ht="15" customHeight="1">
      <c r="A11" s="154"/>
      <c r="B11" s="155"/>
      <c r="C11" s="156"/>
      <c r="D11" s="156"/>
      <c r="E11" s="157"/>
      <c r="F11" s="146"/>
      <c r="G11" s="146"/>
      <c r="H11" s="146"/>
      <c r="I11" s="146"/>
      <c r="J11" s="146"/>
      <c r="K11" s="146"/>
      <c r="L11" s="146"/>
      <c r="M11" s="146"/>
      <c r="N11" s="146"/>
    </row>
    <row r="12" spans="1:14" s="147" customFormat="1">
      <c r="A12" s="154"/>
      <c r="B12" s="155"/>
      <c r="C12" s="156"/>
      <c r="D12" s="156"/>
      <c r="E12" s="157"/>
      <c r="F12" s="146"/>
      <c r="G12" s="146"/>
      <c r="H12" s="146"/>
      <c r="I12" s="146"/>
      <c r="J12" s="146"/>
      <c r="K12" s="146"/>
      <c r="L12" s="146"/>
      <c r="M12" s="146"/>
      <c r="N12" s="146"/>
    </row>
    <row r="13" spans="1:14" s="147" customFormat="1" ht="15.75" thickBot="1">
      <c r="A13" s="158"/>
      <c r="B13" s="159"/>
      <c r="C13" s="160"/>
      <c r="D13" s="160"/>
      <c r="E13" s="161"/>
      <c r="F13" s="146"/>
      <c r="G13" s="146"/>
      <c r="H13" s="146"/>
      <c r="I13" s="146"/>
      <c r="J13" s="146"/>
      <c r="K13" s="146"/>
      <c r="L13" s="146"/>
      <c r="M13" s="146"/>
      <c r="N13" s="146"/>
    </row>
    <row r="14" spans="1:14" s="147" customFormat="1">
      <c r="A14" s="146"/>
      <c r="B14" s="146"/>
      <c r="C14" s="146"/>
      <c r="D14" s="146"/>
      <c r="E14" s="146"/>
      <c r="F14" s="146"/>
      <c r="G14" s="146"/>
      <c r="H14" s="146"/>
      <c r="I14" s="146"/>
      <c r="J14" s="146"/>
      <c r="K14" s="146"/>
      <c r="L14" s="146"/>
      <c r="M14" s="146"/>
      <c r="N14" s="146"/>
    </row>
    <row r="15" spans="1:14" s="147" customFormat="1" ht="15.75" thickBot="1">
      <c r="A15" s="356" t="str">
        <f>IFERROR("Al "&amp;DAY(Indice!B6)&amp;" de "&amp;VLOOKUP(MONTH(Indice!B6),Indice!S:T,2,0)&amp;" de "&amp;YEAR(Indice!B6-1),"Al dia... de mes… de año 2XX2…")</f>
        <v>Al 30 de Diciembre de 2024</v>
      </c>
      <c r="B15" s="355"/>
      <c r="C15" s="355"/>
      <c r="D15" s="355"/>
      <c r="E15" s="355"/>
      <c r="F15" s="146"/>
      <c r="G15" s="146"/>
      <c r="H15" s="146"/>
      <c r="I15" s="146"/>
      <c r="J15" s="146"/>
      <c r="K15" s="146"/>
      <c r="L15" s="146"/>
      <c r="M15" s="146"/>
      <c r="N15" s="146"/>
    </row>
    <row r="16" spans="1:14" s="147" customFormat="1" ht="30.2" customHeight="1" thickBot="1">
      <c r="A16" s="148" t="s">
        <v>183</v>
      </c>
      <c r="B16" s="149" t="s">
        <v>184</v>
      </c>
      <c r="C16" s="148" t="s">
        <v>116</v>
      </c>
      <c r="D16" s="148" t="s">
        <v>185</v>
      </c>
      <c r="E16" s="148" t="s">
        <v>186</v>
      </c>
      <c r="F16" s="146"/>
      <c r="G16" s="146"/>
      <c r="H16" s="146"/>
      <c r="I16" s="146"/>
      <c r="J16" s="146"/>
      <c r="K16" s="146"/>
      <c r="L16" s="146"/>
      <c r="M16" s="146"/>
      <c r="N16" s="146"/>
    </row>
    <row r="17" spans="1:14" s="147" customFormat="1">
      <c r="A17" s="150"/>
      <c r="B17" s="151"/>
      <c r="C17" s="152"/>
      <c r="D17" s="152"/>
      <c r="E17" s="153"/>
      <c r="F17" s="146"/>
      <c r="G17" s="146"/>
      <c r="H17" s="146"/>
      <c r="I17" s="146"/>
      <c r="J17" s="146"/>
      <c r="K17" s="146"/>
      <c r="L17" s="146"/>
      <c r="M17" s="146"/>
      <c r="N17" s="146"/>
    </row>
    <row r="18" spans="1:14" s="147" customFormat="1">
      <c r="A18" s="154"/>
      <c r="B18" s="155"/>
      <c r="C18" s="156"/>
      <c r="D18" s="156"/>
      <c r="E18" s="157"/>
      <c r="F18" s="146"/>
      <c r="G18" s="146"/>
      <c r="H18" s="146"/>
      <c r="I18" s="146"/>
      <c r="J18" s="146"/>
      <c r="K18" s="146"/>
      <c r="L18" s="146"/>
      <c r="M18" s="146"/>
      <c r="N18" s="146"/>
    </row>
    <row r="19" spans="1:14" s="147" customFormat="1">
      <c r="A19" s="154"/>
      <c r="B19" s="155"/>
      <c r="C19" s="156"/>
      <c r="D19" s="156"/>
      <c r="E19" s="157"/>
      <c r="F19" s="146"/>
      <c r="G19" s="146"/>
      <c r="H19" s="146"/>
      <c r="I19" s="146"/>
      <c r="J19" s="146"/>
      <c r="K19" s="146"/>
      <c r="L19" s="146"/>
      <c r="M19" s="146"/>
      <c r="N19" s="146"/>
    </row>
    <row r="20" spans="1:14" s="147" customFormat="1" ht="15.75" thickBot="1">
      <c r="A20" s="158"/>
      <c r="B20" s="159"/>
      <c r="C20" s="160"/>
      <c r="D20" s="160"/>
      <c r="E20" s="161"/>
      <c r="F20" s="146"/>
      <c r="G20" s="146"/>
      <c r="H20" s="146"/>
      <c r="I20" s="146"/>
      <c r="J20" s="146"/>
      <c r="K20" s="146"/>
      <c r="L20" s="146"/>
      <c r="M20" s="146"/>
      <c r="N20" s="146"/>
    </row>
    <row r="21" spans="1:14" s="147" customFormat="1">
      <c r="A21" s="146"/>
      <c r="B21" s="146"/>
      <c r="C21" s="146"/>
      <c r="D21" s="146"/>
      <c r="E21" s="146"/>
      <c r="F21" s="146"/>
      <c r="G21" s="146"/>
      <c r="H21" s="146"/>
      <c r="I21" s="146"/>
      <c r="J21" s="146"/>
      <c r="K21" s="146"/>
      <c r="L21" s="146"/>
      <c r="M21" s="146"/>
      <c r="N21" s="146"/>
    </row>
    <row r="22" spans="1:14" s="147" customFormat="1">
      <c r="A22" s="146"/>
      <c r="B22" s="146"/>
      <c r="C22" s="146"/>
      <c r="D22" s="146"/>
      <c r="E22" s="146"/>
      <c r="F22" s="146"/>
      <c r="G22" s="146"/>
      <c r="H22" s="146"/>
      <c r="I22" s="146"/>
      <c r="J22" s="146"/>
      <c r="K22" s="146"/>
      <c r="L22" s="146"/>
      <c r="M22" s="146"/>
      <c r="N22" s="146"/>
    </row>
    <row r="23" spans="1:14" s="147" customFormat="1">
      <c r="A23" s="146"/>
      <c r="B23" s="146"/>
      <c r="C23" s="146"/>
      <c r="D23" s="146"/>
      <c r="E23" s="146"/>
      <c r="F23" s="146"/>
      <c r="G23" s="146"/>
      <c r="H23" s="146"/>
      <c r="I23" s="146"/>
      <c r="J23" s="146"/>
      <c r="K23" s="146"/>
      <c r="L23" s="146"/>
      <c r="M23" s="146"/>
      <c r="N23" s="146"/>
    </row>
    <row r="24" spans="1:14" s="147" customFormat="1">
      <c r="A24" s="146"/>
      <c r="B24" s="146"/>
      <c r="C24" s="146"/>
      <c r="D24" s="146"/>
      <c r="E24" s="146"/>
      <c r="F24" s="146"/>
      <c r="G24" s="146"/>
      <c r="H24" s="146"/>
      <c r="I24" s="146"/>
      <c r="J24" s="146"/>
      <c r="K24" s="146"/>
      <c r="L24" s="146"/>
      <c r="M24" s="146"/>
      <c r="N24" s="146"/>
    </row>
    <row r="25" spans="1:14" s="147" customFormat="1">
      <c r="A25" s="146"/>
      <c r="B25" s="146"/>
      <c r="C25" s="146"/>
      <c r="D25" s="146"/>
      <c r="E25" s="146"/>
      <c r="F25" s="146"/>
      <c r="G25" s="146"/>
      <c r="H25" s="146"/>
      <c r="I25" s="146"/>
      <c r="J25" s="146"/>
      <c r="K25" s="146"/>
      <c r="L25" s="146"/>
      <c r="M25" s="146"/>
      <c r="N25" s="146"/>
    </row>
    <row r="26" spans="1:14" s="147" customFormat="1">
      <c r="A26" s="146"/>
      <c r="B26" s="146"/>
      <c r="C26" s="146"/>
      <c r="D26" s="146"/>
      <c r="E26" s="146"/>
      <c r="F26" s="146"/>
      <c r="G26" s="146"/>
      <c r="H26" s="146"/>
      <c r="I26" s="146"/>
      <c r="J26" s="146"/>
      <c r="K26" s="146"/>
      <c r="L26" s="146"/>
      <c r="M26" s="146"/>
      <c r="N26" s="146"/>
    </row>
    <row r="27" spans="1:14" s="147" customFormat="1">
      <c r="A27" s="146"/>
      <c r="B27" s="146"/>
      <c r="C27" s="146"/>
      <c r="D27" s="146"/>
      <c r="E27" s="146"/>
      <c r="F27" s="146"/>
      <c r="G27" s="146"/>
      <c r="H27" s="146"/>
      <c r="I27" s="146"/>
      <c r="J27" s="146"/>
      <c r="K27" s="146"/>
      <c r="L27" s="146"/>
      <c r="M27" s="146"/>
      <c r="N27" s="146"/>
    </row>
    <row r="28" spans="1:14" s="147" customFormat="1">
      <c r="A28" s="146"/>
      <c r="B28" s="146"/>
      <c r="C28" s="146"/>
      <c r="D28" s="146"/>
      <c r="E28" s="146"/>
      <c r="F28" s="146"/>
      <c r="G28" s="146"/>
      <c r="H28" s="146"/>
      <c r="I28" s="146"/>
      <c r="J28" s="146"/>
      <c r="K28" s="146"/>
      <c r="L28" s="146"/>
      <c r="M28" s="146"/>
      <c r="N28" s="146"/>
    </row>
    <row r="29" spans="1:14" s="147" customFormat="1">
      <c r="A29" s="146"/>
      <c r="B29" s="146"/>
      <c r="C29" s="146"/>
      <c r="D29" s="146"/>
      <c r="E29" s="146"/>
      <c r="F29" s="146"/>
      <c r="G29" s="146"/>
      <c r="H29" s="146"/>
      <c r="I29" s="146"/>
      <c r="J29" s="146"/>
      <c r="K29" s="146"/>
      <c r="L29" s="146"/>
      <c r="M29" s="146"/>
      <c r="N29" s="146"/>
    </row>
    <row r="30" spans="1:14" s="147" customFormat="1">
      <c r="A30" s="146"/>
      <c r="B30" s="146"/>
      <c r="C30" s="146"/>
      <c r="D30" s="146"/>
      <c r="E30" s="146"/>
      <c r="F30" s="146"/>
      <c r="G30" s="146"/>
      <c r="H30" s="146"/>
      <c r="I30" s="146"/>
      <c r="J30" s="146"/>
      <c r="K30" s="146"/>
      <c r="L30" s="146"/>
      <c r="M30" s="146"/>
      <c r="N30" s="146"/>
    </row>
    <row r="31" spans="1:14" s="147" customFormat="1">
      <c r="A31" s="146"/>
      <c r="B31" s="146"/>
      <c r="C31" s="146"/>
      <c r="D31" s="146"/>
      <c r="E31" s="146"/>
      <c r="F31" s="146"/>
      <c r="G31" s="146"/>
      <c r="H31" s="146"/>
      <c r="I31" s="146"/>
      <c r="J31" s="146"/>
      <c r="K31" s="146"/>
      <c r="L31" s="146"/>
      <c r="M31" s="146"/>
      <c r="N31" s="146"/>
    </row>
    <row r="32" spans="1:14" s="147" customFormat="1">
      <c r="A32" s="146"/>
      <c r="B32" s="146"/>
      <c r="C32" s="146"/>
      <c r="D32" s="146"/>
      <c r="E32" s="146"/>
      <c r="F32" s="146"/>
      <c r="G32" s="146"/>
      <c r="H32" s="146"/>
      <c r="I32" s="146"/>
      <c r="J32" s="146"/>
      <c r="K32" s="146"/>
      <c r="L32" s="146"/>
      <c r="M32" s="146"/>
      <c r="N32" s="146"/>
    </row>
    <row r="33" spans="1:14" s="147" customFormat="1">
      <c r="A33" s="146"/>
      <c r="B33" s="146"/>
      <c r="C33" s="146"/>
      <c r="D33" s="146"/>
      <c r="E33" s="146"/>
      <c r="F33" s="146"/>
      <c r="G33" s="146"/>
      <c r="H33" s="146"/>
      <c r="I33" s="146"/>
      <c r="J33" s="146"/>
      <c r="K33" s="146"/>
      <c r="L33" s="146"/>
      <c r="M33" s="146"/>
      <c r="N33" s="146"/>
    </row>
    <row r="34" spans="1:14" s="147" customFormat="1">
      <c r="A34" s="146"/>
      <c r="B34" s="146"/>
      <c r="C34" s="146"/>
      <c r="D34" s="146"/>
      <c r="E34" s="146"/>
      <c r="F34" s="146"/>
      <c r="G34" s="146"/>
      <c r="H34" s="146"/>
      <c r="I34" s="146"/>
      <c r="J34" s="146"/>
      <c r="K34" s="146"/>
      <c r="L34" s="146"/>
      <c r="M34" s="146"/>
      <c r="N34" s="146"/>
    </row>
    <row r="35" spans="1:14" s="147" customFormat="1">
      <c r="A35" s="146"/>
      <c r="B35" s="146"/>
      <c r="C35" s="146"/>
      <c r="D35" s="146"/>
      <c r="E35" s="146"/>
      <c r="F35" s="146"/>
      <c r="G35" s="146"/>
      <c r="H35" s="146"/>
      <c r="I35" s="146"/>
      <c r="J35" s="146"/>
      <c r="K35" s="146"/>
      <c r="L35" s="146"/>
      <c r="M35" s="146"/>
      <c r="N35" s="146"/>
    </row>
    <row r="36" spans="1:14" s="147" customFormat="1">
      <c r="A36" s="146"/>
      <c r="B36" s="146"/>
      <c r="C36" s="146"/>
      <c r="D36" s="146"/>
      <c r="E36" s="146"/>
      <c r="F36" s="146"/>
      <c r="G36" s="146"/>
      <c r="H36" s="146"/>
      <c r="I36" s="146"/>
      <c r="J36" s="146"/>
      <c r="K36" s="146"/>
      <c r="L36" s="146"/>
      <c r="M36" s="146"/>
      <c r="N36" s="146"/>
    </row>
    <row r="37" spans="1:14" s="147" customFormat="1">
      <c r="A37" s="146"/>
      <c r="B37" s="146"/>
      <c r="C37" s="146"/>
      <c r="D37" s="146"/>
      <c r="E37" s="146"/>
      <c r="F37" s="146"/>
      <c r="G37" s="146"/>
      <c r="H37" s="146"/>
      <c r="I37" s="146"/>
      <c r="J37" s="146"/>
      <c r="K37" s="146"/>
      <c r="L37" s="146"/>
      <c r="M37" s="146"/>
      <c r="N37" s="146"/>
    </row>
    <row r="38" spans="1:14" s="147" customFormat="1">
      <c r="A38" s="146"/>
      <c r="B38" s="146"/>
      <c r="C38" s="146"/>
      <c r="D38" s="146"/>
      <c r="E38" s="146"/>
      <c r="F38" s="146"/>
      <c r="G38" s="146"/>
      <c r="H38" s="146"/>
      <c r="I38" s="146"/>
      <c r="J38" s="146"/>
      <c r="K38" s="146"/>
      <c r="L38" s="146"/>
      <c r="M38" s="146"/>
      <c r="N38" s="146"/>
    </row>
    <row r="39" spans="1:14" s="147" customFormat="1">
      <c r="A39" s="146"/>
      <c r="B39" s="146"/>
      <c r="C39" s="146"/>
      <c r="D39" s="146"/>
      <c r="E39" s="146"/>
      <c r="F39" s="146"/>
      <c r="G39" s="146"/>
      <c r="H39" s="146"/>
      <c r="I39" s="146"/>
      <c r="J39" s="146"/>
      <c r="K39" s="146"/>
      <c r="L39" s="146"/>
      <c r="M39" s="146"/>
      <c r="N39" s="146"/>
    </row>
    <row r="40" spans="1:14" s="147" customFormat="1">
      <c r="A40" s="146"/>
      <c r="B40" s="146"/>
      <c r="C40" s="146"/>
      <c r="D40" s="146"/>
      <c r="E40" s="146"/>
      <c r="F40" s="146"/>
      <c r="G40" s="146"/>
      <c r="H40" s="146"/>
      <c r="I40" s="146"/>
      <c r="J40" s="146"/>
      <c r="K40" s="146"/>
      <c r="L40" s="146"/>
      <c r="M40" s="146"/>
      <c r="N40" s="146"/>
    </row>
    <row r="41" spans="1:14" s="147" customFormat="1">
      <c r="A41" s="146"/>
      <c r="B41" s="146"/>
      <c r="C41" s="146"/>
      <c r="D41" s="146"/>
      <c r="E41" s="146"/>
      <c r="F41" s="146"/>
      <c r="G41" s="146"/>
      <c r="H41" s="146"/>
      <c r="I41" s="146"/>
      <c r="J41" s="146"/>
      <c r="K41" s="146"/>
      <c r="L41" s="146"/>
      <c r="M41" s="146"/>
      <c r="N41" s="146"/>
    </row>
    <row r="42" spans="1:14" s="147" customFormat="1">
      <c r="A42" s="146"/>
      <c r="B42" s="146"/>
      <c r="C42" s="146"/>
      <c r="D42" s="146"/>
      <c r="E42" s="146"/>
      <c r="F42" s="146"/>
      <c r="G42" s="146"/>
      <c r="H42" s="146"/>
      <c r="I42" s="146"/>
      <c r="J42" s="146"/>
      <c r="K42" s="146"/>
      <c r="L42" s="146"/>
      <c r="M42" s="146"/>
      <c r="N42" s="146"/>
    </row>
    <row r="43" spans="1:14" s="147" customFormat="1">
      <c r="A43" s="146"/>
      <c r="B43" s="146"/>
      <c r="C43" s="146"/>
      <c r="D43" s="146"/>
      <c r="E43" s="146"/>
      <c r="F43" s="146"/>
      <c r="G43" s="146"/>
      <c r="H43" s="146"/>
      <c r="I43" s="146"/>
      <c r="J43" s="146"/>
      <c r="K43" s="146"/>
      <c r="L43" s="146"/>
      <c r="M43" s="146"/>
      <c r="N43" s="146"/>
    </row>
    <row r="44" spans="1:14" s="147" customFormat="1">
      <c r="A44" s="146"/>
      <c r="B44" s="146"/>
      <c r="C44" s="146"/>
      <c r="D44" s="146"/>
      <c r="E44" s="146"/>
      <c r="F44" s="146"/>
      <c r="G44" s="146"/>
      <c r="H44" s="146"/>
      <c r="I44" s="146"/>
      <c r="J44" s="146"/>
      <c r="K44" s="146"/>
      <c r="L44" s="146"/>
      <c r="M44" s="146"/>
      <c r="N44" s="146"/>
    </row>
    <row r="45" spans="1:14" s="147" customFormat="1">
      <c r="A45" s="146"/>
      <c r="B45" s="146"/>
      <c r="C45" s="146"/>
      <c r="D45" s="146"/>
      <c r="E45" s="146"/>
      <c r="F45" s="146"/>
      <c r="G45" s="146"/>
      <c r="H45" s="146"/>
      <c r="I45" s="146"/>
      <c r="J45" s="146"/>
      <c r="K45" s="146"/>
      <c r="L45" s="146"/>
      <c r="M45" s="146"/>
      <c r="N45" s="146"/>
    </row>
    <row r="46" spans="1:14" s="147" customFormat="1">
      <c r="A46" s="146"/>
      <c r="B46" s="146"/>
      <c r="C46" s="146"/>
      <c r="D46" s="146"/>
      <c r="E46" s="146"/>
      <c r="F46" s="146"/>
      <c r="G46" s="146"/>
      <c r="H46" s="146"/>
      <c r="I46" s="146"/>
      <c r="J46" s="146"/>
      <c r="K46" s="146"/>
      <c r="L46" s="146"/>
      <c r="M46" s="146"/>
      <c r="N46" s="146"/>
    </row>
    <row r="47" spans="1:14" s="147" customFormat="1">
      <c r="A47" s="146"/>
      <c r="B47" s="146"/>
      <c r="C47" s="146"/>
      <c r="D47" s="146"/>
      <c r="E47" s="146"/>
      <c r="F47" s="146"/>
      <c r="G47" s="146"/>
      <c r="H47" s="146"/>
      <c r="I47" s="146"/>
      <c r="J47" s="146"/>
      <c r="K47" s="146"/>
      <c r="L47" s="146"/>
      <c r="M47" s="146"/>
      <c r="N47" s="146"/>
    </row>
    <row r="48" spans="1:14" s="147" customFormat="1">
      <c r="A48" s="146"/>
      <c r="B48" s="146"/>
      <c r="C48" s="146"/>
      <c r="D48" s="146"/>
      <c r="E48" s="146"/>
      <c r="F48" s="146"/>
      <c r="G48" s="146"/>
      <c r="H48" s="146"/>
      <c r="I48" s="146"/>
      <c r="J48" s="146"/>
      <c r="K48" s="146"/>
      <c r="L48" s="146"/>
      <c r="M48" s="146"/>
      <c r="N48" s="146"/>
    </row>
    <row r="49" spans="1:14" s="147" customFormat="1">
      <c r="A49" s="146"/>
      <c r="B49" s="146"/>
      <c r="C49" s="146"/>
      <c r="D49" s="146"/>
      <c r="E49" s="146"/>
      <c r="F49" s="146"/>
      <c r="G49" s="146"/>
      <c r="H49" s="146"/>
      <c r="I49" s="146"/>
      <c r="J49" s="146"/>
      <c r="K49" s="146"/>
      <c r="L49" s="146"/>
      <c r="M49" s="146"/>
      <c r="N49" s="146"/>
    </row>
    <row r="50" spans="1:14" s="147" customFormat="1">
      <c r="A50" s="146"/>
      <c r="B50" s="146"/>
      <c r="C50" s="146"/>
      <c r="D50" s="146"/>
      <c r="E50" s="146"/>
      <c r="F50" s="146"/>
      <c r="G50" s="146"/>
      <c r="H50" s="146"/>
      <c r="I50" s="146"/>
      <c r="J50" s="146"/>
      <c r="K50" s="146"/>
      <c r="L50" s="146"/>
      <c r="M50" s="146"/>
      <c r="N50" s="146"/>
    </row>
    <row r="51" spans="1:14" s="147" customFormat="1">
      <c r="A51" s="146"/>
      <c r="B51" s="146"/>
      <c r="C51" s="146"/>
      <c r="D51" s="146"/>
      <c r="E51" s="146"/>
      <c r="F51" s="146"/>
      <c r="G51" s="146"/>
      <c r="H51" s="146"/>
      <c r="I51" s="146"/>
      <c r="J51" s="146"/>
      <c r="K51" s="146"/>
      <c r="L51" s="146"/>
      <c r="M51" s="146"/>
      <c r="N51" s="146"/>
    </row>
    <row r="52" spans="1:14" s="147" customFormat="1">
      <c r="A52" s="146"/>
      <c r="B52" s="146"/>
      <c r="C52" s="146"/>
      <c r="D52" s="146"/>
      <c r="E52" s="146"/>
      <c r="F52" s="146"/>
      <c r="G52" s="146"/>
      <c r="H52" s="146"/>
      <c r="I52" s="146"/>
      <c r="J52" s="146"/>
      <c r="K52" s="146"/>
      <c r="L52" s="146"/>
      <c r="M52" s="146"/>
      <c r="N52" s="146"/>
    </row>
    <row r="53" spans="1:14" s="147" customFormat="1">
      <c r="A53" s="146"/>
      <c r="B53" s="146"/>
      <c r="C53" s="146"/>
      <c r="D53" s="146"/>
      <c r="E53" s="146"/>
      <c r="F53" s="146"/>
      <c r="G53" s="146"/>
      <c r="H53" s="146"/>
      <c r="I53" s="146"/>
      <c r="J53" s="146"/>
      <c r="K53" s="146"/>
      <c r="L53" s="146"/>
      <c r="M53" s="146"/>
      <c r="N53" s="146"/>
    </row>
    <row r="54" spans="1:14" s="147" customFormat="1">
      <c r="A54" s="146"/>
      <c r="B54" s="146"/>
      <c r="C54" s="146"/>
      <c r="D54" s="146"/>
      <c r="E54" s="146"/>
      <c r="F54" s="146"/>
      <c r="G54" s="146"/>
      <c r="H54" s="146"/>
      <c r="I54" s="146"/>
      <c r="J54" s="146"/>
      <c r="K54" s="146"/>
      <c r="L54" s="146"/>
      <c r="M54" s="146"/>
      <c r="N54" s="146"/>
    </row>
    <row r="55" spans="1:14" s="147" customFormat="1">
      <c r="A55" s="146"/>
      <c r="B55" s="146"/>
      <c r="C55" s="146"/>
      <c r="D55" s="146"/>
      <c r="E55" s="146"/>
      <c r="F55" s="146"/>
      <c r="G55" s="146"/>
      <c r="H55" s="146"/>
      <c r="I55" s="146"/>
      <c r="J55" s="146"/>
      <c r="K55" s="146"/>
      <c r="L55" s="146"/>
      <c r="M55" s="146"/>
      <c r="N55" s="146"/>
    </row>
    <row r="56" spans="1:14" s="147" customFormat="1">
      <c r="A56" s="146"/>
      <c r="B56" s="146"/>
      <c r="C56" s="146"/>
      <c r="D56" s="146"/>
      <c r="E56" s="146"/>
      <c r="F56" s="146"/>
      <c r="G56" s="146"/>
      <c r="H56" s="146"/>
      <c r="I56" s="146"/>
      <c r="J56" s="146"/>
      <c r="K56" s="146"/>
      <c r="L56" s="146"/>
      <c r="M56" s="146"/>
      <c r="N56" s="146"/>
    </row>
    <row r="57" spans="1:14" s="147" customFormat="1">
      <c r="A57" s="146"/>
      <c r="B57" s="146"/>
      <c r="C57" s="146"/>
      <c r="D57" s="146"/>
      <c r="E57" s="146"/>
      <c r="F57" s="146"/>
      <c r="G57" s="146"/>
      <c r="H57" s="146"/>
      <c r="I57" s="146"/>
      <c r="J57" s="146"/>
      <c r="K57" s="146"/>
      <c r="L57" s="146"/>
      <c r="M57" s="146"/>
      <c r="N57" s="146"/>
    </row>
    <row r="58" spans="1:14" s="147" customFormat="1">
      <c r="A58" s="146"/>
      <c r="B58" s="146"/>
      <c r="C58" s="146"/>
      <c r="D58" s="146"/>
      <c r="E58" s="146"/>
      <c r="F58" s="146"/>
      <c r="G58" s="146"/>
      <c r="H58" s="146"/>
      <c r="I58" s="146"/>
      <c r="J58" s="146"/>
      <c r="K58" s="146"/>
      <c r="L58" s="146"/>
      <c r="M58" s="146"/>
      <c r="N58" s="146"/>
    </row>
    <row r="59" spans="1:14" s="147" customFormat="1">
      <c r="A59" s="146"/>
      <c r="B59" s="146"/>
      <c r="C59" s="146"/>
      <c r="D59" s="146"/>
      <c r="E59" s="146"/>
      <c r="F59" s="146"/>
      <c r="G59" s="146"/>
      <c r="H59" s="146"/>
      <c r="I59" s="146"/>
      <c r="J59" s="146"/>
      <c r="K59" s="146"/>
      <c r="L59" s="146"/>
      <c r="M59" s="146"/>
      <c r="N59" s="146"/>
    </row>
    <row r="60" spans="1:14" s="147" customFormat="1">
      <c r="A60" s="146"/>
      <c r="B60" s="146"/>
      <c r="C60" s="146"/>
      <c r="D60" s="146"/>
      <c r="E60" s="146"/>
      <c r="F60" s="146"/>
      <c r="G60" s="146"/>
      <c r="H60" s="146"/>
      <c r="I60" s="146"/>
      <c r="J60" s="146"/>
      <c r="K60" s="146"/>
      <c r="L60" s="146"/>
      <c r="M60" s="146"/>
      <c r="N60" s="146"/>
    </row>
  </sheetData>
  <mergeCells count="2">
    <mergeCell ref="A6:I6"/>
    <mergeCell ref="A4:E4"/>
  </mergeCells>
  <hyperlinks>
    <hyperlink ref="E1" location="Indice!A1" display="Indice"/>
  </hyperlinks>
  <pageMargins left="0.7" right="0.7" top="0.75" bottom="0.75" header="0.3" footer="0.3"/>
  <pageSetup paperSize="9" orientation="portrait" verticalDpi="0" r:id="rId1"/>
  <drawing r:id="rId2"/>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42"/>
  <dimension ref="A1:N15"/>
  <sheetViews>
    <sheetView zoomScaleNormal="100" workbookViewId="0">
      <selection activeCell="A6" sqref="A6:I6"/>
    </sheetView>
  </sheetViews>
  <sheetFormatPr baseColWidth="10" defaultRowHeight="15"/>
  <cols>
    <col min="1" max="5" width="24.42578125" style="99" customWidth="1"/>
    <col min="6" max="6" width="12.85546875" style="99" customWidth="1"/>
    <col min="7" max="7" width="11.42578125" style="99" customWidth="1"/>
    <col min="8" max="8" width="17.28515625" style="99" customWidth="1"/>
    <col min="9" max="14" width="11.42578125" style="99" customWidth="1"/>
  </cols>
  <sheetData>
    <row r="1" spans="1:14">
      <c r="A1" s="99" t="str">
        <f>Indice!C1</f>
        <v>NEGOFIN S.A.E.C.A.</v>
      </c>
      <c r="E1" s="118" t="s">
        <v>381</v>
      </c>
    </row>
    <row r="2" spans="1:14">
      <c r="C2" s="105"/>
    </row>
    <row r="4" spans="1:14">
      <c r="A4" s="239" t="s">
        <v>382</v>
      </c>
      <c r="B4" s="239"/>
      <c r="C4" s="239"/>
      <c r="D4" s="239"/>
      <c r="E4" s="239"/>
      <c r="F4" s="239"/>
      <c r="G4" s="239"/>
      <c r="H4" s="239"/>
      <c r="I4" s="240"/>
    </row>
    <row r="5" spans="1:14">
      <c r="A5" s="1076" t="s">
        <v>187</v>
      </c>
      <c r="B5" s="1076"/>
      <c r="C5" s="1076"/>
      <c r="D5" s="1076"/>
      <c r="E5" s="1076"/>
      <c r="F5" s="1076"/>
      <c r="G5" s="1076"/>
      <c r="H5" s="1076"/>
      <c r="I5" s="1076"/>
    </row>
    <row r="6" spans="1:14" s="147" customFormat="1" ht="15" customHeight="1">
      <c r="A6" s="1083" t="str">
        <f>IFERROR("Los principales contratos suscriptos por la Sociedad, vigentes al  "&amp;DAY(Indice!B6)&amp;" de "&amp;VLOOKUP(MONTH(Indice!B6),Indice!S:T,2,0)&amp;" de "&amp;YEAR(Indice!B6-1)&amp;" son:","Los principales contratos suscriptos por la Sociedad, vigentes al … de …  20X2 son:")</f>
        <v>Los principales contratos suscriptos por la Sociedad, vigentes al  30 de Diciembre de 2024 son:</v>
      </c>
      <c r="B6" s="1083"/>
      <c r="C6" s="1083"/>
      <c r="D6" s="1083"/>
      <c r="E6" s="1083"/>
      <c r="F6" s="1083"/>
      <c r="G6" s="1083"/>
      <c r="H6" s="1083"/>
      <c r="I6" s="1083"/>
      <c r="J6" s="146"/>
      <c r="K6" s="146"/>
      <c r="L6" s="146"/>
      <c r="M6" s="146"/>
      <c r="N6" s="146"/>
    </row>
    <row r="7" spans="1:14" s="147" customFormat="1">
      <c r="A7" s="146" t="s">
        <v>188</v>
      </c>
      <c r="B7" s="146"/>
      <c r="C7" s="146"/>
      <c r="D7" s="146"/>
      <c r="E7" s="146"/>
      <c r="F7" s="146"/>
      <c r="G7" s="146"/>
      <c r="H7" s="146"/>
      <c r="I7" s="146"/>
      <c r="J7" s="146"/>
      <c r="K7" s="146"/>
      <c r="L7" s="146"/>
      <c r="M7" s="146"/>
      <c r="N7" s="146"/>
    </row>
    <row r="8" spans="1:14" s="146" customFormat="1">
      <c r="A8" s="146" t="s">
        <v>189</v>
      </c>
    </row>
    <row r="9" spans="1:14" s="147" customFormat="1">
      <c r="A9" s="146"/>
      <c r="B9" s="146"/>
      <c r="C9" s="146"/>
      <c r="D9" s="146"/>
      <c r="E9" s="146"/>
      <c r="F9" s="146"/>
      <c r="G9" s="146"/>
      <c r="H9" s="146"/>
      <c r="I9" s="146"/>
      <c r="J9" s="146"/>
      <c r="K9" s="146"/>
      <c r="L9" s="146"/>
      <c r="M9" s="146"/>
      <c r="N9" s="146"/>
    </row>
    <row r="10" spans="1:14" s="147" customFormat="1">
      <c r="B10" s="146"/>
      <c r="C10" s="146"/>
      <c r="D10" s="146"/>
      <c r="E10" s="146"/>
      <c r="F10" s="146"/>
      <c r="G10" s="146"/>
      <c r="H10" s="146"/>
      <c r="I10" s="146"/>
      <c r="J10" s="146"/>
      <c r="K10" s="146"/>
      <c r="L10" s="146"/>
      <c r="M10" s="146"/>
      <c r="N10" s="146"/>
    </row>
    <row r="11" spans="1:14" s="147" customFormat="1">
      <c r="A11" s="1085" t="str">
        <f>IFERROR("Al  "&amp;DAY(Indice!B6)&amp;" de "&amp;VLOOKUP(MONTH(Indice!B6),Indice!S:T,2,0)&amp;" de "&amp;YEAR(Indice!B6-1)&amp;" no existen situaciones contingentes, ni reclamos que pudieran resultar en la generación de obligaciones para la Sociedad adicionales a las que se presentan en estos estados financieros.","Al … de …………... 20X2 no existen situaciones contingentes, ni reclamos que pudieran resultar en la generación de obligaciones para la Sociedad adicionales a las que se presentan en estos estados financieros.")</f>
        <v>Al  30 de Diciembre de 2024 no existen situaciones contingentes, ni reclamos que pudieran resultar en la generación de obligaciones para la Sociedad adicionales a las que se presentan en estos estados financieros.</v>
      </c>
      <c r="B11" s="1085"/>
      <c r="C11" s="1085"/>
      <c r="D11" s="1085"/>
      <c r="E11" s="1085"/>
      <c r="F11" s="1085"/>
      <c r="G11" s="1085"/>
      <c r="H11" s="1085"/>
      <c r="I11" s="146"/>
      <c r="J11" s="146"/>
      <c r="K11" s="146"/>
      <c r="L11" s="146"/>
      <c r="M11" s="146"/>
      <c r="N11" s="146"/>
    </row>
    <row r="12" spans="1:14" s="147" customFormat="1" ht="16.5" customHeight="1">
      <c r="A12" s="1085"/>
      <c r="B12" s="1085"/>
      <c r="C12" s="1085"/>
      <c r="D12" s="1085"/>
      <c r="E12" s="1085"/>
      <c r="F12" s="1085"/>
      <c r="G12" s="1085"/>
      <c r="H12" s="1085"/>
      <c r="I12" s="250"/>
      <c r="J12" s="146"/>
      <c r="K12" s="146"/>
      <c r="L12" s="146"/>
      <c r="M12" s="146"/>
      <c r="N12" s="146"/>
    </row>
    <row r="13" spans="1:14" s="147" customFormat="1">
      <c r="A13" s="146"/>
      <c r="B13" s="146"/>
      <c r="C13" s="146"/>
      <c r="D13" s="146"/>
      <c r="E13" s="146"/>
      <c r="F13" s="146"/>
      <c r="G13" s="146"/>
      <c r="H13" s="146"/>
      <c r="I13" s="146"/>
      <c r="J13" s="146"/>
      <c r="K13" s="146"/>
      <c r="L13" s="146"/>
      <c r="M13" s="146"/>
      <c r="N13" s="146"/>
    </row>
    <row r="14" spans="1:14" s="147" customFormat="1">
      <c r="A14" s="146"/>
      <c r="B14" s="146"/>
      <c r="C14" s="146"/>
      <c r="D14" s="146"/>
      <c r="E14" s="146"/>
      <c r="F14" s="146"/>
      <c r="G14" s="146"/>
      <c r="H14" s="146"/>
      <c r="I14" s="146"/>
      <c r="J14" s="146"/>
      <c r="K14" s="146"/>
      <c r="L14" s="146"/>
      <c r="M14" s="146"/>
      <c r="N14" s="146"/>
    </row>
    <row r="15" spans="1:14" s="147" customFormat="1" ht="21.2" customHeight="1">
      <c r="A15" s="1084" t="s">
        <v>405</v>
      </c>
      <c r="B15" s="1084"/>
      <c r="C15" s="1084"/>
      <c r="D15" s="1084"/>
      <c r="E15" s="1084"/>
      <c r="F15" s="1084"/>
      <c r="G15" s="1084"/>
      <c r="H15" s="1084"/>
      <c r="I15" s="251"/>
      <c r="J15" s="146"/>
      <c r="K15" s="146"/>
      <c r="L15" s="146"/>
      <c r="M15" s="146"/>
      <c r="N15" s="146"/>
    </row>
  </sheetData>
  <mergeCells count="4">
    <mergeCell ref="A15:H15"/>
    <mergeCell ref="A5:I5"/>
    <mergeCell ref="A6:I6"/>
    <mergeCell ref="A11:H12"/>
  </mergeCells>
  <hyperlinks>
    <hyperlink ref="E1" location="Indice!A1" display="Indice"/>
  </hyperlinks>
  <pageMargins left="0.7" right="0.7" top="0.75" bottom="0.75" header="0.3" footer="0.3"/>
  <pageSetup paperSize="9" orientation="portrait" verticalDpi="0" r:id="rId1"/>
  <drawing r:id="rId2"/>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43"/>
  <dimension ref="A1:AY25"/>
  <sheetViews>
    <sheetView topLeftCell="A4" zoomScale="80" zoomScaleNormal="80" workbookViewId="0">
      <selection activeCell="A3" sqref="A3"/>
    </sheetView>
  </sheetViews>
  <sheetFormatPr baseColWidth="10" defaultRowHeight="15"/>
  <cols>
    <col min="1" max="1" width="47.85546875" style="99" customWidth="1"/>
    <col min="2" max="2" width="22.5703125" style="99" customWidth="1"/>
    <col min="3" max="3" width="26.140625" style="99" customWidth="1"/>
    <col min="4" max="51" width="11.42578125" style="99" customWidth="1"/>
  </cols>
  <sheetData>
    <row r="1" spans="1:51">
      <c r="A1" s="99" t="str">
        <f>Indice!C1</f>
        <v>NEGOFIN S.A.E.C.A.</v>
      </c>
      <c r="D1" s="118" t="s">
        <v>892</v>
      </c>
    </row>
    <row r="4" spans="1:51">
      <c r="A4" s="1086" t="s">
        <v>388</v>
      </c>
      <c r="B4" s="1086"/>
      <c r="C4" s="1086"/>
      <c r="D4" s="1086"/>
      <c r="E4" s="1086"/>
      <c r="F4" s="1086"/>
      <c r="G4" s="1086"/>
    </row>
    <row r="5" spans="1:51">
      <c r="A5" s="237" t="s">
        <v>240</v>
      </c>
    </row>
    <row r="6" spans="1:51" ht="59.25" customHeight="1">
      <c r="A6" s="1087" t="s">
        <v>402</v>
      </c>
      <c r="B6" s="1087"/>
      <c r="C6" s="1087"/>
      <c r="D6" s="1087"/>
      <c r="E6" s="1087"/>
      <c r="F6" s="1087"/>
      <c r="G6" s="1087"/>
      <c r="H6" s="248"/>
      <c r="I6" s="248"/>
      <c r="J6" s="248"/>
      <c r="K6" s="248"/>
    </row>
    <row r="7" spans="1:51" ht="55.5" customHeight="1">
      <c r="A7" s="1088" t="s">
        <v>389</v>
      </c>
      <c r="B7" s="1088"/>
      <c r="C7" s="1088"/>
      <c r="D7" s="1088"/>
      <c r="E7" s="1088"/>
      <c r="F7" s="1088"/>
      <c r="G7" s="1088"/>
      <c r="H7" s="248"/>
      <c r="I7" s="248"/>
      <c r="J7" s="248"/>
      <c r="K7" s="248"/>
    </row>
    <row r="8" spans="1:51" ht="15.75">
      <c r="A8" s="241"/>
    </row>
    <row r="9" spans="1:51" s="99" customFormat="1" ht="21.75" customHeight="1">
      <c r="A9" s="1089" t="s">
        <v>390</v>
      </c>
      <c r="B9" s="1089"/>
      <c r="C9" s="1089"/>
      <c r="D9" s="1089"/>
      <c r="E9" s="1089"/>
      <c r="F9" s="1089"/>
      <c r="G9" s="1089"/>
      <c r="H9" s="249"/>
      <c r="I9" s="249"/>
      <c r="J9" s="249"/>
      <c r="K9" s="249"/>
    </row>
    <row r="11" spans="1:51" s="295" customFormat="1" ht="15" customHeight="1">
      <c r="A11" s="298"/>
      <c r="B11" s="330">
        <f>IFERROR(IF(Indice!B6="","2XX2",YEAR(Indice!B6)),"2XX2")</f>
        <v>2024</v>
      </c>
      <c r="C11" s="330">
        <f>+IFERROR(YEAR(Indice!B6-365),"2XX1")</f>
        <v>2023</v>
      </c>
      <c r="D11" s="99"/>
      <c r="E11" s="99"/>
      <c r="F11" s="99"/>
      <c r="G11" s="99"/>
      <c r="H11" s="99"/>
      <c r="I11" s="99"/>
      <c r="J11" s="99"/>
      <c r="K11" s="99"/>
      <c r="L11" s="99"/>
      <c r="M11" s="99"/>
      <c r="N11" s="99"/>
      <c r="O11" s="99"/>
      <c r="P11" s="99"/>
      <c r="Q11" s="99"/>
      <c r="R11" s="99"/>
      <c r="S11" s="99"/>
      <c r="T11" s="99"/>
      <c r="U11" s="99"/>
      <c r="V11" s="99"/>
      <c r="W11" s="99"/>
      <c r="X11" s="99"/>
      <c r="Y11" s="99"/>
      <c r="Z11" s="99"/>
      <c r="AA11" s="99"/>
      <c r="AB11" s="99"/>
      <c r="AC11" s="99"/>
      <c r="AD11" s="99"/>
      <c r="AE11" s="99"/>
      <c r="AF11" s="99"/>
      <c r="AG11" s="99"/>
      <c r="AH11" s="99"/>
      <c r="AI11" s="99"/>
      <c r="AJ11" s="99"/>
      <c r="AK11" s="99"/>
      <c r="AL11" s="99"/>
      <c r="AM11" s="99"/>
      <c r="AN11" s="99"/>
      <c r="AO11" s="99"/>
      <c r="AP11" s="99"/>
      <c r="AQ11" s="99"/>
      <c r="AR11" s="99"/>
      <c r="AS11" s="99"/>
      <c r="AT11" s="99"/>
      <c r="AU11" s="99"/>
      <c r="AV11" s="99"/>
      <c r="AW11" s="99"/>
      <c r="AX11" s="99"/>
      <c r="AY11" s="99"/>
    </row>
    <row r="12" spans="1:51" ht="15.75">
      <c r="A12" s="242" t="s">
        <v>391</v>
      </c>
      <c r="B12" s="243"/>
      <c r="C12" s="243"/>
    </row>
    <row r="13" spans="1:51" ht="15.75">
      <c r="A13" s="242" t="s">
        <v>392</v>
      </c>
      <c r="B13" s="243"/>
      <c r="C13" s="243"/>
    </row>
    <row r="14" spans="1:51" ht="15.75">
      <c r="A14" s="242" t="s">
        <v>124</v>
      </c>
      <c r="B14" s="243"/>
      <c r="C14" s="243"/>
    </row>
    <row r="15" spans="1:51" ht="15.75">
      <c r="A15" s="242" t="s">
        <v>393</v>
      </c>
      <c r="B15" s="243"/>
      <c r="C15" s="243"/>
    </row>
    <row r="16" spans="1:51" ht="15.75">
      <c r="A16" s="242" t="s">
        <v>394</v>
      </c>
      <c r="B16" s="244"/>
      <c r="C16" s="243"/>
    </row>
    <row r="17" spans="1:3" ht="15.75">
      <c r="A17" s="242" t="s">
        <v>123</v>
      </c>
      <c r="B17" s="244"/>
      <c r="C17" s="243"/>
    </row>
    <row r="18" spans="1:3" ht="15.75">
      <c r="A18" s="242" t="s">
        <v>395</v>
      </c>
      <c r="B18" s="244"/>
      <c r="C18" s="243"/>
    </row>
    <row r="19" spans="1:3" ht="15.75">
      <c r="A19" s="242" t="s">
        <v>396</v>
      </c>
      <c r="B19" s="244"/>
      <c r="C19" s="243"/>
    </row>
    <row r="20" spans="1:3" ht="15.75">
      <c r="A20" s="242" t="s">
        <v>397</v>
      </c>
      <c r="B20" s="244"/>
      <c r="C20" s="243"/>
    </row>
    <row r="21" spans="1:3" ht="15.75">
      <c r="A21" s="242" t="s">
        <v>398</v>
      </c>
      <c r="B21" s="244"/>
      <c r="C21" s="243"/>
    </row>
    <row r="22" spans="1:3" ht="15.75">
      <c r="A22" s="242" t="s">
        <v>399</v>
      </c>
      <c r="B22" s="244"/>
      <c r="C22" s="243"/>
    </row>
    <row r="23" spans="1:3" ht="31.5">
      <c r="A23" s="242" t="s">
        <v>400</v>
      </c>
      <c r="B23" s="244"/>
      <c r="C23" s="243"/>
    </row>
    <row r="24" spans="1:3" ht="15.75">
      <c r="A24" s="242" t="s">
        <v>401</v>
      </c>
      <c r="B24" s="244"/>
      <c r="C24" s="243"/>
    </row>
    <row r="25" spans="1:3" ht="15.75">
      <c r="A25" s="245" t="s">
        <v>3</v>
      </c>
      <c r="B25" s="246"/>
      <c r="C25" s="247"/>
    </row>
  </sheetData>
  <mergeCells count="4">
    <mergeCell ref="A4:G4"/>
    <mergeCell ref="A6:G6"/>
    <mergeCell ref="A7:G7"/>
    <mergeCell ref="A9:G9"/>
  </mergeCells>
  <hyperlinks>
    <hyperlink ref="D1" location="Indice!A1" display="Índice"/>
  </hyperlinks>
  <pageMargins left="0.7" right="0.7" top="0.75" bottom="0.75" header="0.3" footer="0.3"/>
  <drawing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44"/>
  <dimension ref="A1:N14"/>
  <sheetViews>
    <sheetView showGridLines="0" workbookViewId="0">
      <selection activeCell="A10" sqref="A10"/>
    </sheetView>
  </sheetViews>
  <sheetFormatPr baseColWidth="10" defaultRowHeight="15"/>
  <cols>
    <col min="1" max="5" width="24.42578125" style="99" customWidth="1"/>
    <col min="6" max="6" width="12.85546875" style="99" customWidth="1"/>
    <col min="7" max="7" width="11.42578125" style="99" customWidth="1"/>
    <col min="8" max="8" width="17.28515625" style="99" customWidth="1"/>
    <col min="9" max="14" width="11.42578125" style="99" customWidth="1"/>
  </cols>
  <sheetData>
    <row r="1" spans="1:14">
      <c r="A1" s="99" t="str">
        <f>Indice!C1</f>
        <v>NEGOFIN S.A.E.C.A.</v>
      </c>
      <c r="E1" s="118" t="s">
        <v>381</v>
      </c>
    </row>
    <row r="2" spans="1:14">
      <c r="C2" s="105"/>
    </row>
    <row r="5" spans="1:14">
      <c r="A5" s="239" t="s">
        <v>403</v>
      </c>
      <c r="B5" s="239"/>
      <c r="C5" s="239"/>
      <c r="D5" s="239"/>
      <c r="E5" s="239"/>
      <c r="F5" s="239"/>
      <c r="G5" s="239"/>
      <c r="H5" s="239"/>
      <c r="I5" s="239"/>
    </row>
    <row r="6" spans="1:14" s="163" customFormat="1" ht="17.45" customHeight="1">
      <c r="A6" s="1076" t="s">
        <v>190</v>
      </c>
      <c r="B6" s="1076"/>
      <c r="C6" s="1076"/>
      <c r="D6" s="1076"/>
      <c r="E6" s="1076"/>
      <c r="F6" s="1076"/>
      <c r="G6" s="1076"/>
      <c r="H6" s="1076"/>
      <c r="I6" s="1076"/>
      <c r="J6" s="162"/>
      <c r="K6" s="162"/>
      <c r="L6" s="162"/>
      <c r="M6" s="162"/>
      <c r="N6" s="162"/>
    </row>
    <row r="8" spans="1:14" s="147" customFormat="1">
      <c r="A8" s="146"/>
      <c r="B8" s="146"/>
      <c r="C8" s="146"/>
      <c r="D8" s="146"/>
      <c r="E8" s="146"/>
      <c r="F8" s="146"/>
      <c r="G8" s="146"/>
      <c r="H8" s="146"/>
      <c r="I8" s="146"/>
      <c r="J8" s="146"/>
      <c r="K8" s="146"/>
      <c r="L8" s="146"/>
      <c r="M8" s="146"/>
      <c r="N8" s="146"/>
    </row>
    <row r="9" spans="1:14" s="146" customFormat="1" ht="39.200000000000003" customHeight="1">
      <c r="A9" s="1085" t="s">
        <v>1497</v>
      </c>
      <c r="B9" s="1085"/>
      <c r="C9" s="1085"/>
      <c r="D9" s="1085"/>
      <c r="E9" s="1085"/>
      <c r="F9" s="1085"/>
      <c r="G9" s="1085"/>
      <c r="H9" s="1085"/>
      <c r="I9" s="1085"/>
    </row>
    <row r="10" spans="1:14" s="147" customFormat="1">
      <c r="A10" s="146"/>
      <c r="B10" s="146"/>
      <c r="C10" s="146"/>
      <c r="D10" s="146"/>
      <c r="E10" s="146"/>
      <c r="F10" s="146"/>
      <c r="G10" s="146"/>
      <c r="H10" s="146"/>
      <c r="I10" s="146"/>
      <c r="J10" s="146"/>
      <c r="K10" s="146"/>
      <c r="L10" s="146"/>
      <c r="M10" s="146"/>
      <c r="N10" s="146"/>
    </row>
    <row r="11" spans="1:14" s="147" customFormat="1" ht="46.5" customHeight="1">
      <c r="J11" s="146"/>
      <c r="K11" s="146"/>
      <c r="L11" s="146"/>
      <c r="M11" s="146"/>
      <c r="N11" s="146"/>
    </row>
    <row r="12" spans="1:14" s="147" customFormat="1">
      <c r="A12" s="146"/>
      <c r="B12" s="146"/>
      <c r="C12" s="146"/>
      <c r="D12" s="146"/>
      <c r="E12" s="146"/>
      <c r="F12" s="146"/>
      <c r="G12" s="146"/>
      <c r="H12" s="146"/>
      <c r="I12" s="146"/>
      <c r="J12" s="146"/>
      <c r="K12" s="146"/>
      <c r="L12" s="146"/>
      <c r="M12" s="146"/>
      <c r="N12" s="146"/>
    </row>
    <row r="13" spans="1:14" s="147" customFormat="1">
      <c r="A13" s="1090"/>
      <c r="B13" s="1090"/>
      <c r="C13" s="1090"/>
      <c r="D13" s="1090"/>
      <c r="E13" s="1090"/>
      <c r="F13" s="1090"/>
      <c r="G13" s="1090"/>
      <c r="H13" s="1090"/>
      <c r="I13" s="1090"/>
      <c r="J13" s="146"/>
      <c r="K13" s="146"/>
      <c r="L13" s="146"/>
      <c r="M13" s="146"/>
      <c r="N13" s="146"/>
    </row>
    <row r="14" spans="1:14" s="147" customFormat="1">
      <c r="A14" s="146"/>
      <c r="B14" s="146"/>
      <c r="C14" s="146"/>
      <c r="D14" s="146"/>
      <c r="E14" s="146"/>
      <c r="F14" s="146"/>
      <c r="G14" s="146"/>
      <c r="H14" s="146"/>
      <c r="I14" s="146"/>
      <c r="J14" s="146"/>
      <c r="K14" s="146"/>
      <c r="L14" s="146"/>
      <c r="M14" s="146"/>
      <c r="N14" s="146"/>
    </row>
  </sheetData>
  <mergeCells count="3">
    <mergeCell ref="A6:I6"/>
    <mergeCell ref="A9:I9"/>
    <mergeCell ref="A13:I13"/>
  </mergeCells>
  <hyperlinks>
    <hyperlink ref="E1" location="Indice!A1" display="Indice"/>
  </hyperlinks>
  <pageMargins left="0.7" right="0.7" top="0.75" bottom="0.75" header="0.3" footer="0.3"/>
  <pageSetup paperSize="9" orientation="portrait" verticalDpi="0" r:id="rId1"/>
  <drawing r:id="rId2"/>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9"/>
  <sheetViews>
    <sheetView showGridLines="0" topLeftCell="A10" workbookViewId="0">
      <selection activeCell="I38" sqref="I38"/>
    </sheetView>
  </sheetViews>
  <sheetFormatPr baseColWidth="10" defaultRowHeight="15"/>
  <cols>
    <col min="1" max="1" width="42.5703125" customWidth="1"/>
    <col min="2" max="2" width="17" customWidth="1"/>
    <col min="3" max="3" width="17.5703125" customWidth="1"/>
  </cols>
  <sheetData>
    <row r="1" spans="1:8">
      <c r="A1" t="str">
        <f>Indice!C1</f>
        <v>NEGOFIN S.A.E.C.A.</v>
      </c>
      <c r="C1" s="373" t="s">
        <v>381</v>
      </c>
      <c r="H1" s="117"/>
    </row>
    <row r="5" spans="1:8">
      <c r="A5" s="371" t="s">
        <v>889</v>
      </c>
      <c r="B5" s="371"/>
      <c r="C5" s="371"/>
      <c r="D5" s="371"/>
      <c r="E5" s="372"/>
      <c r="F5" s="372"/>
      <c r="G5" s="372"/>
    </row>
    <row r="6" spans="1:8">
      <c r="A6" s="370" t="s">
        <v>258</v>
      </c>
      <c r="B6" s="362"/>
      <c r="C6" s="362"/>
      <c r="D6" s="362"/>
      <c r="E6" s="362"/>
      <c r="F6" s="362"/>
      <c r="G6" s="362"/>
    </row>
    <row r="7" spans="1:8">
      <c r="A7" s="362" t="s">
        <v>1083</v>
      </c>
      <c r="B7" s="362"/>
      <c r="C7" s="362"/>
      <c r="D7" s="362"/>
      <c r="E7" s="362"/>
      <c r="F7" s="362"/>
      <c r="G7" s="362"/>
    </row>
    <row r="8" spans="1:8">
      <c r="A8" s="1091"/>
      <c r="B8" s="1091"/>
      <c r="C8" s="1091"/>
      <c r="D8" s="1091"/>
      <c r="E8" s="1091"/>
      <c r="F8" s="1091"/>
      <c r="G8" s="1091"/>
    </row>
    <row r="9" spans="1:8">
      <c r="A9" s="362"/>
      <c r="B9" s="362"/>
      <c r="C9" s="362"/>
      <c r="D9" s="362"/>
      <c r="E9" s="362"/>
      <c r="F9" s="362"/>
      <c r="G9" s="362"/>
    </row>
    <row r="10" spans="1:8">
      <c r="A10" s="363"/>
      <c r="B10" s="330">
        <f>IFERROR(IF(Indice!B6="","2XX2",YEAR(Indice!B6)),"2XX2")</f>
        <v>2024</v>
      </c>
      <c r="C10" s="330">
        <f>+IFERROR(YEAR(Indice!B6-365),"2XX1")</f>
        <v>2023</v>
      </c>
      <c r="D10" s="362"/>
      <c r="E10" s="362"/>
      <c r="F10" s="362"/>
      <c r="G10" s="362"/>
    </row>
    <row r="11" spans="1:8">
      <c r="A11" s="364" t="s">
        <v>881</v>
      </c>
      <c r="B11" s="793"/>
      <c r="C11" s="793"/>
      <c r="D11" s="362"/>
      <c r="E11" s="362"/>
      <c r="F11" s="362"/>
      <c r="G11" s="362"/>
    </row>
    <row r="12" spans="1:8" s="794" customFormat="1">
      <c r="A12" s="365" t="s">
        <v>220</v>
      </c>
      <c r="B12" s="885">
        <v>21149918.944000002</v>
      </c>
      <c r="C12" s="885">
        <v>29955550.741999999</v>
      </c>
      <c r="D12" s="362"/>
      <c r="E12" s="362"/>
      <c r="F12" s="362"/>
      <c r="G12" s="362"/>
    </row>
    <row r="13" spans="1:8">
      <c r="A13" s="365" t="s">
        <v>108</v>
      </c>
      <c r="B13" s="885">
        <v>10000000</v>
      </c>
      <c r="C13" s="885">
        <v>10015586</v>
      </c>
      <c r="D13" s="362"/>
      <c r="E13" s="362"/>
      <c r="F13" s="362"/>
      <c r="G13" s="362"/>
    </row>
    <row r="14" spans="1:8">
      <c r="A14" s="365" t="s">
        <v>882</v>
      </c>
      <c r="B14" s="885">
        <f>77894770.25+705270245.977</f>
        <v>783165016.227</v>
      </c>
      <c r="C14" s="885">
        <v>700127553.23699999</v>
      </c>
      <c r="D14" s="362"/>
      <c r="E14" s="362"/>
      <c r="F14" s="362"/>
      <c r="G14" s="362"/>
    </row>
    <row r="15" spans="1:8" ht="15" customHeight="1">
      <c r="A15" s="365" t="s">
        <v>40</v>
      </c>
      <c r="B15" s="885">
        <f>15534457.875+296436.785</f>
        <v>15830894.66</v>
      </c>
      <c r="C15" s="885">
        <v>5281569.7880000006</v>
      </c>
      <c r="D15" s="362"/>
      <c r="E15" s="362"/>
      <c r="F15" s="362"/>
      <c r="G15" s="362"/>
    </row>
    <row r="16" spans="1:8" s="794" customFormat="1" ht="15" customHeight="1">
      <c r="A16" s="365" t="s">
        <v>407</v>
      </c>
      <c r="B16" s="885">
        <v>868523.31000000052</v>
      </c>
      <c r="C16" s="885">
        <v>26814</v>
      </c>
      <c r="D16" s="362"/>
      <c r="E16" s="362"/>
      <c r="F16" s="362"/>
      <c r="G16" s="362"/>
    </row>
    <row r="17" spans="1:7" s="794" customFormat="1" ht="15" customHeight="1">
      <c r="A17" s="365" t="s">
        <v>408</v>
      </c>
      <c r="B17" s="885">
        <v>29462145.428999998</v>
      </c>
      <c r="C17" s="885">
        <v>26750366.892999999</v>
      </c>
      <c r="D17" s="362"/>
      <c r="E17" s="362"/>
      <c r="F17" s="362"/>
      <c r="G17" s="362"/>
    </row>
    <row r="18" spans="1:7" s="917" customFormat="1" ht="15" customHeight="1">
      <c r="A18" s="365" t="s">
        <v>1491</v>
      </c>
      <c r="B18" s="885">
        <v>37071.027999999998</v>
      </c>
      <c r="C18" s="885">
        <v>0</v>
      </c>
      <c r="D18" s="362"/>
      <c r="E18" s="362"/>
      <c r="F18" s="362"/>
      <c r="G18" s="362"/>
    </row>
    <row r="19" spans="1:7" s="794" customFormat="1" ht="15" customHeight="1">
      <c r="A19" s="365" t="s">
        <v>123</v>
      </c>
      <c r="B19" s="885">
        <v>4470035.05</v>
      </c>
      <c r="C19" s="885">
        <v>1733032.398</v>
      </c>
      <c r="D19" s="362"/>
      <c r="E19" s="362"/>
      <c r="F19" s="362"/>
      <c r="G19" s="362"/>
    </row>
    <row r="20" spans="1:7">
      <c r="A20" s="364" t="s">
        <v>883</v>
      </c>
      <c r="B20" s="886">
        <f>SUM(B12:B19)</f>
        <v>864983604.64799988</v>
      </c>
      <c r="C20" s="886">
        <f>SUM(C12:C19)</f>
        <v>773890473.05799997</v>
      </c>
      <c r="D20" s="362"/>
      <c r="E20" s="362"/>
      <c r="F20" s="362"/>
      <c r="G20" s="362"/>
    </row>
    <row r="21" spans="1:7">
      <c r="A21" s="364" t="s">
        <v>884</v>
      </c>
      <c r="B21" s="887"/>
      <c r="C21" s="887"/>
      <c r="D21" s="362"/>
      <c r="E21" s="362"/>
      <c r="F21" s="362"/>
      <c r="G21" s="362"/>
    </row>
    <row r="22" spans="1:7">
      <c r="A22" s="365" t="s">
        <v>109</v>
      </c>
      <c r="B22" s="885">
        <v>6654349.2829999998</v>
      </c>
      <c r="C22" s="885">
        <v>3892358.977</v>
      </c>
      <c r="D22" s="362"/>
      <c r="E22" s="362"/>
      <c r="F22" s="362"/>
      <c r="G22" s="362"/>
    </row>
    <row r="23" spans="1:7">
      <c r="A23" s="365" t="s">
        <v>110</v>
      </c>
      <c r="B23" s="885">
        <v>500026573.49899995</v>
      </c>
      <c r="C23" s="885">
        <v>470017738.11500013</v>
      </c>
      <c r="D23" s="362"/>
      <c r="E23" s="362"/>
      <c r="F23" s="362"/>
      <c r="G23" s="362"/>
    </row>
    <row r="24" spans="1:7">
      <c r="A24" s="365" t="s">
        <v>67</v>
      </c>
      <c r="B24" s="885">
        <v>4997721.5499999989</v>
      </c>
      <c r="C24" s="885">
        <v>6709731.2919999994</v>
      </c>
      <c r="D24" s="362"/>
      <c r="E24" s="362"/>
      <c r="F24" s="362"/>
      <c r="G24" s="362"/>
    </row>
    <row r="25" spans="1:7">
      <c r="A25" s="365" t="s">
        <v>885</v>
      </c>
      <c r="B25" s="885">
        <v>76562273.630999997</v>
      </c>
      <c r="C25" s="885">
        <v>30187175.180999998</v>
      </c>
      <c r="D25" s="362"/>
      <c r="E25" s="362"/>
      <c r="F25" s="362"/>
      <c r="G25" s="362"/>
    </row>
    <row r="26" spans="1:7">
      <c r="A26" s="365" t="s">
        <v>886</v>
      </c>
      <c r="B26" s="885">
        <f>3754910.991+614849.317+4388175.905</f>
        <v>8757936.2129999995</v>
      </c>
      <c r="C26" s="885">
        <v>4215830.8560000006</v>
      </c>
      <c r="D26" s="362"/>
      <c r="E26" s="362"/>
      <c r="F26" s="362"/>
      <c r="G26" s="362"/>
    </row>
    <row r="27" spans="1:7">
      <c r="A27" s="364" t="s">
        <v>887</v>
      </c>
      <c r="B27" s="886">
        <f>SUM(B22:B26)</f>
        <v>596998854.17599988</v>
      </c>
      <c r="C27" s="886">
        <f>SUM(C22:C26)</f>
        <v>515022834.42100012</v>
      </c>
      <c r="D27" s="362"/>
      <c r="E27" s="362"/>
      <c r="F27" s="362"/>
      <c r="G27" s="362"/>
    </row>
    <row r="28" spans="1:7">
      <c r="A28" s="362"/>
      <c r="B28" s="362"/>
      <c r="C28" s="362"/>
      <c r="D28" s="362"/>
      <c r="E28" s="362"/>
      <c r="F28" s="362"/>
      <c r="G28" s="362"/>
    </row>
    <row r="29" spans="1:7">
      <c r="A29" s="1092"/>
      <c r="B29" s="1092"/>
      <c r="C29" s="1092"/>
      <c r="D29" s="1092"/>
      <c r="E29" s="1092"/>
      <c r="F29" s="1092"/>
      <c r="G29" s="366"/>
    </row>
    <row r="30" spans="1:7">
      <c r="A30" s="366"/>
      <c r="B30" s="366"/>
      <c r="C30" s="366"/>
      <c r="D30" s="366"/>
      <c r="E30" s="366"/>
      <c r="F30" s="366"/>
      <c r="G30" s="366"/>
    </row>
    <row r="31" spans="1:7">
      <c r="A31" s="367"/>
      <c r="B31" s="330">
        <f>IFERROR(IF(Indice!B6="","2XX2",YEAR(Indice!B6)),"2XX2")</f>
        <v>2024</v>
      </c>
      <c r="C31" s="330">
        <f>+IFERROR(YEAR(Indice!B6-365),"2XX1")</f>
        <v>2023</v>
      </c>
      <c r="D31" s="366"/>
      <c r="E31" s="366"/>
      <c r="F31" s="366"/>
      <c r="G31" s="366"/>
    </row>
    <row r="32" spans="1:7">
      <c r="A32" s="368" t="s">
        <v>153</v>
      </c>
      <c r="B32" s="919">
        <v>317798343.333</v>
      </c>
      <c r="C32" s="885">
        <v>230936217.36899999</v>
      </c>
      <c r="D32" s="366"/>
      <c r="E32" s="366"/>
      <c r="F32" s="366"/>
      <c r="G32" s="366"/>
    </row>
    <row r="33" spans="1:7">
      <c r="A33" s="369"/>
      <c r="B33" s="888"/>
      <c r="C33" s="885"/>
      <c r="D33" s="366"/>
      <c r="E33" s="366"/>
      <c r="F33" s="366"/>
      <c r="G33" s="366"/>
    </row>
    <row r="34" spans="1:7">
      <c r="A34" s="368" t="s">
        <v>181</v>
      </c>
      <c r="B34" s="919">
        <v>152897789.5</v>
      </c>
      <c r="C34" s="885">
        <v>170125745.854</v>
      </c>
      <c r="D34" s="366"/>
      <c r="E34" s="366"/>
      <c r="F34" s="366"/>
      <c r="G34" s="366"/>
    </row>
    <row r="35" spans="1:7" ht="16.149999999999999" customHeight="1">
      <c r="A35" s="369"/>
      <c r="B35" s="888"/>
      <c r="C35" s="885"/>
      <c r="D35" s="366"/>
      <c r="E35" s="366"/>
      <c r="F35" s="366"/>
      <c r="G35" s="366"/>
    </row>
    <row r="36" spans="1:7">
      <c r="A36" s="368" t="s">
        <v>888</v>
      </c>
      <c r="B36" s="920">
        <v>-57568952.700999998</v>
      </c>
      <c r="C36" s="885">
        <v>50140991</v>
      </c>
      <c r="D36" s="366"/>
      <c r="E36" s="366"/>
      <c r="F36" s="366"/>
      <c r="G36" s="366"/>
    </row>
    <row r="37" spans="1:7">
      <c r="A37" s="369"/>
      <c r="B37" s="369"/>
      <c r="C37" s="795"/>
      <c r="D37" s="366"/>
      <c r="E37" s="366"/>
      <c r="F37" s="366"/>
      <c r="G37" s="366"/>
    </row>
    <row r="38" spans="1:7">
      <c r="A38" s="366"/>
      <c r="B38" s="366"/>
      <c r="C38" s="366"/>
      <c r="D38" s="366"/>
      <c r="E38" s="366"/>
      <c r="F38" s="366"/>
      <c r="G38" s="366"/>
    </row>
    <row r="39" spans="1:7">
      <c r="A39" s="366"/>
      <c r="B39" s="366"/>
      <c r="C39" s="366"/>
      <c r="D39" s="366"/>
      <c r="E39" s="366"/>
      <c r="F39" s="366"/>
      <c r="G39" s="366"/>
    </row>
  </sheetData>
  <mergeCells count="2">
    <mergeCell ref="A8:G8"/>
    <mergeCell ref="A29:F29"/>
  </mergeCells>
  <hyperlinks>
    <hyperlink ref="C1" location="Indice!A1" display="Indice"/>
  </hyperlinks>
  <pageMargins left="0.7" right="0.7" top="0.75" bottom="0.75" header="0.3" footer="0.3"/>
  <pageSetup orientation="portrait" verticalDpi="4294967294" r:id="rId1"/>
  <drawing r:id="rId2"/>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9"/>
  <sheetViews>
    <sheetView zoomScale="92" zoomScaleNormal="92" workbookViewId="0">
      <selection activeCell="M132" sqref="M132"/>
    </sheetView>
  </sheetViews>
  <sheetFormatPr baseColWidth="10" defaultRowHeight="15"/>
  <cols>
    <col min="1" max="1" width="11.42578125" style="252" customWidth="1"/>
    <col min="2" max="2" width="66.140625" style="252" bestFit="1" customWidth="1"/>
  </cols>
  <sheetData>
    <row r="1" spans="1:3">
      <c r="A1" s="252" t="s">
        <v>427</v>
      </c>
      <c r="B1" s="252" t="s">
        <v>750</v>
      </c>
      <c r="C1" s="117" t="s">
        <v>892</v>
      </c>
    </row>
    <row r="2" spans="1:3">
      <c r="A2" s="252" t="s">
        <v>426</v>
      </c>
      <c r="B2" s="252" t="s">
        <v>616</v>
      </c>
    </row>
    <row r="3" spans="1:3">
      <c r="A3" s="252" t="s">
        <v>518</v>
      </c>
      <c r="B3" s="252" t="s">
        <v>682</v>
      </c>
    </row>
    <row r="4" spans="1:3">
      <c r="A4" s="252" t="s">
        <v>474</v>
      </c>
      <c r="B4" s="252" t="s">
        <v>475</v>
      </c>
    </row>
    <row r="5" spans="1:3">
      <c r="A5" s="252" t="s">
        <v>476</v>
      </c>
      <c r="B5" s="252" t="s">
        <v>630</v>
      </c>
    </row>
    <row r="6" spans="1:3">
      <c r="A6" s="252" t="s">
        <v>477</v>
      </c>
      <c r="B6" s="252" t="s">
        <v>631</v>
      </c>
    </row>
    <row r="7" spans="1:3">
      <c r="A7" s="252" t="s">
        <v>478</v>
      </c>
      <c r="B7" s="252" t="s">
        <v>632</v>
      </c>
    </row>
    <row r="8" spans="1:3">
      <c r="A8" s="252" t="s">
        <v>479</v>
      </c>
      <c r="B8" s="252" t="s">
        <v>633</v>
      </c>
    </row>
    <row r="9" spans="1:3">
      <c r="A9" s="252" t="s">
        <v>480</v>
      </c>
      <c r="B9" s="252" t="s">
        <v>634</v>
      </c>
    </row>
    <row r="10" spans="1:3">
      <c r="A10" s="252" t="s">
        <v>481</v>
      </c>
      <c r="B10" s="252" t="s">
        <v>635</v>
      </c>
    </row>
    <row r="11" spans="1:3">
      <c r="A11" s="252" t="s">
        <v>482</v>
      </c>
      <c r="B11" s="252" t="s">
        <v>636</v>
      </c>
    </row>
    <row r="12" spans="1:3">
      <c r="A12" s="252" t="s">
        <v>483</v>
      </c>
      <c r="B12" s="252" t="s">
        <v>637</v>
      </c>
    </row>
    <row r="13" spans="1:3">
      <c r="A13" s="252" t="s">
        <v>484</v>
      </c>
      <c r="B13" s="252" t="s">
        <v>638</v>
      </c>
    </row>
    <row r="14" spans="1:3">
      <c r="A14" s="252" t="s">
        <v>485</v>
      </c>
      <c r="B14" s="252" t="s">
        <v>639</v>
      </c>
    </row>
    <row r="15" spans="1:3">
      <c r="A15" s="252" t="s">
        <v>486</v>
      </c>
      <c r="B15" s="252" t="s">
        <v>640</v>
      </c>
    </row>
    <row r="16" spans="1:3">
      <c r="A16" s="252" t="s">
        <v>487</v>
      </c>
      <c r="B16" s="252" t="s">
        <v>641</v>
      </c>
    </row>
    <row r="17" spans="1:2">
      <c r="A17" s="252" t="s">
        <v>488</v>
      </c>
      <c r="B17" s="252" t="s">
        <v>642</v>
      </c>
    </row>
    <row r="18" spans="1:2">
      <c r="A18" s="252" t="s">
        <v>489</v>
      </c>
      <c r="B18" s="252" t="s">
        <v>643</v>
      </c>
    </row>
    <row r="19" spans="1:2">
      <c r="A19" s="252" t="s">
        <v>490</v>
      </c>
      <c r="B19" s="252" t="s">
        <v>644</v>
      </c>
    </row>
    <row r="20" spans="1:2">
      <c r="A20" s="252" t="s">
        <v>491</v>
      </c>
      <c r="B20" s="252" t="s">
        <v>645</v>
      </c>
    </row>
    <row r="21" spans="1:2">
      <c r="A21" s="252" t="s">
        <v>492</v>
      </c>
      <c r="B21" s="252" t="s">
        <v>646</v>
      </c>
    </row>
    <row r="22" spans="1:2">
      <c r="A22" s="252" t="s">
        <v>493</v>
      </c>
      <c r="B22" s="252" t="s">
        <v>647</v>
      </c>
    </row>
    <row r="23" spans="1:2">
      <c r="A23" s="252" t="s">
        <v>648</v>
      </c>
      <c r="B23" s="252" t="s">
        <v>649</v>
      </c>
    </row>
    <row r="24" spans="1:2">
      <c r="A24" s="252" t="s">
        <v>494</v>
      </c>
      <c r="B24" s="252" t="s">
        <v>650</v>
      </c>
    </row>
    <row r="25" spans="1:2">
      <c r="A25" s="252" t="s">
        <v>495</v>
      </c>
      <c r="B25" s="252" t="s">
        <v>651</v>
      </c>
    </row>
    <row r="26" spans="1:2">
      <c r="A26" s="252" t="s">
        <v>496</v>
      </c>
      <c r="B26" s="252" t="s">
        <v>652</v>
      </c>
    </row>
    <row r="27" spans="1:2">
      <c r="A27" s="252" t="s">
        <v>497</v>
      </c>
      <c r="B27" s="252" t="s">
        <v>653</v>
      </c>
    </row>
    <row r="28" spans="1:2">
      <c r="A28" s="252" t="s">
        <v>498</v>
      </c>
      <c r="B28" s="252" t="s">
        <v>654</v>
      </c>
    </row>
    <row r="29" spans="1:2">
      <c r="A29" s="252" t="s">
        <v>499</v>
      </c>
      <c r="B29" s="252" t="s">
        <v>655</v>
      </c>
    </row>
    <row r="30" spans="1:2">
      <c r="A30" s="252" t="s">
        <v>500</v>
      </c>
      <c r="B30" s="252" t="s">
        <v>656</v>
      </c>
    </row>
    <row r="31" spans="1:2">
      <c r="A31" s="252" t="s">
        <v>501</v>
      </c>
      <c r="B31" s="252" t="s">
        <v>657</v>
      </c>
    </row>
    <row r="32" spans="1:2">
      <c r="A32" s="252" t="s">
        <v>658</v>
      </c>
      <c r="B32" s="252" t="s">
        <v>659</v>
      </c>
    </row>
    <row r="33" spans="1:2">
      <c r="A33" s="252" t="s">
        <v>502</v>
      </c>
      <c r="B33" s="252" t="s">
        <v>660</v>
      </c>
    </row>
    <row r="34" spans="1:2">
      <c r="A34" s="252" t="s">
        <v>661</v>
      </c>
      <c r="B34" s="252" t="s">
        <v>662</v>
      </c>
    </row>
    <row r="35" spans="1:2">
      <c r="A35" s="252" t="s">
        <v>663</v>
      </c>
      <c r="B35" s="252" t="s">
        <v>664</v>
      </c>
    </row>
    <row r="36" spans="1:2">
      <c r="A36" s="252" t="s">
        <v>503</v>
      </c>
      <c r="B36" s="252" t="s">
        <v>665</v>
      </c>
    </row>
    <row r="37" spans="1:2">
      <c r="A37" s="252" t="s">
        <v>504</v>
      </c>
      <c r="B37" s="252" t="s">
        <v>666</v>
      </c>
    </row>
    <row r="38" spans="1:2">
      <c r="A38" s="252" t="s">
        <v>505</v>
      </c>
      <c r="B38" s="252" t="s">
        <v>667</v>
      </c>
    </row>
    <row r="39" spans="1:2">
      <c r="A39" s="252" t="s">
        <v>668</v>
      </c>
      <c r="B39" s="252" t="s">
        <v>669</v>
      </c>
    </row>
    <row r="40" spans="1:2">
      <c r="A40" s="252" t="s">
        <v>506</v>
      </c>
      <c r="B40" s="252" t="s">
        <v>670</v>
      </c>
    </row>
    <row r="41" spans="1:2">
      <c r="A41" s="252" t="s">
        <v>507</v>
      </c>
      <c r="B41" s="252" t="s">
        <v>671</v>
      </c>
    </row>
    <row r="42" spans="1:2">
      <c r="A42" s="252" t="s">
        <v>508</v>
      </c>
      <c r="B42" s="252" t="s">
        <v>672</v>
      </c>
    </row>
    <row r="43" spans="1:2">
      <c r="A43" s="252" t="s">
        <v>509</v>
      </c>
      <c r="B43" s="252" t="s">
        <v>673</v>
      </c>
    </row>
    <row r="44" spans="1:2">
      <c r="A44" s="252" t="s">
        <v>510</v>
      </c>
      <c r="B44" s="252" t="s">
        <v>674</v>
      </c>
    </row>
    <row r="45" spans="1:2">
      <c r="A45" s="252" t="s">
        <v>511</v>
      </c>
      <c r="B45" s="252" t="s">
        <v>675</v>
      </c>
    </row>
    <row r="46" spans="1:2">
      <c r="A46" s="252" t="s">
        <v>512</v>
      </c>
      <c r="B46" s="252" t="s">
        <v>676</v>
      </c>
    </row>
    <row r="47" spans="1:2">
      <c r="A47" s="252" t="s">
        <v>513</v>
      </c>
      <c r="B47" s="252" t="s">
        <v>677</v>
      </c>
    </row>
    <row r="48" spans="1:2">
      <c r="A48" s="252" t="s">
        <v>514</v>
      </c>
      <c r="B48" s="252" t="s">
        <v>678</v>
      </c>
    </row>
    <row r="49" spans="1:2">
      <c r="A49" s="252" t="s">
        <v>515</v>
      </c>
      <c r="B49" s="252" t="s">
        <v>679</v>
      </c>
    </row>
    <row r="50" spans="1:2">
      <c r="A50" s="252" t="s">
        <v>516</v>
      </c>
      <c r="B50" s="252" t="s">
        <v>680</v>
      </c>
    </row>
    <row r="51" spans="1:2">
      <c r="A51" s="252" t="s">
        <v>517</v>
      </c>
      <c r="B51" s="252" t="s">
        <v>681</v>
      </c>
    </row>
    <row r="52" spans="1:2">
      <c r="A52" s="252" t="s">
        <v>519</v>
      </c>
      <c r="B52" s="252" t="s">
        <v>683</v>
      </c>
    </row>
    <row r="53" spans="1:2">
      <c r="A53" s="252" t="s">
        <v>520</v>
      </c>
      <c r="B53" s="252" t="s">
        <v>684</v>
      </c>
    </row>
    <row r="54" spans="1:2">
      <c r="A54" s="252" t="s">
        <v>521</v>
      </c>
      <c r="B54" s="252" t="s">
        <v>685</v>
      </c>
    </row>
    <row r="55" spans="1:2">
      <c r="A55" s="252" t="s">
        <v>522</v>
      </c>
      <c r="B55" s="252" t="s">
        <v>686</v>
      </c>
    </row>
    <row r="56" spans="1:2">
      <c r="A56" s="252" t="s">
        <v>523</v>
      </c>
      <c r="B56" s="252" t="s">
        <v>687</v>
      </c>
    </row>
    <row r="57" spans="1:2">
      <c r="A57" s="252" t="s">
        <v>524</v>
      </c>
      <c r="B57" s="252" t="s">
        <v>688</v>
      </c>
    </row>
    <row r="58" spans="1:2">
      <c r="A58" s="252" t="s">
        <v>525</v>
      </c>
      <c r="B58" s="252" t="s">
        <v>689</v>
      </c>
    </row>
    <row r="59" spans="1:2">
      <c r="A59" s="252" t="s">
        <v>526</v>
      </c>
      <c r="B59" s="252" t="s">
        <v>690</v>
      </c>
    </row>
    <row r="60" spans="1:2">
      <c r="A60" s="252" t="s">
        <v>527</v>
      </c>
      <c r="B60" s="252" t="s">
        <v>691</v>
      </c>
    </row>
    <row r="61" spans="1:2">
      <c r="A61" s="252" t="s">
        <v>528</v>
      </c>
      <c r="B61" s="252" t="s">
        <v>692</v>
      </c>
    </row>
    <row r="62" spans="1:2">
      <c r="A62" s="252" t="s">
        <v>529</v>
      </c>
      <c r="B62" s="252" t="s">
        <v>693</v>
      </c>
    </row>
    <row r="63" spans="1:2">
      <c r="A63" s="252" t="s">
        <v>530</v>
      </c>
      <c r="B63" s="252" t="s">
        <v>694</v>
      </c>
    </row>
    <row r="64" spans="1:2">
      <c r="A64" s="252" t="s">
        <v>531</v>
      </c>
      <c r="B64" s="252" t="s">
        <v>695</v>
      </c>
    </row>
    <row r="65" spans="1:2">
      <c r="A65" s="252" t="s">
        <v>532</v>
      </c>
      <c r="B65" s="252" t="s">
        <v>696</v>
      </c>
    </row>
    <row r="66" spans="1:2">
      <c r="A66" s="252" t="s">
        <v>533</v>
      </c>
      <c r="B66" s="252" t="s">
        <v>697</v>
      </c>
    </row>
    <row r="67" spans="1:2">
      <c r="A67" s="252" t="s">
        <v>534</v>
      </c>
      <c r="B67" s="252" t="s">
        <v>698</v>
      </c>
    </row>
    <row r="68" spans="1:2">
      <c r="A68" s="252" t="s">
        <v>535</v>
      </c>
      <c r="B68" s="252" t="s">
        <v>699</v>
      </c>
    </row>
    <row r="69" spans="1:2">
      <c r="A69" s="252" t="s">
        <v>536</v>
      </c>
      <c r="B69" s="252" t="s">
        <v>700</v>
      </c>
    </row>
    <row r="70" spans="1:2">
      <c r="A70" s="252" t="s">
        <v>537</v>
      </c>
      <c r="B70" s="252" t="s">
        <v>701</v>
      </c>
    </row>
    <row r="71" spans="1:2">
      <c r="A71" s="252" t="s">
        <v>538</v>
      </c>
      <c r="B71" s="252" t="s">
        <v>702</v>
      </c>
    </row>
    <row r="72" spans="1:2">
      <c r="A72" s="252" t="s">
        <v>539</v>
      </c>
      <c r="B72" s="252" t="s">
        <v>703</v>
      </c>
    </row>
    <row r="73" spans="1:2">
      <c r="A73" s="252" t="s">
        <v>540</v>
      </c>
      <c r="B73" s="252" t="s">
        <v>704</v>
      </c>
    </row>
    <row r="74" spans="1:2">
      <c r="A74" s="252" t="s">
        <v>541</v>
      </c>
      <c r="B74" s="252" t="s">
        <v>705</v>
      </c>
    </row>
    <row r="75" spans="1:2">
      <c r="A75" s="252" t="s">
        <v>542</v>
      </c>
      <c r="B75" s="252" t="s">
        <v>706</v>
      </c>
    </row>
    <row r="76" spans="1:2">
      <c r="A76" s="252" t="s">
        <v>543</v>
      </c>
      <c r="B76" s="252" t="s">
        <v>707</v>
      </c>
    </row>
    <row r="77" spans="1:2">
      <c r="A77" s="252" t="s">
        <v>544</v>
      </c>
      <c r="B77" s="252" t="s">
        <v>708</v>
      </c>
    </row>
    <row r="78" spans="1:2">
      <c r="A78" s="252" t="s">
        <v>545</v>
      </c>
      <c r="B78" s="252" t="s">
        <v>709</v>
      </c>
    </row>
    <row r="79" spans="1:2">
      <c r="A79" s="252" t="s">
        <v>546</v>
      </c>
      <c r="B79" s="252" t="s">
        <v>710</v>
      </c>
    </row>
    <row r="80" spans="1:2">
      <c r="A80" s="252" t="s">
        <v>547</v>
      </c>
      <c r="B80" s="252" t="s">
        <v>711</v>
      </c>
    </row>
    <row r="81" spans="1:2">
      <c r="A81" s="252" t="s">
        <v>548</v>
      </c>
      <c r="B81" s="252" t="s">
        <v>712</v>
      </c>
    </row>
    <row r="82" spans="1:2">
      <c r="A82" s="252" t="s">
        <v>549</v>
      </c>
      <c r="B82" s="252" t="s">
        <v>713</v>
      </c>
    </row>
    <row r="83" spans="1:2">
      <c r="A83" s="252" t="s">
        <v>550</v>
      </c>
      <c r="B83" s="252" t="s">
        <v>714</v>
      </c>
    </row>
    <row r="84" spans="1:2">
      <c r="A84" s="252" t="s">
        <v>551</v>
      </c>
      <c r="B84" s="252" t="s">
        <v>715</v>
      </c>
    </row>
    <row r="85" spans="1:2">
      <c r="A85" s="252" t="s">
        <v>552</v>
      </c>
      <c r="B85" s="252" t="s">
        <v>716</v>
      </c>
    </row>
    <row r="86" spans="1:2">
      <c r="A86" s="252" t="s">
        <v>553</v>
      </c>
      <c r="B86" s="252" t="s">
        <v>717</v>
      </c>
    </row>
    <row r="87" spans="1:2">
      <c r="A87" s="252" t="s">
        <v>554</v>
      </c>
      <c r="B87" s="252" t="s">
        <v>718</v>
      </c>
    </row>
    <row r="88" spans="1:2">
      <c r="A88" s="252" t="s">
        <v>555</v>
      </c>
      <c r="B88" s="252" t="s">
        <v>719</v>
      </c>
    </row>
    <row r="89" spans="1:2">
      <c r="A89" s="252" t="s">
        <v>556</v>
      </c>
      <c r="B89" s="252" t="s">
        <v>720</v>
      </c>
    </row>
    <row r="90" spans="1:2">
      <c r="A90" s="252" t="s">
        <v>557</v>
      </c>
      <c r="B90" s="252" t="s">
        <v>721</v>
      </c>
    </row>
    <row r="91" spans="1:2">
      <c r="A91" s="252" t="s">
        <v>558</v>
      </c>
      <c r="B91" s="252" t="s">
        <v>722</v>
      </c>
    </row>
    <row r="92" spans="1:2">
      <c r="A92" s="252" t="s">
        <v>559</v>
      </c>
      <c r="B92" s="252" t="s">
        <v>723</v>
      </c>
    </row>
    <row r="93" spans="1:2">
      <c r="A93" s="252" t="s">
        <v>560</v>
      </c>
      <c r="B93" s="252" t="s">
        <v>724</v>
      </c>
    </row>
    <row r="94" spans="1:2">
      <c r="A94" s="252" t="s">
        <v>561</v>
      </c>
      <c r="B94" s="252" t="s">
        <v>725</v>
      </c>
    </row>
    <row r="95" spans="1:2">
      <c r="A95" s="252" t="s">
        <v>562</v>
      </c>
      <c r="B95" s="252" t="s">
        <v>726</v>
      </c>
    </row>
    <row r="96" spans="1:2">
      <c r="A96" s="252" t="s">
        <v>563</v>
      </c>
      <c r="B96" s="252" t="s">
        <v>727</v>
      </c>
    </row>
    <row r="97" spans="1:2">
      <c r="A97" s="252" t="s">
        <v>564</v>
      </c>
      <c r="B97" s="252" t="s">
        <v>728</v>
      </c>
    </row>
    <row r="98" spans="1:2">
      <c r="A98" s="252" t="s">
        <v>565</v>
      </c>
      <c r="B98" s="252" t="s">
        <v>729</v>
      </c>
    </row>
    <row r="99" spans="1:2">
      <c r="A99" s="252" t="s">
        <v>566</v>
      </c>
      <c r="B99" s="252" t="s">
        <v>730</v>
      </c>
    </row>
    <row r="100" spans="1:2">
      <c r="A100" s="252" t="s">
        <v>567</v>
      </c>
      <c r="B100" s="252" t="s">
        <v>731</v>
      </c>
    </row>
    <row r="101" spans="1:2">
      <c r="A101" s="252" t="s">
        <v>568</v>
      </c>
      <c r="B101" s="252" t="s">
        <v>732</v>
      </c>
    </row>
    <row r="102" spans="1:2">
      <c r="A102" s="252" t="s">
        <v>569</v>
      </c>
      <c r="B102" s="252" t="s">
        <v>733</v>
      </c>
    </row>
    <row r="103" spans="1:2">
      <c r="A103" s="252" t="s">
        <v>734</v>
      </c>
      <c r="B103" s="252" t="s">
        <v>735</v>
      </c>
    </row>
    <row r="104" spans="1:2">
      <c r="A104" s="252" t="s">
        <v>570</v>
      </c>
      <c r="B104" s="252" t="s">
        <v>736</v>
      </c>
    </row>
    <row r="105" spans="1:2">
      <c r="A105" s="252" t="s">
        <v>571</v>
      </c>
      <c r="B105" s="252" t="s">
        <v>737</v>
      </c>
    </row>
    <row r="106" spans="1:2">
      <c r="A106" s="252" t="s">
        <v>572</v>
      </c>
      <c r="B106" s="252" t="s">
        <v>738</v>
      </c>
    </row>
    <row r="107" spans="1:2">
      <c r="A107" s="252" t="s">
        <v>573</v>
      </c>
      <c r="B107" s="252" t="s">
        <v>739</v>
      </c>
    </row>
    <row r="108" spans="1:2">
      <c r="A108" s="252" t="s">
        <v>574</v>
      </c>
      <c r="B108" s="252" t="s">
        <v>740</v>
      </c>
    </row>
    <row r="109" spans="1:2">
      <c r="A109" s="252" t="s">
        <v>575</v>
      </c>
      <c r="B109" s="252" t="s">
        <v>741</v>
      </c>
    </row>
    <row r="110" spans="1:2">
      <c r="A110" s="252" t="s">
        <v>576</v>
      </c>
      <c r="B110" s="252" t="s">
        <v>742</v>
      </c>
    </row>
    <row r="111" spans="1:2">
      <c r="A111" s="252" t="s">
        <v>577</v>
      </c>
      <c r="B111" s="252" t="s">
        <v>578</v>
      </c>
    </row>
    <row r="112" spans="1:2">
      <c r="A112" s="252" t="s">
        <v>579</v>
      </c>
      <c r="B112" s="252" t="s">
        <v>743</v>
      </c>
    </row>
    <row r="113" spans="1:2">
      <c r="A113" s="252" t="s">
        <v>580</v>
      </c>
      <c r="B113" s="252" t="s">
        <v>744</v>
      </c>
    </row>
    <row r="114" spans="1:2">
      <c r="A114" s="252" t="s">
        <v>581</v>
      </c>
      <c r="B114" s="252" t="s">
        <v>745</v>
      </c>
    </row>
    <row r="115" spans="1:2">
      <c r="A115" s="252" t="s">
        <v>582</v>
      </c>
      <c r="B115" s="252" t="s">
        <v>746</v>
      </c>
    </row>
    <row r="116" spans="1:2">
      <c r="A116" s="252" t="s">
        <v>583</v>
      </c>
      <c r="B116" s="252" t="s">
        <v>747</v>
      </c>
    </row>
    <row r="117" spans="1:2">
      <c r="A117" s="252" t="s">
        <v>584</v>
      </c>
      <c r="B117" s="252" t="s">
        <v>748</v>
      </c>
    </row>
    <row r="118" spans="1:2">
      <c r="A118" s="252" t="s">
        <v>585</v>
      </c>
      <c r="B118" s="252" t="s">
        <v>749</v>
      </c>
    </row>
    <row r="119" spans="1:2">
      <c r="A119" s="252" t="s">
        <v>586</v>
      </c>
      <c r="B119" s="252" t="s">
        <v>751</v>
      </c>
    </row>
    <row r="120" spans="1:2">
      <c r="A120" s="252" t="s">
        <v>587</v>
      </c>
      <c r="B120" s="252" t="s">
        <v>752</v>
      </c>
    </row>
    <row r="121" spans="1:2">
      <c r="A121" s="252" t="s">
        <v>588</v>
      </c>
      <c r="B121" s="252" t="s">
        <v>753</v>
      </c>
    </row>
    <row r="122" spans="1:2">
      <c r="A122" s="252" t="s">
        <v>589</v>
      </c>
      <c r="B122" s="252" t="s">
        <v>754</v>
      </c>
    </row>
    <row r="123" spans="1:2">
      <c r="A123" s="252" t="s">
        <v>590</v>
      </c>
      <c r="B123" s="252" t="s">
        <v>755</v>
      </c>
    </row>
    <row r="124" spans="1:2">
      <c r="A124" s="252" t="s">
        <v>591</v>
      </c>
      <c r="B124" s="252" t="s">
        <v>756</v>
      </c>
    </row>
    <row r="125" spans="1:2">
      <c r="A125" s="252" t="s">
        <v>592</v>
      </c>
      <c r="B125" s="252" t="s">
        <v>757</v>
      </c>
    </row>
    <row r="126" spans="1:2">
      <c r="A126" s="252" t="s">
        <v>593</v>
      </c>
      <c r="B126" s="252" t="s">
        <v>758</v>
      </c>
    </row>
    <row r="127" spans="1:2">
      <c r="A127" s="252" t="s">
        <v>594</v>
      </c>
      <c r="B127" s="252" t="s">
        <v>759</v>
      </c>
    </row>
    <row r="128" spans="1:2">
      <c r="A128" s="252" t="s">
        <v>595</v>
      </c>
      <c r="B128" s="252" t="s">
        <v>760</v>
      </c>
    </row>
    <row r="129" spans="1:2">
      <c r="A129" s="252" t="s">
        <v>596</v>
      </c>
      <c r="B129" s="252" t="s">
        <v>761</v>
      </c>
    </row>
    <row r="130" spans="1:2">
      <c r="A130" s="252" t="s">
        <v>597</v>
      </c>
      <c r="B130" s="252" t="s">
        <v>762</v>
      </c>
    </row>
    <row r="131" spans="1:2">
      <c r="A131" s="252" t="s">
        <v>598</v>
      </c>
      <c r="B131" s="252" t="s">
        <v>763</v>
      </c>
    </row>
    <row r="132" spans="1:2">
      <c r="A132" s="252" t="s">
        <v>599</v>
      </c>
      <c r="B132" s="252" t="s">
        <v>764</v>
      </c>
    </row>
    <row r="133" spans="1:2">
      <c r="A133" s="252" t="s">
        <v>600</v>
      </c>
      <c r="B133" s="252" t="s">
        <v>765</v>
      </c>
    </row>
    <row r="134" spans="1:2">
      <c r="A134" s="252" t="s">
        <v>766</v>
      </c>
      <c r="B134" s="252" t="s">
        <v>767</v>
      </c>
    </row>
    <row r="135" spans="1:2">
      <c r="A135" s="252" t="s">
        <v>601</v>
      </c>
      <c r="B135" s="252" t="s">
        <v>768</v>
      </c>
    </row>
    <row r="136" spans="1:2">
      <c r="A136" s="252" t="s">
        <v>602</v>
      </c>
      <c r="B136" s="252" t="s">
        <v>769</v>
      </c>
    </row>
    <row r="137" spans="1:2">
      <c r="A137" s="252" t="s">
        <v>603</v>
      </c>
      <c r="B137" s="252" t="s">
        <v>770</v>
      </c>
    </row>
    <row r="138" spans="1:2">
      <c r="A138" s="252" t="s">
        <v>604</v>
      </c>
      <c r="B138" s="252" t="s">
        <v>771</v>
      </c>
    </row>
    <row r="139" spans="1:2">
      <c r="A139" s="252" t="s">
        <v>605</v>
      </c>
      <c r="B139" s="252" t="s">
        <v>772</v>
      </c>
    </row>
    <row r="140" spans="1:2">
      <c r="A140" s="252" t="s">
        <v>606</v>
      </c>
      <c r="B140" s="252" t="s">
        <v>773</v>
      </c>
    </row>
    <row r="141" spans="1:2">
      <c r="A141" s="252" t="s">
        <v>607</v>
      </c>
      <c r="B141" s="252" t="s">
        <v>774</v>
      </c>
    </row>
    <row r="142" spans="1:2">
      <c r="A142" s="252" t="s">
        <v>608</v>
      </c>
      <c r="B142" s="252" t="s">
        <v>775</v>
      </c>
    </row>
    <row r="143" spans="1:2">
      <c r="A143" s="252" t="s">
        <v>609</v>
      </c>
      <c r="B143" s="252" t="s">
        <v>776</v>
      </c>
    </row>
    <row r="144" spans="1:2">
      <c r="A144" s="252" t="s">
        <v>610</v>
      </c>
      <c r="B144" s="252" t="s">
        <v>777</v>
      </c>
    </row>
    <row r="145" spans="1:2">
      <c r="A145" s="252" t="s">
        <v>611</v>
      </c>
      <c r="B145" s="252" t="s">
        <v>778</v>
      </c>
    </row>
    <row r="146" spans="1:2">
      <c r="A146" s="252" t="s">
        <v>612</v>
      </c>
      <c r="B146" s="252" t="s">
        <v>779</v>
      </c>
    </row>
    <row r="147" spans="1:2">
      <c r="A147" s="252" t="s">
        <v>613</v>
      </c>
      <c r="B147" s="252" t="s">
        <v>780</v>
      </c>
    </row>
    <row r="148" spans="1:2">
      <c r="A148" s="252" t="s">
        <v>614</v>
      </c>
      <c r="B148" s="252" t="s">
        <v>781</v>
      </c>
    </row>
    <row r="149" spans="1:2">
      <c r="A149" s="252" t="s">
        <v>615</v>
      </c>
      <c r="B149" s="252" t="s">
        <v>782</v>
      </c>
    </row>
    <row r="150" spans="1:2">
      <c r="A150" s="252" t="s">
        <v>783</v>
      </c>
      <c r="B150" s="252" t="s">
        <v>784</v>
      </c>
    </row>
    <row r="151" spans="1:2">
      <c r="A151" s="252" t="s">
        <v>785</v>
      </c>
      <c r="B151" s="252" t="s">
        <v>786</v>
      </c>
    </row>
    <row r="152" spans="1:2">
      <c r="A152" s="252" t="s">
        <v>617</v>
      </c>
      <c r="B152" s="252" t="s">
        <v>787</v>
      </c>
    </row>
    <row r="153" spans="1:2">
      <c r="A153" s="252" t="s">
        <v>788</v>
      </c>
      <c r="B153" s="252" t="s">
        <v>789</v>
      </c>
    </row>
    <row r="154" spans="1:2">
      <c r="A154" s="252" t="s">
        <v>618</v>
      </c>
      <c r="B154" s="252" t="s">
        <v>790</v>
      </c>
    </row>
    <row r="155" spans="1:2">
      <c r="A155" s="252" t="s">
        <v>791</v>
      </c>
      <c r="B155" s="252" t="s">
        <v>792</v>
      </c>
    </row>
    <row r="156" spans="1:2">
      <c r="A156" s="252" t="s">
        <v>619</v>
      </c>
      <c r="B156" s="252" t="s">
        <v>793</v>
      </c>
    </row>
    <row r="157" spans="1:2">
      <c r="A157" s="252" t="s">
        <v>620</v>
      </c>
      <c r="B157" s="252" t="s">
        <v>794</v>
      </c>
    </row>
    <row r="158" spans="1:2">
      <c r="A158" s="252" t="s">
        <v>621</v>
      </c>
      <c r="B158" s="252" t="s">
        <v>795</v>
      </c>
    </row>
    <row r="159" spans="1:2">
      <c r="A159" s="252" t="s">
        <v>622</v>
      </c>
      <c r="B159" s="252" t="s">
        <v>796</v>
      </c>
    </row>
    <row r="160" spans="1:2">
      <c r="A160" s="252" t="s">
        <v>797</v>
      </c>
      <c r="B160" s="252" t="s">
        <v>798</v>
      </c>
    </row>
    <row r="161" spans="1:2">
      <c r="A161" s="252" t="s">
        <v>799</v>
      </c>
      <c r="B161" s="252" t="s">
        <v>800</v>
      </c>
    </row>
    <row r="162" spans="1:2">
      <c r="A162" s="252" t="s">
        <v>801</v>
      </c>
      <c r="B162" s="252" t="s">
        <v>802</v>
      </c>
    </row>
    <row r="163" spans="1:2">
      <c r="A163" s="252" t="s">
        <v>803</v>
      </c>
      <c r="B163" s="252" t="s">
        <v>804</v>
      </c>
    </row>
    <row r="164" spans="1:2">
      <c r="A164" s="252" t="s">
        <v>805</v>
      </c>
      <c r="B164" s="252" t="s">
        <v>806</v>
      </c>
    </row>
    <row r="165" spans="1:2">
      <c r="A165" s="252" t="s">
        <v>807</v>
      </c>
      <c r="B165" s="252" t="s">
        <v>808</v>
      </c>
    </row>
    <row r="166" spans="1:2">
      <c r="A166" s="252" t="s">
        <v>623</v>
      </c>
      <c r="B166" s="252" t="s">
        <v>809</v>
      </c>
    </row>
    <row r="167" spans="1:2">
      <c r="A167" s="252" t="s">
        <v>624</v>
      </c>
      <c r="B167" s="252" t="s">
        <v>810</v>
      </c>
    </row>
    <row r="168" spans="1:2">
      <c r="A168" s="252" t="s">
        <v>625</v>
      </c>
      <c r="B168" s="252" t="s">
        <v>811</v>
      </c>
    </row>
    <row r="169" spans="1:2">
      <c r="A169" s="252" t="s">
        <v>812</v>
      </c>
      <c r="B169" s="252" t="s">
        <v>813</v>
      </c>
    </row>
    <row r="170" spans="1:2">
      <c r="A170" s="252" t="s">
        <v>626</v>
      </c>
      <c r="B170" s="252" t="s">
        <v>814</v>
      </c>
    </row>
    <row r="171" spans="1:2">
      <c r="A171" s="252" t="s">
        <v>815</v>
      </c>
      <c r="B171" s="252" t="s">
        <v>816</v>
      </c>
    </row>
    <row r="172" spans="1:2">
      <c r="A172" s="252" t="s">
        <v>817</v>
      </c>
      <c r="B172" s="252" t="s">
        <v>818</v>
      </c>
    </row>
    <row r="173" spans="1:2">
      <c r="A173" s="252" t="s">
        <v>819</v>
      </c>
      <c r="B173" s="252" t="s">
        <v>820</v>
      </c>
    </row>
    <row r="174" spans="1:2">
      <c r="A174" s="252" t="s">
        <v>821</v>
      </c>
      <c r="B174" s="252" t="s">
        <v>822</v>
      </c>
    </row>
    <row r="175" spans="1:2">
      <c r="A175" s="252" t="s">
        <v>823</v>
      </c>
      <c r="B175" s="252" t="s">
        <v>824</v>
      </c>
    </row>
    <row r="176" spans="1:2">
      <c r="A176" s="252" t="s">
        <v>627</v>
      </c>
      <c r="B176" s="252" t="s">
        <v>825</v>
      </c>
    </row>
    <row r="177" spans="1:2">
      <c r="A177" s="252" t="s">
        <v>628</v>
      </c>
      <c r="B177" s="252" t="s">
        <v>826</v>
      </c>
    </row>
    <row r="178" spans="1:2">
      <c r="A178" s="252" t="s">
        <v>629</v>
      </c>
      <c r="B178" s="252" t="s">
        <v>827</v>
      </c>
    </row>
    <row r="179" spans="1:2">
      <c r="A179" s="252" t="s">
        <v>828</v>
      </c>
      <c r="B179" s="252" t="s">
        <v>829</v>
      </c>
    </row>
  </sheetData>
  <hyperlinks>
    <hyperlink ref="C1" location="Indice!A1" display="Índice"/>
  </hyperlinks>
  <pageMargins left="0.7" right="0.7" top="0.75" bottom="0.75" header="0.3" footer="0.3"/>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N78"/>
  <sheetViews>
    <sheetView showGridLines="0" workbookViewId="0">
      <selection activeCell="F61" sqref="F61"/>
    </sheetView>
  </sheetViews>
  <sheetFormatPr baseColWidth="10" defaultColWidth="11.5703125" defaultRowHeight="15"/>
  <cols>
    <col min="1" max="4" width="11.5703125" style="662"/>
    <col min="5" max="5" width="52.140625" style="662" bestFit="1" customWidth="1"/>
    <col min="6" max="6" width="13.7109375" style="662" bestFit="1" customWidth="1"/>
    <col min="7" max="10" width="11.5703125" style="662"/>
    <col min="11" max="11" width="12.7109375" style="662" bestFit="1" customWidth="1"/>
    <col min="12" max="12" width="13.7109375" style="662" bestFit="1" customWidth="1"/>
    <col min="13" max="16384" width="11.5703125" style="662"/>
  </cols>
  <sheetData>
    <row r="2" spans="1:9" ht="15.75">
      <c r="A2" s="450" t="s">
        <v>1005</v>
      </c>
      <c r="B2" s="449"/>
      <c r="C2" s="449"/>
      <c r="D2" s="449"/>
      <c r="E2" s="449"/>
      <c r="F2" s="449"/>
      <c r="G2" s="449"/>
      <c r="H2" s="449"/>
      <c r="I2" s="449"/>
    </row>
    <row r="3" spans="1:9" ht="15.75">
      <c r="A3" s="449"/>
      <c r="B3" s="449"/>
      <c r="C3" s="449"/>
      <c r="E3" s="450"/>
      <c r="F3" s="450"/>
      <c r="G3" s="450"/>
      <c r="H3" s="449"/>
      <c r="I3" s="449"/>
    </row>
    <row r="4" spans="1:9">
      <c r="A4" s="449"/>
      <c r="B4" s="449"/>
      <c r="C4" s="449"/>
      <c r="D4" s="449"/>
      <c r="E4" s="449"/>
      <c r="F4" s="449"/>
      <c r="G4" s="449"/>
      <c r="H4" s="449"/>
      <c r="I4" s="449"/>
    </row>
    <row r="5" spans="1:9" ht="18.75" thickBot="1">
      <c r="A5" s="1121" t="s">
        <v>1422</v>
      </c>
      <c r="B5" s="1122"/>
      <c r="C5" s="1122"/>
      <c r="D5" s="1122"/>
      <c r="E5" s="1122"/>
      <c r="F5" s="1122"/>
      <c r="G5" s="1122"/>
      <c r="H5" s="1122"/>
      <c r="I5" s="1123"/>
    </row>
    <row r="6" spans="1:9">
      <c r="A6" s="1124" t="s">
        <v>1423</v>
      </c>
      <c r="B6" s="1125"/>
      <c r="C6" s="1125"/>
      <c r="D6" s="1125"/>
      <c r="E6" s="1125"/>
      <c r="F6" s="1125"/>
      <c r="G6" s="1125"/>
      <c r="H6" s="1125"/>
      <c r="I6" s="1126"/>
    </row>
    <row r="7" spans="1:9">
      <c r="A7" s="451"/>
      <c r="B7" s="452"/>
      <c r="C7" s="452"/>
      <c r="D7" s="452"/>
      <c r="E7" s="452"/>
      <c r="F7" s="452"/>
      <c r="G7" s="452"/>
      <c r="H7" s="452"/>
      <c r="I7" s="453"/>
    </row>
    <row r="8" spans="1:9">
      <c r="A8" s="454" t="s">
        <v>1006</v>
      </c>
      <c r="B8" s="455"/>
      <c r="C8" s="455"/>
      <c r="D8" s="455"/>
      <c r="E8" s="456"/>
      <c r="F8" s="456"/>
      <c r="G8" s="456"/>
      <c r="H8" s="456"/>
      <c r="I8" s="457"/>
    </row>
    <row r="9" spans="1:9">
      <c r="A9" s="458"/>
      <c r="B9" s="459"/>
      <c r="C9" s="459"/>
      <c r="D9" s="459"/>
      <c r="E9" s="460"/>
      <c r="F9" s="460"/>
      <c r="G9" s="460"/>
      <c r="H9" s="460"/>
      <c r="I9" s="461"/>
    </row>
    <row r="10" spans="1:9">
      <c r="A10" s="458" t="s">
        <v>1007</v>
      </c>
      <c r="B10" s="462"/>
      <c r="C10" s="462"/>
      <c r="D10" s="462"/>
      <c r="E10" s="462"/>
      <c r="F10" s="460"/>
      <c r="G10" s="460"/>
      <c r="H10" s="460"/>
      <c r="I10" s="461"/>
    </row>
    <row r="11" spans="1:9">
      <c r="A11" s="467" t="s">
        <v>1403</v>
      </c>
      <c r="B11" s="466"/>
      <c r="C11" s="466"/>
      <c r="D11" s="466"/>
      <c r="E11" s="466"/>
      <c r="F11" s="460"/>
      <c r="G11" s="460"/>
      <c r="H11" s="460"/>
      <c r="I11" s="461"/>
    </row>
    <row r="12" spans="1:9">
      <c r="A12" s="465" t="s">
        <v>1472</v>
      </c>
      <c r="B12" s="466"/>
      <c r="C12" s="466"/>
      <c r="D12" s="466"/>
      <c r="E12" s="466"/>
      <c r="F12" s="460"/>
      <c r="G12" s="460"/>
      <c r="H12" s="460"/>
      <c r="I12" s="461"/>
    </row>
    <row r="13" spans="1:9">
      <c r="A13" s="465" t="s">
        <v>1473</v>
      </c>
      <c r="B13" s="466"/>
      <c r="C13" s="466"/>
      <c r="D13" s="466"/>
      <c r="E13" s="466"/>
      <c r="F13" s="460"/>
      <c r="G13" s="460"/>
      <c r="H13" s="460"/>
      <c r="I13" s="461"/>
    </row>
    <row r="14" spans="1:9">
      <c r="A14" s="465" t="s">
        <v>1474</v>
      </c>
      <c r="B14" s="466"/>
      <c r="C14" s="466"/>
      <c r="D14" s="466"/>
      <c r="E14" s="466"/>
      <c r="F14" s="466"/>
      <c r="G14" s="466"/>
      <c r="H14" s="466"/>
      <c r="I14" s="461"/>
    </row>
    <row r="15" spans="1:9">
      <c r="A15" s="465" t="s">
        <v>1404</v>
      </c>
      <c r="B15" s="466"/>
      <c r="C15" s="466"/>
      <c r="D15" s="466"/>
      <c r="E15" s="466"/>
      <c r="F15" s="466"/>
      <c r="G15" s="466"/>
      <c r="H15" s="466"/>
      <c r="I15" s="461"/>
    </row>
    <row r="16" spans="1:9">
      <c r="A16" s="465" t="s">
        <v>1008</v>
      </c>
      <c r="B16" s="466"/>
      <c r="C16" s="466"/>
      <c r="D16" s="466"/>
      <c r="E16" s="466"/>
      <c r="F16" s="466"/>
      <c r="G16" s="466"/>
      <c r="H16" s="466"/>
      <c r="I16" s="461"/>
    </row>
    <row r="17" spans="1:12">
      <c r="A17" s="465" t="s">
        <v>1009</v>
      </c>
      <c r="B17" s="466"/>
      <c r="C17" s="466"/>
      <c r="D17" s="466"/>
      <c r="E17" s="466"/>
      <c r="F17" s="460"/>
      <c r="G17" s="460"/>
      <c r="H17" s="460"/>
      <c r="I17" s="461"/>
    </row>
    <row r="18" spans="1:12">
      <c r="A18" s="458"/>
      <c r="B18" s="460"/>
      <c r="C18" s="460"/>
      <c r="D18" s="460"/>
      <c r="E18" s="460"/>
      <c r="F18" s="460"/>
      <c r="G18" s="460"/>
      <c r="H18" s="460"/>
      <c r="I18" s="461"/>
    </row>
    <row r="19" spans="1:12">
      <c r="A19" s="1108" t="s">
        <v>1010</v>
      </c>
      <c r="B19" s="1109"/>
      <c r="C19" s="1109"/>
      <c r="D19" s="1109"/>
      <c r="E19" s="1109"/>
      <c r="F19" s="1109"/>
      <c r="G19" s="1109"/>
      <c r="H19" s="1109"/>
      <c r="I19" s="1110"/>
    </row>
    <row r="20" spans="1:12" ht="14.45" customHeight="1">
      <c r="A20" s="1111" t="s">
        <v>1011</v>
      </c>
      <c r="B20" s="1111"/>
      <c r="C20" s="1111"/>
      <c r="D20" s="1111" t="s">
        <v>1012</v>
      </c>
      <c r="E20" s="1111"/>
      <c r="F20" s="1111" t="s">
        <v>1013</v>
      </c>
      <c r="G20" s="1111"/>
      <c r="H20" s="1114" t="s">
        <v>1014</v>
      </c>
      <c r="I20" s="1114"/>
    </row>
    <row r="21" spans="1:12">
      <c r="A21" s="1103" t="s">
        <v>1015</v>
      </c>
      <c r="B21" s="1103"/>
      <c r="C21" s="1103"/>
      <c r="D21" s="1105">
        <v>4997000</v>
      </c>
      <c r="E21" s="1106"/>
      <c r="F21" s="1103" t="s">
        <v>1016</v>
      </c>
      <c r="G21" s="1103"/>
      <c r="H21" s="1115">
        <v>0.99939999999999996</v>
      </c>
      <c r="I21" s="1115"/>
      <c r="L21" s="915"/>
    </row>
    <row r="22" spans="1:12">
      <c r="A22" s="1104" t="s">
        <v>1093</v>
      </c>
      <c r="B22" s="1104" t="s">
        <v>938</v>
      </c>
      <c r="C22" s="1104"/>
      <c r="D22" s="1105">
        <v>471125</v>
      </c>
      <c r="E22" s="1106"/>
      <c r="F22" s="1104" t="s">
        <v>1016</v>
      </c>
      <c r="G22" s="1104"/>
      <c r="H22" s="1107">
        <v>0.28000000000000003</v>
      </c>
      <c r="I22" s="1107"/>
      <c r="L22" s="614"/>
    </row>
    <row r="23" spans="1:12" s="898" customFormat="1">
      <c r="A23" s="1116" t="s">
        <v>1475</v>
      </c>
      <c r="B23" s="1117"/>
      <c r="C23" s="1118"/>
      <c r="D23" s="1105">
        <v>759000</v>
      </c>
      <c r="E23" s="1106">
        <v>750000</v>
      </c>
      <c r="F23" s="1104" t="s">
        <v>1016</v>
      </c>
      <c r="G23" s="1104"/>
      <c r="H23" s="1119">
        <v>0.6</v>
      </c>
      <c r="I23" s="1120"/>
      <c r="L23" s="916"/>
    </row>
    <row r="24" spans="1:12">
      <c r="A24" s="1104" t="s">
        <v>1269</v>
      </c>
      <c r="B24" s="1104"/>
      <c r="C24" s="1104"/>
      <c r="D24" s="1105">
        <v>2400000</v>
      </c>
      <c r="E24" s="1106"/>
      <c r="F24" s="1104" t="s">
        <v>1016</v>
      </c>
      <c r="G24" s="1104"/>
      <c r="H24" s="1107">
        <v>0.8</v>
      </c>
      <c r="I24" s="1107"/>
    </row>
    <row r="25" spans="1:12">
      <c r="A25" s="649"/>
      <c r="B25" s="650"/>
      <c r="C25" s="650"/>
      <c r="D25" s="651"/>
      <c r="E25" s="651"/>
      <c r="F25" s="650"/>
      <c r="G25" s="650"/>
      <c r="H25" s="652"/>
      <c r="I25" s="653"/>
    </row>
    <row r="26" spans="1:12">
      <c r="A26" s="471" t="s">
        <v>1017</v>
      </c>
      <c r="B26" s="472"/>
      <c r="C26" s="472"/>
      <c r="D26" s="472"/>
      <c r="E26" s="472"/>
      <c r="F26" s="472"/>
      <c r="G26" s="472"/>
      <c r="H26" s="460"/>
      <c r="I26" s="461"/>
    </row>
    <row r="27" spans="1:12">
      <c r="A27" s="471"/>
      <c r="B27" s="472"/>
      <c r="C27" s="472"/>
      <c r="D27" s="472"/>
      <c r="E27" s="472"/>
      <c r="F27" s="472"/>
      <c r="G27" s="472"/>
      <c r="H27" s="460"/>
      <c r="I27" s="461"/>
      <c r="K27" s="614"/>
    </row>
    <row r="28" spans="1:12">
      <c r="A28" s="1108" t="s">
        <v>1018</v>
      </c>
      <c r="B28" s="1109"/>
      <c r="C28" s="1109"/>
      <c r="D28" s="1109"/>
      <c r="E28" s="1109"/>
      <c r="F28" s="1109"/>
      <c r="G28" s="1109"/>
      <c r="H28" s="1109"/>
      <c r="I28" s="1110"/>
      <c r="K28" s="614"/>
    </row>
    <row r="29" spans="1:12" ht="14.45" customHeight="1">
      <c r="A29" s="1111" t="s">
        <v>1011</v>
      </c>
      <c r="B29" s="1111"/>
      <c r="C29" s="1111"/>
      <c r="D29" s="1111" t="s">
        <v>1019</v>
      </c>
      <c r="E29" s="1111"/>
      <c r="F29" s="1111" t="s">
        <v>1020</v>
      </c>
      <c r="G29" s="1111"/>
      <c r="H29" s="1112" t="s">
        <v>1021</v>
      </c>
      <c r="I29" s="1113"/>
      <c r="K29" s="614"/>
    </row>
    <row r="30" spans="1:12">
      <c r="A30" s="1103"/>
      <c r="B30" s="1103"/>
      <c r="C30" s="1103"/>
      <c r="D30" s="1103"/>
      <c r="E30" s="1103"/>
      <c r="F30" s="1103"/>
      <c r="G30" s="1103"/>
      <c r="H30" s="1103"/>
      <c r="I30" s="1103"/>
    </row>
    <row r="31" spans="1:12">
      <c r="A31" s="468" t="s">
        <v>1022</v>
      </c>
      <c r="B31" s="469"/>
      <c r="C31" s="470"/>
      <c r="D31" s="468"/>
      <c r="E31" s="470"/>
      <c r="F31" s="468"/>
      <c r="G31" s="470"/>
      <c r="H31" s="468"/>
      <c r="I31" s="470"/>
    </row>
    <row r="32" spans="1:12">
      <c r="A32" s="1103"/>
      <c r="B32" s="1103"/>
      <c r="C32" s="1103"/>
      <c r="D32" s="1103"/>
      <c r="E32" s="1103"/>
      <c r="F32" s="1103"/>
      <c r="G32" s="1103"/>
      <c r="H32" s="1103"/>
      <c r="I32" s="1103"/>
    </row>
    <row r="33" spans="1:9">
      <c r="A33" s="471" t="s">
        <v>1023</v>
      </c>
      <c r="B33" s="460"/>
      <c r="C33" s="460"/>
      <c r="D33" s="460"/>
      <c r="E33" s="460"/>
      <c r="F33" s="460"/>
      <c r="G33" s="460"/>
      <c r="H33" s="460"/>
      <c r="I33" s="461"/>
    </row>
    <row r="34" spans="1:9">
      <c r="A34" s="471"/>
      <c r="B34" s="460"/>
      <c r="C34" s="460"/>
      <c r="D34" s="460"/>
      <c r="E34" s="460"/>
      <c r="F34" s="460"/>
      <c r="G34" s="460"/>
      <c r="H34" s="460"/>
      <c r="I34" s="461"/>
    </row>
    <row r="35" spans="1:9">
      <c r="A35" s="1095" t="s">
        <v>1024</v>
      </c>
      <c r="B35" s="1096"/>
      <c r="C35" s="1096"/>
      <c r="D35" s="1096"/>
      <c r="E35" s="1096"/>
      <c r="F35" s="1096"/>
      <c r="G35" s="1096"/>
      <c r="H35" s="1096"/>
      <c r="I35" s="1097"/>
    </row>
    <row r="36" spans="1:9">
      <c r="A36" s="1098" t="s">
        <v>1025</v>
      </c>
      <c r="B36" s="1099"/>
      <c r="C36" s="1099"/>
      <c r="D36" s="1099"/>
      <c r="E36" s="1100"/>
      <c r="F36" s="1098" t="s">
        <v>1026</v>
      </c>
      <c r="G36" s="1099"/>
      <c r="H36" s="1101"/>
      <c r="I36" s="1102"/>
    </row>
    <row r="37" spans="1:9">
      <c r="A37" s="473"/>
      <c r="B37" s="474"/>
      <c r="C37" s="475" t="s">
        <v>947</v>
      </c>
      <c r="D37" s="473"/>
      <c r="E37" s="474"/>
      <c r="F37" s="473"/>
      <c r="G37" s="475" t="s">
        <v>947</v>
      </c>
      <c r="H37" s="473"/>
      <c r="I37" s="475"/>
    </row>
    <row r="38" spans="1:9">
      <c r="A38" s="1103"/>
      <c r="B38" s="1103"/>
      <c r="C38" s="1103"/>
      <c r="D38" s="1103"/>
      <c r="E38" s="1103"/>
      <c r="F38" s="1103"/>
      <c r="G38" s="1103"/>
      <c r="H38" s="1103"/>
      <c r="I38" s="1103"/>
    </row>
    <row r="39" spans="1:9">
      <c r="A39" s="463"/>
      <c r="B39" s="460"/>
      <c r="C39" s="460"/>
      <c r="D39" s="472"/>
      <c r="E39" s="460"/>
      <c r="F39" s="460"/>
      <c r="G39" s="460"/>
      <c r="H39" s="460"/>
      <c r="I39" s="461"/>
    </row>
    <row r="40" spans="1:9">
      <c r="A40" s="476"/>
      <c r="B40" s="477"/>
      <c r="C40" s="477"/>
      <c r="D40" s="477"/>
      <c r="E40" s="477"/>
      <c r="F40" s="477"/>
      <c r="G40" s="460"/>
      <c r="H40" s="460"/>
      <c r="I40" s="461"/>
    </row>
    <row r="41" spans="1:9">
      <c r="A41" s="458" t="s">
        <v>1027</v>
      </c>
      <c r="B41" s="472"/>
      <c r="C41" s="472"/>
      <c r="D41" s="472"/>
      <c r="E41" s="1093"/>
      <c r="F41" s="1094"/>
      <c r="G41" s="1094"/>
      <c r="H41" s="1094"/>
      <c r="I41" s="461"/>
    </row>
    <row r="42" spans="1:9">
      <c r="A42" s="463"/>
      <c r="B42" s="460"/>
      <c r="C42" s="460"/>
      <c r="D42" s="460"/>
      <c r="E42" s="460" t="s">
        <v>1028</v>
      </c>
      <c r="F42" s="781">
        <v>45656</v>
      </c>
      <c r="G42" s="781">
        <v>45291</v>
      </c>
      <c r="H42" s="460"/>
      <c r="I42" s="461"/>
    </row>
    <row r="43" spans="1:9">
      <c r="A43" s="463"/>
      <c r="B43" s="460"/>
      <c r="C43" s="472" t="s">
        <v>1029</v>
      </c>
      <c r="D43" s="460"/>
      <c r="E43" s="460"/>
      <c r="F43" s="477"/>
      <c r="G43" s="477"/>
      <c r="H43" s="460"/>
      <c r="I43" s="461"/>
    </row>
    <row r="44" spans="1:9">
      <c r="A44" s="458" t="s">
        <v>1030</v>
      </c>
      <c r="B44" s="460"/>
      <c r="C44" s="460"/>
      <c r="D44" s="460"/>
      <c r="E44" s="460"/>
      <c r="F44" s="477"/>
      <c r="G44" s="477"/>
      <c r="H44" s="460"/>
      <c r="I44" s="461"/>
    </row>
    <row r="45" spans="1:9">
      <c r="A45" s="471" t="s">
        <v>1031</v>
      </c>
      <c r="B45" s="460"/>
      <c r="C45" s="460"/>
      <c r="D45" s="460"/>
      <c r="E45" s="460"/>
      <c r="F45" s="477"/>
      <c r="G45" s="477"/>
      <c r="H45" s="460"/>
      <c r="I45" s="461"/>
    </row>
    <row r="46" spans="1:9">
      <c r="A46" s="464" t="s">
        <v>1032</v>
      </c>
      <c r="B46" s="460"/>
      <c r="C46" s="460"/>
      <c r="D46" s="460"/>
      <c r="E46" s="460"/>
      <c r="F46" s="477"/>
      <c r="G46" s="477"/>
      <c r="H46" s="460"/>
      <c r="I46" s="461"/>
    </row>
    <row r="47" spans="1:9">
      <c r="A47" s="465" t="s">
        <v>1033</v>
      </c>
      <c r="B47" s="460"/>
      <c r="C47" s="478"/>
      <c r="D47" s="460"/>
      <c r="E47" s="460"/>
      <c r="F47" s="477"/>
      <c r="G47" s="477"/>
      <c r="H47" s="460"/>
      <c r="I47" s="461"/>
    </row>
    <row r="48" spans="1:9">
      <c r="A48" s="467"/>
      <c r="B48" s="460"/>
      <c r="C48" s="478"/>
      <c r="D48" s="460"/>
      <c r="E48" s="460"/>
      <c r="F48" s="477"/>
      <c r="G48" s="477"/>
      <c r="H48" s="460"/>
      <c r="I48" s="461"/>
    </row>
    <row r="49" spans="1:13">
      <c r="A49" s="458" t="s">
        <v>1034</v>
      </c>
      <c r="B49" s="460"/>
      <c r="C49" s="460"/>
      <c r="D49" s="460"/>
      <c r="E49" s="460"/>
      <c r="F49" s="766"/>
      <c r="G49" s="766"/>
      <c r="H49" s="482"/>
      <c r="I49" s="461"/>
    </row>
    <row r="50" spans="1:13">
      <c r="A50" s="464" t="s">
        <v>1032</v>
      </c>
      <c r="B50" s="460"/>
      <c r="C50" s="460"/>
      <c r="D50" s="460"/>
      <c r="E50" s="460"/>
      <c r="F50" s="766"/>
      <c r="G50" s="766"/>
      <c r="H50" s="482"/>
      <c r="I50" s="461"/>
    </row>
    <row r="51" spans="1:13">
      <c r="A51" s="464" t="s">
        <v>1421</v>
      </c>
      <c r="B51" s="460"/>
      <c r="C51" s="460"/>
      <c r="D51" s="460"/>
      <c r="E51" s="460"/>
      <c r="F51" s="766"/>
      <c r="G51" s="766"/>
      <c r="H51" s="482"/>
      <c r="I51" s="461"/>
    </row>
    <row r="52" spans="1:13">
      <c r="A52" s="479" t="s">
        <v>1035</v>
      </c>
      <c r="B52" s="460"/>
      <c r="D52" s="460"/>
      <c r="E52" s="460"/>
      <c r="F52" s="761">
        <v>0</v>
      </c>
      <c r="G52" s="792">
        <v>12663.941000000001</v>
      </c>
      <c r="H52" s="482"/>
      <c r="I52" s="461"/>
    </row>
    <row r="53" spans="1:13">
      <c r="A53" s="467" t="s">
        <v>1036</v>
      </c>
      <c r="B53" s="460"/>
      <c r="D53" s="460"/>
      <c r="E53" s="460"/>
      <c r="F53" s="761">
        <v>0</v>
      </c>
      <c r="G53" s="792">
        <v>11457.851000000001</v>
      </c>
      <c r="H53" s="482"/>
      <c r="I53" s="461"/>
    </row>
    <row r="54" spans="1:13">
      <c r="A54" s="463"/>
      <c r="B54" s="460"/>
      <c r="C54" s="460"/>
      <c r="D54" s="460"/>
      <c r="E54" s="460"/>
      <c r="F54" s="766"/>
      <c r="G54" s="766"/>
      <c r="H54" s="482"/>
      <c r="I54" s="461"/>
    </row>
    <row r="55" spans="1:13">
      <c r="A55" s="464" t="s">
        <v>1037</v>
      </c>
      <c r="B55" s="460"/>
      <c r="C55" s="460"/>
      <c r="D55" s="460"/>
      <c r="E55" s="460"/>
      <c r="F55" s="766"/>
      <c r="G55" s="766"/>
      <c r="H55" s="482"/>
      <c r="I55" s="461"/>
    </row>
    <row r="56" spans="1:13">
      <c r="A56" s="464"/>
      <c r="B56" s="460"/>
      <c r="C56" s="460"/>
      <c r="D56" s="460"/>
      <c r="E56" s="460"/>
      <c r="F56" s="766"/>
      <c r="G56" s="766"/>
      <c r="H56" s="482"/>
      <c r="I56" s="461"/>
    </row>
    <row r="57" spans="1:13">
      <c r="A57" s="464" t="s">
        <v>1038</v>
      </c>
      <c r="B57" s="460"/>
      <c r="C57" s="460"/>
      <c r="D57" s="460"/>
      <c r="E57" s="460"/>
      <c r="F57" s="766"/>
      <c r="G57" s="766"/>
      <c r="H57" s="482"/>
      <c r="I57" s="461"/>
    </row>
    <row r="58" spans="1:13">
      <c r="A58" s="465" t="s">
        <v>1039</v>
      </c>
      <c r="B58" s="460"/>
      <c r="C58" s="480" t="s">
        <v>1488</v>
      </c>
      <c r="D58" s="460"/>
      <c r="E58" s="460"/>
      <c r="F58" s="889">
        <v>10230926.215</v>
      </c>
      <c r="G58" s="761">
        <v>13626320.611</v>
      </c>
      <c r="H58" s="792"/>
      <c r="I58" s="481"/>
    </row>
    <row r="59" spans="1:13">
      <c r="A59" s="465" t="s">
        <v>1039</v>
      </c>
      <c r="B59" s="460"/>
      <c r="C59" s="480" t="s">
        <v>1489</v>
      </c>
      <c r="D59" s="460"/>
      <c r="E59" s="460"/>
      <c r="F59" s="889">
        <v>0</v>
      </c>
      <c r="G59" s="761">
        <v>200756.74900000001</v>
      </c>
      <c r="H59" s="792"/>
      <c r="I59" s="481"/>
    </row>
    <row r="60" spans="1:13">
      <c r="A60" s="465" t="s">
        <v>1040</v>
      </c>
      <c r="B60" s="460"/>
      <c r="C60" s="480" t="s">
        <v>1488</v>
      </c>
      <c r="D60" s="460"/>
      <c r="E60" s="460"/>
      <c r="F60" s="889">
        <v>9307980.8619999997</v>
      </c>
      <c r="G60" s="761">
        <v>13398362.941</v>
      </c>
      <c r="H60" s="792"/>
      <c r="I60" s="481"/>
    </row>
    <row r="61" spans="1:13">
      <c r="A61" s="465" t="s">
        <v>1040</v>
      </c>
      <c r="B61" s="460"/>
      <c r="C61" s="480" t="s">
        <v>1489</v>
      </c>
      <c r="D61" s="460"/>
      <c r="E61" s="460"/>
      <c r="F61" s="889">
        <v>0</v>
      </c>
      <c r="G61" s="761">
        <v>181637.05900000001</v>
      </c>
      <c r="H61" s="792"/>
      <c r="I61" s="481"/>
    </row>
    <row r="62" spans="1:13">
      <c r="A62" s="465" t="s">
        <v>1041</v>
      </c>
      <c r="B62" s="466"/>
      <c r="C62" s="480" t="s">
        <v>1488</v>
      </c>
      <c r="D62" s="466"/>
      <c r="E62" s="466"/>
      <c r="F62" s="889">
        <v>420000</v>
      </c>
      <c r="G62" s="761">
        <v>660000</v>
      </c>
      <c r="H62" s="792"/>
      <c r="I62" s="481"/>
      <c r="J62" s="518"/>
      <c r="K62" s="518"/>
      <c r="L62" s="518"/>
      <c r="M62" s="518"/>
    </row>
    <row r="63" spans="1:13" s="898" customFormat="1">
      <c r="A63" s="465" t="s">
        <v>1476</v>
      </c>
      <c r="B63" s="466"/>
      <c r="C63" s="480" t="s">
        <v>1488</v>
      </c>
      <c r="D63" s="466"/>
      <c r="E63" s="466"/>
      <c r="F63" s="889">
        <v>120000</v>
      </c>
      <c r="G63" s="761">
        <v>0</v>
      </c>
      <c r="H63" s="792"/>
      <c r="I63" s="481"/>
      <c r="J63" s="518"/>
      <c r="K63" s="518"/>
      <c r="L63" s="518"/>
      <c r="M63" s="518"/>
    </row>
    <row r="64" spans="1:13" s="898" customFormat="1">
      <c r="A64" s="465" t="s">
        <v>1470</v>
      </c>
      <c r="B64" s="466"/>
      <c r="C64" s="480" t="s">
        <v>1488</v>
      </c>
      <c r="D64" s="466"/>
      <c r="E64" s="466"/>
      <c r="F64" s="889">
        <v>120000</v>
      </c>
      <c r="G64" s="761">
        <v>0</v>
      </c>
      <c r="H64" s="792"/>
      <c r="I64" s="481"/>
      <c r="J64" s="518"/>
      <c r="K64" s="518"/>
      <c r="L64" s="518"/>
      <c r="M64" s="518"/>
    </row>
    <row r="65" spans="1:14" s="898" customFormat="1">
      <c r="A65" s="465" t="s">
        <v>1471</v>
      </c>
      <c r="B65" s="466"/>
      <c r="C65" s="480" t="s">
        <v>1488</v>
      </c>
      <c r="D65" s="466"/>
      <c r="E65" s="466"/>
      <c r="F65" s="889">
        <v>120000</v>
      </c>
      <c r="G65" s="761">
        <v>0</v>
      </c>
      <c r="H65" s="792"/>
      <c r="I65" s="481"/>
      <c r="J65" s="518"/>
      <c r="K65" s="518"/>
      <c r="L65" s="518"/>
      <c r="M65" s="518"/>
    </row>
    <row r="66" spans="1:14">
      <c r="A66" s="483" t="s">
        <v>1042</v>
      </c>
      <c r="B66" s="460"/>
      <c r="C66" s="482" t="s">
        <v>1490</v>
      </c>
      <c r="D66" s="460"/>
      <c r="E66" s="460"/>
      <c r="F66" s="889">
        <v>180000</v>
      </c>
      <c r="G66" s="761">
        <v>156000</v>
      </c>
      <c r="H66" s="792"/>
      <c r="I66" s="461"/>
      <c r="J66" s="518"/>
      <c r="K66" s="518"/>
      <c r="L66" s="518"/>
      <c r="M66" s="518"/>
    </row>
    <row r="67" spans="1:14">
      <c r="A67" s="483" t="s">
        <v>1043</v>
      </c>
      <c r="B67" s="460"/>
      <c r="C67" s="482" t="s">
        <v>1490</v>
      </c>
      <c r="D67" s="460"/>
      <c r="E67" s="460"/>
      <c r="F67" s="889">
        <v>300000</v>
      </c>
      <c r="G67" s="761">
        <v>264000</v>
      </c>
      <c r="H67" s="482"/>
      <c r="I67" s="461"/>
      <c r="J67" s="518"/>
      <c r="K67" s="518"/>
      <c r="L67" s="518"/>
      <c r="M67" s="518"/>
    </row>
    <row r="68" spans="1:14" s="678" customFormat="1">
      <c r="A68" s="483" t="s">
        <v>1402</v>
      </c>
      <c r="B68" s="460"/>
      <c r="C68" s="482" t="s">
        <v>1490</v>
      </c>
      <c r="D68" s="460"/>
      <c r="E68" s="460"/>
      <c r="F68" s="889">
        <v>258000</v>
      </c>
      <c r="G68" s="761">
        <v>240000</v>
      </c>
      <c r="H68" s="482"/>
      <c r="I68" s="461"/>
      <c r="J68" s="518"/>
      <c r="K68" s="518"/>
      <c r="L68" s="518"/>
      <c r="M68" s="518"/>
    </row>
    <row r="69" spans="1:14">
      <c r="A69" s="483" t="s">
        <v>1044</v>
      </c>
      <c r="B69" s="460"/>
      <c r="C69" s="480" t="s">
        <v>1487</v>
      </c>
      <c r="D69" s="460"/>
      <c r="E69" s="460"/>
      <c r="F69" s="889">
        <v>30000</v>
      </c>
      <c r="G69" s="761">
        <v>30000</v>
      </c>
      <c r="H69" s="482"/>
      <c r="I69" s="461"/>
      <c r="J69" s="518"/>
      <c r="K69" s="518"/>
      <c r="L69" s="518"/>
      <c r="M69" s="518"/>
    </row>
    <row r="70" spans="1:14">
      <c r="A70" s="483"/>
      <c r="B70" s="460"/>
      <c r="C70" s="460"/>
      <c r="D70" s="460"/>
      <c r="E70" s="460"/>
      <c r="F70" s="890"/>
      <c r="G70" s="482"/>
      <c r="H70" s="482"/>
      <c r="I70" s="461"/>
      <c r="J70" s="518"/>
      <c r="K70" s="518"/>
      <c r="L70" s="518"/>
      <c r="M70" s="518"/>
      <c r="N70" s="614"/>
    </row>
    <row r="71" spans="1:14">
      <c r="A71" s="463" t="s">
        <v>1045</v>
      </c>
      <c r="B71" s="460"/>
      <c r="C71" s="460"/>
      <c r="D71" s="460"/>
      <c r="E71" s="460"/>
      <c r="F71" s="482"/>
      <c r="G71" s="482"/>
      <c r="H71" s="482"/>
      <c r="I71" s="461"/>
      <c r="J71" s="518"/>
      <c r="K71" s="518"/>
      <c r="L71" s="518"/>
      <c r="M71" s="518"/>
    </row>
    <row r="72" spans="1:14">
      <c r="A72" s="464" t="s">
        <v>1046</v>
      </c>
      <c r="B72" s="460"/>
      <c r="C72" s="460"/>
      <c r="D72" s="460"/>
      <c r="E72" s="460"/>
      <c r="F72" s="460"/>
      <c r="G72" s="460"/>
      <c r="H72" s="460"/>
      <c r="I72" s="461"/>
    </row>
    <row r="73" spans="1:14">
      <c r="A73" s="484"/>
      <c r="B73" s="485"/>
      <c r="C73" s="485"/>
      <c r="D73" s="485"/>
      <c r="E73" s="485"/>
      <c r="F73" s="485"/>
      <c r="G73" s="485"/>
      <c r="H73" s="485"/>
      <c r="I73" s="486"/>
      <c r="K73" s="614"/>
    </row>
    <row r="74" spans="1:14">
      <c r="A74" s="482" t="s">
        <v>1047</v>
      </c>
      <c r="B74" s="460"/>
      <c r="C74" s="460"/>
      <c r="D74" s="460"/>
      <c r="E74" s="460"/>
      <c r="F74" s="460"/>
      <c r="G74" s="460"/>
      <c r="H74" s="460"/>
      <c r="I74" s="460"/>
    </row>
    <row r="75" spans="1:14">
      <c r="A75" s="449"/>
      <c r="B75" s="449"/>
      <c r="C75" s="449"/>
      <c r="D75" s="449"/>
      <c r="E75" s="449"/>
      <c r="F75" s="449"/>
      <c r="G75" s="449"/>
      <c r="H75" s="449"/>
      <c r="I75" s="449"/>
    </row>
    <row r="76" spans="1:14">
      <c r="A76" s="449"/>
      <c r="B76" s="449"/>
      <c r="C76" s="449"/>
      <c r="D76" s="449"/>
      <c r="E76" s="449"/>
      <c r="F76" s="449"/>
      <c r="G76" s="449"/>
      <c r="H76" s="449"/>
      <c r="I76" s="449"/>
    </row>
    <row r="77" spans="1:14">
      <c r="A77" s="449"/>
      <c r="B77" s="449"/>
      <c r="C77" s="449"/>
      <c r="D77" s="449"/>
      <c r="E77" s="449"/>
      <c r="F77" s="449"/>
      <c r="G77" s="449"/>
      <c r="H77" s="449"/>
      <c r="I77" s="449"/>
    </row>
    <row r="78" spans="1:14">
      <c r="A78" s="472" t="s">
        <v>1048</v>
      </c>
      <c r="B78" s="460"/>
      <c r="C78" s="460"/>
      <c r="D78" s="460"/>
      <c r="E78" s="460"/>
      <c r="F78" s="460"/>
      <c r="G78" s="460"/>
      <c r="H78" s="460"/>
      <c r="I78" s="460"/>
    </row>
  </sheetData>
  <mergeCells count="46">
    <mergeCell ref="H23:I23"/>
    <mergeCell ref="A5:I5"/>
    <mergeCell ref="A6:I6"/>
    <mergeCell ref="A19:I19"/>
    <mergeCell ref="A20:C20"/>
    <mergeCell ref="D20:E20"/>
    <mergeCell ref="F20:G20"/>
    <mergeCell ref="A29:C29"/>
    <mergeCell ref="D29:E29"/>
    <mergeCell ref="F29:G29"/>
    <mergeCell ref="H29:I29"/>
    <mergeCell ref="H20:I20"/>
    <mergeCell ref="A21:C21"/>
    <mergeCell ref="D21:E21"/>
    <mergeCell ref="F21:G21"/>
    <mergeCell ref="H21:I21"/>
    <mergeCell ref="A22:C22"/>
    <mergeCell ref="D22:E22"/>
    <mergeCell ref="F22:G22"/>
    <mergeCell ref="H22:I22"/>
    <mergeCell ref="A23:C23"/>
    <mergeCell ref="F23:G23"/>
    <mergeCell ref="D23:E23"/>
    <mergeCell ref="A24:C24"/>
    <mergeCell ref="D24:E24"/>
    <mergeCell ref="F24:G24"/>
    <mergeCell ref="H24:I24"/>
    <mergeCell ref="A28:I28"/>
    <mergeCell ref="A30:C30"/>
    <mergeCell ref="D30:E30"/>
    <mergeCell ref="F30:G30"/>
    <mergeCell ref="H30:I30"/>
    <mergeCell ref="A32:C32"/>
    <mergeCell ref="D32:E32"/>
    <mergeCell ref="F32:G32"/>
    <mergeCell ref="H32:I32"/>
    <mergeCell ref="E41:H41"/>
    <mergeCell ref="A35:I35"/>
    <mergeCell ref="A36:C36"/>
    <mergeCell ref="D36:E36"/>
    <mergeCell ref="F36:G36"/>
    <mergeCell ref="H36:I36"/>
    <mergeCell ref="A38:C38"/>
    <mergeCell ref="D38:E38"/>
    <mergeCell ref="F38:G38"/>
    <mergeCell ref="H38:I38"/>
  </mergeCells>
  <pageMargins left="0.7" right="0.7" top="0.75" bottom="0.75" header="0.3" footer="0.3"/>
  <pageSetup paperSize="9" scale="43" orientation="portrait" r:id="rId1"/>
  <drawing r:id="rId2"/>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7"/>
  <sheetViews>
    <sheetView topLeftCell="A42" workbookViewId="0">
      <selection activeCell="E55" sqref="E55"/>
    </sheetView>
  </sheetViews>
  <sheetFormatPr baseColWidth="10" defaultColWidth="11.5703125" defaultRowHeight="15"/>
  <cols>
    <col min="1" max="1" width="48.28515625" style="901" customWidth="1"/>
    <col min="2" max="2" width="21" style="901" customWidth="1"/>
    <col min="3" max="3" width="18.7109375" style="901" bestFit="1" customWidth="1"/>
    <col min="4" max="4" width="16.5703125" style="901" bestFit="1" customWidth="1"/>
    <col min="5" max="5" width="18.42578125" style="901" bestFit="1" customWidth="1"/>
    <col min="6" max="6" width="16.5703125" style="901" bestFit="1" customWidth="1"/>
    <col min="7" max="7" width="18.42578125" style="901" bestFit="1" customWidth="1"/>
    <col min="8" max="9" width="16.28515625" style="901" bestFit="1" customWidth="1"/>
    <col min="10" max="10" width="11.5703125" style="901"/>
    <col min="11" max="11" width="19.42578125" style="901" customWidth="1"/>
    <col min="12" max="13" width="14.7109375" style="901" bestFit="1" customWidth="1"/>
    <col min="14" max="14" width="15.42578125" style="901" bestFit="1" customWidth="1"/>
    <col min="15" max="16384" width="11.5703125" style="901"/>
  </cols>
  <sheetData>
    <row r="1" spans="1:14">
      <c r="A1" s="602" t="s">
        <v>992</v>
      </c>
      <c r="B1" s="603"/>
      <c r="C1" s="603"/>
      <c r="D1" s="603"/>
    </row>
    <row r="2" spans="1:14">
      <c r="A2" s="604" t="s">
        <v>870</v>
      </c>
      <c r="B2" s="605">
        <v>45656</v>
      </c>
      <c r="C2" s="769"/>
      <c r="D2" s="770"/>
    </row>
    <row r="3" spans="1:14" ht="25.5">
      <c r="A3" s="606" t="s">
        <v>287</v>
      </c>
      <c r="B3" s="607" t="s">
        <v>873</v>
      </c>
      <c r="C3" s="607" t="s">
        <v>877</v>
      </c>
      <c r="D3" s="607"/>
      <c r="E3" s="633"/>
    </row>
    <row r="4" spans="1:14">
      <c r="A4" s="608" t="s">
        <v>8</v>
      </c>
      <c r="B4" s="614">
        <v>665827271</v>
      </c>
      <c r="C4" s="805">
        <f>+D4/B4</f>
        <v>0.44716227461844982</v>
      </c>
      <c r="D4" s="610">
        <f>(+B13+D5)*-1</f>
        <v>297732837.00335503</v>
      </c>
      <c r="E4" s="614"/>
    </row>
    <row r="5" spans="1:14">
      <c r="A5" s="611" t="s">
        <v>12</v>
      </c>
      <c r="B5" s="609">
        <f>+B7+B8+B9</f>
        <v>493099906.05500001</v>
      </c>
      <c r="C5" s="805">
        <f>+D5/B5</f>
        <v>0.1806070715144521</v>
      </c>
      <c r="D5" s="610">
        <f>+D7+D8+D9</f>
        <v>89057329.996645004</v>
      </c>
    </row>
    <row r="6" spans="1:14">
      <c r="A6" s="612" t="s">
        <v>100</v>
      </c>
      <c r="B6" s="918"/>
      <c r="C6" s="805"/>
      <c r="D6" s="610"/>
    </row>
    <row r="7" spans="1:14">
      <c r="A7" s="613" t="s">
        <v>9</v>
      </c>
      <c r="B7" s="902">
        <v>214887671</v>
      </c>
      <c r="C7" s="805">
        <v>5.0000000000000001E-3</v>
      </c>
      <c r="D7" s="610">
        <f>+B7*C7</f>
        <v>1074438.355</v>
      </c>
      <c r="N7" s="614"/>
    </row>
    <row r="8" spans="1:14">
      <c r="A8" s="613" t="s">
        <v>10</v>
      </c>
      <c r="B8" s="902">
        <v>64641042</v>
      </c>
      <c r="C8" s="805">
        <v>0.1089</v>
      </c>
      <c r="D8" s="610">
        <f>+B8*C8</f>
        <v>7039409.4737999998</v>
      </c>
    </row>
    <row r="9" spans="1:14">
      <c r="A9" s="613" t="s">
        <v>11</v>
      </c>
      <c r="B9" s="902">
        <v>213571193.05500001</v>
      </c>
      <c r="C9" s="805">
        <v>0.379</v>
      </c>
      <c r="D9" s="610">
        <f>+B9*C9</f>
        <v>80943482.167845011</v>
      </c>
    </row>
    <row r="10" spans="1:14">
      <c r="A10" s="608"/>
      <c r="B10" s="615"/>
      <c r="C10" s="615"/>
      <c r="D10" s="616"/>
    </row>
    <row r="11" spans="1:14">
      <c r="A11" s="617" t="s">
        <v>871</v>
      </c>
      <c r="B11" s="618">
        <f>+B4+B5</f>
        <v>1158927177.0550001</v>
      </c>
      <c r="C11" s="619"/>
      <c r="D11" s="619"/>
    </row>
    <row r="12" spans="1:14">
      <c r="A12" s="608"/>
      <c r="B12" s="615"/>
      <c r="C12" s="615"/>
      <c r="D12" s="616"/>
    </row>
    <row r="13" spans="1:14">
      <c r="A13" s="620" t="s">
        <v>872</v>
      </c>
      <c r="B13" s="621">
        <v>-386790167</v>
      </c>
      <c r="C13" s="622"/>
      <c r="D13" s="623"/>
    </row>
    <row r="14" spans="1:14">
      <c r="A14" s="608"/>
      <c r="B14" s="771"/>
      <c r="C14" s="771"/>
      <c r="D14" s="772"/>
    </row>
    <row r="15" spans="1:14">
      <c r="A15" s="624" t="s">
        <v>874</v>
      </c>
      <c r="B15" s="625">
        <f>+B11+B13</f>
        <v>772137010.05500007</v>
      </c>
      <c r="C15" s="625"/>
      <c r="D15" s="618"/>
      <c r="F15" s="903"/>
    </row>
    <row r="16" spans="1:14">
      <c r="A16" s="608"/>
      <c r="B16" s="626"/>
      <c r="C16" s="603"/>
      <c r="D16" s="603"/>
      <c r="F16" s="614"/>
    </row>
    <row r="17" spans="1:9">
      <c r="A17" s="627" t="s">
        <v>13</v>
      </c>
      <c r="B17" s="904"/>
      <c r="C17" s="904"/>
      <c r="D17" s="904"/>
      <c r="F17" s="614"/>
      <c r="H17" s="614"/>
      <c r="I17" s="614"/>
    </row>
    <row r="18" spans="1:9">
      <c r="A18" s="628" t="s">
        <v>14</v>
      </c>
      <c r="B18" s="773" t="s">
        <v>875</v>
      </c>
      <c r="C18" s="773" t="s">
        <v>876</v>
      </c>
      <c r="D18" s="773"/>
      <c r="F18" s="614"/>
      <c r="H18" s="614"/>
      <c r="I18" s="614"/>
    </row>
    <row r="19" spans="1:9">
      <c r="A19" s="608" t="s">
        <v>9</v>
      </c>
      <c r="B19" s="629">
        <v>1</v>
      </c>
      <c r="C19" s="629">
        <v>30</v>
      </c>
      <c r="D19" s="629"/>
      <c r="F19" s="614"/>
      <c r="H19" s="614"/>
      <c r="I19" s="614"/>
    </row>
    <row r="20" spans="1:9">
      <c r="A20" s="608" t="s">
        <v>10</v>
      </c>
      <c r="B20" s="629">
        <v>31</v>
      </c>
      <c r="C20" s="629">
        <v>60</v>
      </c>
      <c r="D20" s="629"/>
      <c r="F20" s="614"/>
      <c r="G20" s="614"/>
      <c r="H20" s="614"/>
      <c r="I20" s="614"/>
    </row>
    <row r="21" spans="1:9">
      <c r="A21" s="608" t="s">
        <v>11</v>
      </c>
      <c r="B21" s="629">
        <v>61</v>
      </c>
      <c r="C21" s="629">
        <v>10000</v>
      </c>
      <c r="D21" s="629"/>
      <c r="F21" s="614"/>
      <c r="H21" s="614"/>
      <c r="I21" s="614"/>
    </row>
    <row r="22" spans="1:9">
      <c r="A22" s="603"/>
      <c r="B22" s="603"/>
      <c r="C22" s="603"/>
      <c r="D22" s="603"/>
      <c r="E22" s="614"/>
      <c r="F22" s="614"/>
    </row>
    <row r="23" spans="1:9">
      <c r="A23" s="630" t="s">
        <v>988</v>
      </c>
      <c r="B23" s="603"/>
      <c r="C23" s="603"/>
      <c r="D23" s="603"/>
      <c r="E23" s="614"/>
      <c r="H23" s="614"/>
    </row>
    <row r="24" spans="1:9">
      <c r="A24" s="603"/>
      <c r="B24" s="603"/>
      <c r="C24" s="603"/>
      <c r="D24" s="603"/>
    </row>
    <row r="25" spans="1:9">
      <c r="A25" s="631" t="s">
        <v>989</v>
      </c>
      <c r="B25" s="603"/>
      <c r="C25" s="603"/>
      <c r="D25" s="603"/>
      <c r="F25" s="614"/>
    </row>
    <row r="26" spans="1:9">
      <c r="A26" s="631" t="s">
        <v>990</v>
      </c>
      <c r="B26" s="603"/>
      <c r="C26" s="603"/>
      <c r="D26" s="603"/>
    </row>
    <row r="27" spans="1:9">
      <c r="A27" s="558"/>
      <c r="B27" s="558"/>
      <c r="C27" s="558"/>
      <c r="D27" s="558"/>
      <c r="H27" s="614"/>
    </row>
    <row r="28" spans="1:9">
      <c r="A28" s="922"/>
      <c r="B28" s="922"/>
      <c r="C28" s="922"/>
      <c r="D28" s="922"/>
    </row>
    <row r="29" spans="1:9">
      <c r="A29" s="922"/>
      <c r="B29" s="922"/>
      <c r="C29" s="922"/>
      <c r="D29" s="923"/>
    </row>
    <row r="30" spans="1:9">
      <c r="A30" s="924"/>
      <c r="B30" s="924"/>
      <c r="C30" s="924"/>
      <c r="D30" s="925"/>
    </row>
    <row r="31" spans="1:9" s="918" customFormat="1">
      <c r="A31" s="924"/>
      <c r="B31" s="924"/>
      <c r="C31" s="924"/>
      <c r="D31" s="925"/>
    </row>
    <row r="32" spans="1:9" s="918" customFormat="1">
      <c r="A32" s="924"/>
      <c r="B32" s="924"/>
      <c r="C32" s="924"/>
      <c r="D32" s="925"/>
    </row>
    <row r="33" spans="1:9">
      <c r="A33" s="924"/>
      <c r="B33" s="924"/>
      <c r="C33" s="924"/>
      <c r="D33" s="925"/>
    </row>
    <row r="34" spans="1:9">
      <c r="A34" s="924"/>
      <c r="B34" s="924"/>
      <c r="C34" s="924"/>
      <c r="D34" s="925"/>
    </row>
    <row r="35" spans="1:9">
      <c r="A35" s="631" t="s">
        <v>991</v>
      </c>
      <c r="B35" s="603"/>
      <c r="C35" s="603"/>
      <c r="D35" s="603"/>
    </row>
    <row r="36" spans="1:9">
      <c r="A36" s="603" t="s">
        <v>1132</v>
      </c>
      <c r="B36" s="603"/>
      <c r="C36" s="603"/>
      <c r="D36" s="603"/>
    </row>
    <row r="37" spans="1:9">
      <c r="A37" s="603" t="s">
        <v>1165</v>
      </c>
      <c r="B37" s="603"/>
      <c r="C37" s="603"/>
      <c r="D37" s="603"/>
    </row>
    <row r="38" spans="1:9">
      <c r="A38" s="603"/>
      <c r="B38" s="603"/>
      <c r="C38" s="603"/>
      <c r="D38" s="603"/>
    </row>
    <row r="40" spans="1:9">
      <c r="A40" s="614"/>
      <c r="B40" s="614"/>
      <c r="D40" s="614"/>
      <c r="E40" s="614"/>
      <c r="F40" s="614"/>
      <c r="G40" s="614"/>
      <c r="H40" s="614"/>
      <c r="I40" s="614"/>
    </row>
    <row r="41" spans="1:9">
      <c r="A41" s="633" t="s">
        <v>1100</v>
      </c>
      <c r="B41" s="633" t="s">
        <v>461</v>
      </c>
      <c r="C41" s="614"/>
      <c r="D41" s="614"/>
      <c r="E41" s="614"/>
      <c r="F41" s="614"/>
      <c r="G41" s="614"/>
      <c r="H41" s="614"/>
      <c r="I41" s="614"/>
    </row>
    <row r="42" spans="1:9">
      <c r="A42" s="774" t="s">
        <v>1492</v>
      </c>
      <c r="B42" s="614"/>
      <c r="C42" s="614"/>
      <c r="D42" s="614"/>
      <c r="E42" s="614"/>
      <c r="F42" s="614"/>
      <c r="G42" s="614"/>
      <c r="H42" s="614"/>
      <c r="I42" s="614"/>
    </row>
    <row r="43" spans="1:9">
      <c r="A43" s="918" t="s">
        <v>1429</v>
      </c>
      <c r="B43" s="775" t="s">
        <v>1101</v>
      </c>
      <c r="C43" s="775" t="s">
        <v>1418</v>
      </c>
      <c r="D43" s="775" t="s">
        <v>1102</v>
      </c>
      <c r="E43" s="775" t="s">
        <v>1103</v>
      </c>
      <c r="F43" s="775" t="s">
        <v>1104</v>
      </c>
      <c r="G43" s="775" t="s">
        <v>1105</v>
      </c>
    </row>
    <row r="44" spans="1:9">
      <c r="A44" s="918">
        <v>1</v>
      </c>
      <c r="B44" s="614">
        <v>945336269849</v>
      </c>
      <c r="C44" s="614">
        <v>812697670450</v>
      </c>
      <c r="D44" s="614">
        <v>826684990940</v>
      </c>
      <c r="E44" s="614">
        <v>228800273157.53998</v>
      </c>
      <c r="F44" s="614">
        <v>0</v>
      </c>
      <c r="G44" s="614">
        <v>228800273157.53998</v>
      </c>
    </row>
    <row r="45" spans="1:9">
      <c r="A45" s="918">
        <v>2</v>
      </c>
      <c r="B45" s="614">
        <v>41860039000</v>
      </c>
      <c r="C45" s="614">
        <v>36042936396</v>
      </c>
      <c r="D45" s="614">
        <v>37915653992</v>
      </c>
      <c r="E45" s="614">
        <v>8735069078</v>
      </c>
      <c r="F45" s="614">
        <v>1895779698</v>
      </c>
      <c r="G45" s="614">
        <v>10630848776</v>
      </c>
    </row>
    <row r="46" spans="1:9">
      <c r="A46" s="918">
        <v>3</v>
      </c>
      <c r="B46" s="614">
        <v>56738283378</v>
      </c>
      <c r="C46" s="614">
        <v>48702243386</v>
      </c>
      <c r="D46" s="614">
        <v>50799363540</v>
      </c>
      <c r="E46" s="614">
        <v>12442383258</v>
      </c>
      <c r="F46" s="614">
        <v>12699837313</v>
      </c>
      <c r="G46" s="614">
        <v>25142220571</v>
      </c>
    </row>
    <row r="47" spans="1:9">
      <c r="A47" s="918">
        <v>4</v>
      </c>
      <c r="B47" s="614">
        <v>28095621646</v>
      </c>
      <c r="C47" s="614">
        <v>24093054975</v>
      </c>
      <c r="D47" s="614">
        <v>25096284912</v>
      </c>
      <c r="E47" s="614">
        <v>6157962227</v>
      </c>
      <c r="F47" s="614">
        <v>12548141373</v>
      </c>
      <c r="G47" s="614">
        <v>18706103600</v>
      </c>
    </row>
    <row r="48" spans="1:9">
      <c r="A48" s="918">
        <v>5</v>
      </c>
      <c r="B48" s="614">
        <v>66649318773</v>
      </c>
      <c r="C48" s="614">
        <v>56761024334</v>
      </c>
      <c r="D48" s="614">
        <v>59192018447</v>
      </c>
      <c r="E48" s="614">
        <v>15037448611</v>
      </c>
      <c r="F48" s="614">
        <v>44394009680</v>
      </c>
      <c r="G48" s="614">
        <v>59431458291</v>
      </c>
      <c r="I48" s="614"/>
    </row>
    <row r="49" spans="1:8">
      <c r="A49" s="918">
        <v>6</v>
      </c>
      <c r="B49" s="614">
        <v>19970461239</v>
      </c>
      <c r="C49" s="614">
        <v>16748302112</v>
      </c>
      <c r="D49" s="614">
        <v>17519946940</v>
      </c>
      <c r="E49" s="614">
        <v>4396288269</v>
      </c>
      <c r="F49" s="614">
        <v>17519946940</v>
      </c>
      <c r="G49" s="614">
        <v>21916235209</v>
      </c>
    </row>
    <row r="50" spans="1:8">
      <c r="A50" s="918" t="s">
        <v>128</v>
      </c>
      <c r="B50" s="775">
        <v>1158649993885</v>
      </c>
      <c r="C50" s="775">
        <v>995045231653</v>
      </c>
      <c r="D50" s="775">
        <v>1017208258771</v>
      </c>
      <c r="E50" s="775">
        <v>275569424600.53998</v>
      </c>
      <c r="F50" s="775">
        <v>89057715004</v>
      </c>
      <c r="G50" s="775">
        <v>364627139604.53998</v>
      </c>
    </row>
    <row r="51" spans="1:8">
      <c r="A51" s="918"/>
      <c r="B51" s="614">
        <v>277183019</v>
      </c>
      <c r="C51" s="614">
        <v>182347561203</v>
      </c>
      <c r="D51" s="614"/>
      <c r="E51" s="614"/>
      <c r="F51" s="614"/>
      <c r="G51" s="614"/>
    </row>
    <row r="52" spans="1:8">
      <c r="A52" s="632" t="s">
        <v>1106</v>
      </c>
      <c r="B52" s="633">
        <v>1158927176904</v>
      </c>
      <c r="C52" s="420">
        <v>18.32555500015598</v>
      </c>
      <c r="D52" s="420"/>
      <c r="E52" s="614"/>
      <c r="F52" s="614"/>
      <c r="G52" s="776"/>
      <c r="H52" s="614"/>
    </row>
    <row r="53" spans="1:8">
      <c r="A53" s="918" t="s">
        <v>1107</v>
      </c>
      <c r="B53" s="614">
        <v>213590907055</v>
      </c>
      <c r="C53" s="635"/>
      <c r="D53" s="420"/>
      <c r="E53" s="614"/>
      <c r="F53" s="614"/>
      <c r="G53" s="614"/>
      <c r="H53" s="614"/>
    </row>
    <row r="54" spans="1:8">
      <c r="A54" s="634" t="s">
        <v>1108</v>
      </c>
      <c r="B54" s="905">
        <v>0.18430054218384495</v>
      </c>
      <c r="C54" s="420"/>
      <c r="D54" s="420"/>
      <c r="E54" s="614"/>
      <c r="F54" s="614"/>
      <c r="G54" s="614"/>
      <c r="H54" s="614"/>
    </row>
    <row r="55" spans="1:8">
      <c r="A55" s="918" t="s">
        <v>1109</v>
      </c>
      <c r="B55" s="614">
        <v>89057715004</v>
      </c>
      <c r="C55" s="635"/>
      <c r="D55" s="614"/>
      <c r="E55" s="614"/>
      <c r="F55" s="614"/>
      <c r="G55" s="614"/>
      <c r="H55" s="614"/>
    </row>
    <row r="56" spans="1:8">
      <c r="A56" s="636" t="s">
        <v>1110</v>
      </c>
      <c r="B56" s="637">
        <v>297732451718</v>
      </c>
      <c r="C56" s="614"/>
      <c r="D56" s="614"/>
      <c r="E56" s="614"/>
      <c r="F56" s="614"/>
      <c r="G56" s="614"/>
      <c r="H56" s="614"/>
    </row>
    <row r="57" spans="1:8">
      <c r="A57" s="634" t="s">
        <v>128</v>
      </c>
      <c r="B57" s="777">
        <v>386790166722</v>
      </c>
      <c r="C57" s="614"/>
      <c r="D57" s="614"/>
      <c r="E57" s="614"/>
      <c r="F57" s="614"/>
      <c r="G57" s="614"/>
      <c r="H57" s="614"/>
    </row>
    <row r="58" spans="1:8">
      <c r="A58" s="918"/>
      <c r="B58" s="614"/>
      <c r="C58" s="918"/>
      <c r="D58" s="918"/>
      <c r="E58" s="614"/>
      <c r="F58" s="614"/>
      <c r="G58" s="614"/>
      <c r="H58" s="614"/>
    </row>
    <row r="59" spans="1:8">
      <c r="A59" s="918"/>
      <c r="B59" s="614"/>
      <c r="C59" s="614"/>
      <c r="D59" s="614"/>
      <c r="E59" s="918"/>
      <c r="F59" s="918"/>
      <c r="G59" s="918"/>
      <c r="H59" s="614"/>
    </row>
    <row r="60" spans="1:8" ht="15.75" thickBot="1">
      <c r="A60" s="632" t="s">
        <v>1477</v>
      </c>
      <c r="B60" s="614"/>
      <c r="C60" s="614"/>
      <c r="D60" s="614"/>
      <c r="E60" s="918"/>
      <c r="F60" s="918"/>
      <c r="G60" s="918"/>
      <c r="H60" s="614"/>
    </row>
    <row r="61" spans="1:8" ht="15.75" thickBot="1">
      <c r="A61" s="638" t="s">
        <v>1478</v>
      </c>
      <c r="B61" s="638" t="s">
        <v>1479</v>
      </c>
      <c r="C61" s="638" t="s">
        <v>1480</v>
      </c>
      <c r="D61" s="639" t="s">
        <v>1481</v>
      </c>
      <c r="E61" s="918"/>
      <c r="F61" s="918"/>
      <c r="G61" s="918"/>
      <c r="H61" s="614"/>
    </row>
    <row r="62" spans="1:8">
      <c r="A62" s="640">
        <v>1</v>
      </c>
      <c r="B62" s="640" t="s">
        <v>1111</v>
      </c>
      <c r="C62" s="640" t="s">
        <v>1111</v>
      </c>
      <c r="D62" s="641" t="s">
        <v>1112</v>
      </c>
      <c r="E62" s="918"/>
      <c r="F62" s="918"/>
      <c r="G62" s="918"/>
      <c r="H62" s="614"/>
    </row>
    <row r="63" spans="1:8">
      <c r="A63" s="640">
        <v>2</v>
      </c>
      <c r="B63" s="640" t="s">
        <v>1113</v>
      </c>
      <c r="C63" s="640" t="s">
        <v>1113</v>
      </c>
      <c r="D63" s="642">
        <v>0.05</v>
      </c>
      <c r="E63" s="918"/>
      <c r="F63" s="918"/>
      <c r="G63" s="918"/>
      <c r="H63" s="614"/>
    </row>
    <row r="64" spans="1:8">
      <c r="A64" s="643">
        <v>3</v>
      </c>
      <c r="B64" s="643" t="s">
        <v>1114</v>
      </c>
      <c r="C64" s="643" t="s">
        <v>1115</v>
      </c>
      <c r="D64" s="644">
        <v>0.25</v>
      </c>
      <c r="E64" s="918"/>
      <c r="F64" s="918"/>
      <c r="G64" s="918"/>
      <c r="H64" s="614"/>
    </row>
    <row r="65" spans="1:8">
      <c r="A65" s="643">
        <v>4</v>
      </c>
      <c r="B65" s="643" t="s">
        <v>1116</v>
      </c>
      <c r="C65" s="643" t="s">
        <v>1117</v>
      </c>
      <c r="D65" s="644">
        <v>0.5</v>
      </c>
      <c r="E65" s="918"/>
      <c r="F65" s="918"/>
      <c r="G65" s="918"/>
      <c r="H65" s="614"/>
    </row>
    <row r="66" spans="1:8">
      <c r="A66" s="643">
        <v>5</v>
      </c>
      <c r="B66" s="643" t="s">
        <v>1118</v>
      </c>
      <c r="C66" s="643" t="s">
        <v>1116</v>
      </c>
      <c r="D66" s="644">
        <v>0.75</v>
      </c>
      <c r="E66" s="918"/>
      <c r="F66" s="918"/>
      <c r="G66" s="918"/>
      <c r="H66" s="614"/>
    </row>
    <row r="67" spans="1:8" ht="15.75" thickBot="1">
      <c r="A67" s="645">
        <v>6</v>
      </c>
      <c r="B67" s="645" t="s">
        <v>1493</v>
      </c>
      <c r="C67" s="645" t="s">
        <v>1494</v>
      </c>
      <c r="D67" s="646">
        <v>1</v>
      </c>
      <c r="E67" s="918"/>
      <c r="F67" s="918"/>
      <c r="G67" s="918"/>
    </row>
  </sheetData>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5"/>
  <dimension ref="A1:F51"/>
  <sheetViews>
    <sheetView showGridLines="0" topLeftCell="A25" zoomScale="90" zoomScaleNormal="90" workbookViewId="0">
      <selection activeCell="B49" sqref="B49"/>
    </sheetView>
  </sheetViews>
  <sheetFormatPr baseColWidth="10" defaultColWidth="10.85546875" defaultRowHeight="14.25"/>
  <cols>
    <col min="1" max="1" width="78" style="495" customWidth="1"/>
    <col min="2" max="2" width="21.140625" style="59" customWidth="1"/>
    <col min="3" max="3" width="27.5703125" style="59" customWidth="1"/>
    <col min="4" max="4" width="2.42578125" style="382" customWidth="1"/>
    <col min="5" max="5" width="10.140625" style="382" bestFit="1" customWidth="1"/>
    <col min="6" max="6" width="2.28515625" style="382" customWidth="1"/>
    <col min="7" max="7" width="4.42578125" style="382" customWidth="1"/>
    <col min="8" max="16384" width="10.85546875" style="382"/>
  </cols>
  <sheetData>
    <row r="1" spans="1:6">
      <c r="A1" s="495" t="str">
        <f>[1]Indice!C1</f>
        <v>NEGOFIN S.A.E.C.A.</v>
      </c>
    </row>
    <row r="2" spans="1:6">
      <c r="A2" s="47"/>
      <c r="B2" s="48"/>
      <c r="C2" s="48"/>
    </row>
    <row r="3" spans="1:6" ht="13.9" hidden="1" customHeight="1">
      <c r="A3" s="995"/>
      <c r="B3" s="995"/>
      <c r="C3" s="995"/>
    </row>
    <row r="4" spans="1:6">
      <c r="A4" s="47"/>
      <c r="B4" s="48"/>
      <c r="C4" s="48"/>
    </row>
    <row r="5" spans="1:6" s="1" customFormat="1" ht="15">
      <c r="A5" s="987" t="s">
        <v>869</v>
      </c>
      <c r="B5" s="987"/>
      <c r="C5" s="987"/>
    </row>
    <row r="6" spans="1:6" s="1" customFormat="1" ht="15">
      <c r="A6" s="987" t="str">
        <f>IFERROR(IF(Indice!B6="","Al dia... de mes… de año 2XX2…","Al "&amp;DAY(Indice!B6)&amp;" de "&amp;VLOOKUP(MONTH(Indice!B6),Indice!S:T,2,0)&amp;" de "&amp;YEAR(Indice!B6)),"Al dia... de mes… de año 2XX2…")</f>
        <v>Al 30 de Diciembre de 2024</v>
      </c>
      <c r="B6" s="987"/>
      <c r="C6" s="987"/>
    </row>
    <row r="7" spans="1:6" s="1" customFormat="1">
      <c r="A7" s="996" t="s">
        <v>297</v>
      </c>
      <c r="B7" s="996"/>
      <c r="C7" s="996"/>
    </row>
    <row r="8" spans="1:6" s="1" customFormat="1">
      <c r="A8" s="996" t="s">
        <v>271</v>
      </c>
      <c r="B8" s="996"/>
      <c r="C8" s="996"/>
    </row>
    <row r="9" spans="1:6" s="1" customFormat="1">
      <c r="A9" s="433"/>
      <c r="B9" s="433"/>
      <c r="C9" s="433"/>
    </row>
    <row r="10" spans="1:6" s="1" customFormat="1">
      <c r="A10" s="433"/>
      <c r="B10" s="433"/>
      <c r="C10" s="433"/>
    </row>
    <row r="11" spans="1:6" s="1" customFormat="1" ht="15">
      <c r="A11" s="87"/>
      <c r="B11" s="262">
        <v>2024</v>
      </c>
      <c r="C11" s="262">
        <v>2023</v>
      </c>
    </row>
    <row r="12" spans="1:6" s="1" customFormat="1">
      <c r="A12" s="495"/>
      <c r="B12" s="66"/>
      <c r="C12" s="66"/>
    </row>
    <row r="13" spans="1:6" s="1" customFormat="1" ht="15">
      <c r="A13" s="67" t="s">
        <v>273</v>
      </c>
      <c r="B13" s="48"/>
      <c r="C13" s="430"/>
    </row>
    <row r="14" spans="1:6" s="1" customFormat="1">
      <c r="A14" s="495" t="s">
        <v>419</v>
      </c>
      <c r="B14" s="927">
        <v>253951524.84199992</v>
      </c>
      <c r="C14" s="928">
        <v>131361343</v>
      </c>
    </row>
    <row r="15" spans="1:6" s="1" customFormat="1">
      <c r="A15" s="495" t="s">
        <v>49</v>
      </c>
      <c r="B15" s="927">
        <v>-122195840.53999999</v>
      </c>
      <c r="C15" s="927">
        <v>-87698886</v>
      </c>
      <c r="E15" s="430"/>
      <c r="F15" s="35"/>
    </row>
    <row r="16" spans="1:6" s="1" customFormat="1">
      <c r="A16" s="495" t="s">
        <v>50</v>
      </c>
      <c r="B16" s="927">
        <v>-86404959.390000001</v>
      </c>
      <c r="C16" s="927">
        <v>-47407751</v>
      </c>
      <c r="F16" s="35"/>
    </row>
    <row r="17" spans="1:6" s="1" customFormat="1">
      <c r="A17" s="495" t="s">
        <v>87</v>
      </c>
      <c r="B17" s="927">
        <v>-57568952.700999998</v>
      </c>
      <c r="C17" s="927">
        <v>-50140991</v>
      </c>
      <c r="F17" s="35"/>
    </row>
    <row r="18" spans="1:6" s="1" customFormat="1">
      <c r="A18" s="495" t="s">
        <v>420</v>
      </c>
      <c r="B18" s="929">
        <v>0</v>
      </c>
      <c r="C18" s="927">
        <v>0</v>
      </c>
      <c r="F18" s="35"/>
    </row>
    <row r="19" spans="1:6" s="1" customFormat="1">
      <c r="A19" s="495"/>
      <c r="B19" s="58"/>
      <c r="C19" s="928"/>
      <c r="F19" s="35"/>
    </row>
    <row r="20" spans="1:6" s="1" customFormat="1">
      <c r="A20" s="495" t="s">
        <v>272</v>
      </c>
      <c r="B20" s="927">
        <v>-10661588.752</v>
      </c>
      <c r="C20" s="927">
        <v>-12300946</v>
      </c>
      <c r="F20" s="35"/>
    </row>
    <row r="21" spans="1:6" s="1" customFormat="1" ht="15">
      <c r="A21" s="357" t="s">
        <v>51</v>
      </c>
      <c r="B21" s="358">
        <f>SUM(B14:B20)</f>
        <v>-22879816.541000072</v>
      </c>
      <c r="C21" s="358">
        <f>SUM(C14:C20)</f>
        <v>-66187231</v>
      </c>
    </row>
    <row r="22" spans="1:6" s="1" customFormat="1">
      <c r="A22" s="495"/>
      <c r="B22" s="930"/>
      <c r="C22" s="930"/>
    </row>
    <row r="23" spans="1:6" s="1" customFormat="1" ht="15">
      <c r="A23" s="67" t="s">
        <v>274</v>
      </c>
      <c r="B23" s="930"/>
      <c r="C23" s="930"/>
    </row>
    <row r="24" spans="1:6" s="1" customFormat="1">
      <c r="A24" s="495" t="s">
        <v>421</v>
      </c>
      <c r="B24" s="927">
        <v>-4281465.1379999947</v>
      </c>
      <c r="C24" s="927">
        <v>-24548340</v>
      </c>
      <c r="F24" s="35"/>
    </row>
    <row r="25" spans="1:6" s="1" customFormat="1" ht="13.9" customHeight="1">
      <c r="A25" s="495" t="s">
        <v>1420</v>
      </c>
      <c r="B25" s="927">
        <v>-961709.34899999946</v>
      </c>
      <c r="C25" s="927">
        <v>-3414011</v>
      </c>
      <c r="F25" s="35"/>
    </row>
    <row r="26" spans="1:6" s="1" customFormat="1" ht="13.9" customHeight="1">
      <c r="A26" s="495" t="s">
        <v>52</v>
      </c>
      <c r="B26" s="929">
        <v>0</v>
      </c>
      <c r="C26" s="927">
        <v>0</v>
      </c>
    </row>
    <row r="27" spans="1:6" s="1" customFormat="1">
      <c r="A27" s="495" t="s">
        <v>88</v>
      </c>
      <c r="B27" s="929">
        <v>0</v>
      </c>
      <c r="C27" s="927">
        <v>0</v>
      </c>
    </row>
    <row r="28" spans="1:6" s="1" customFormat="1">
      <c r="A28" s="495" t="s">
        <v>89</v>
      </c>
      <c r="B28" s="929">
        <v>0</v>
      </c>
      <c r="C28" s="927">
        <v>0</v>
      </c>
    </row>
    <row r="29" spans="1:6" s="1" customFormat="1">
      <c r="A29" s="495" t="s">
        <v>1405</v>
      </c>
      <c r="B29" s="929">
        <v>0</v>
      </c>
      <c r="C29" s="927">
        <v>0</v>
      </c>
    </row>
    <row r="30" spans="1:6" s="1" customFormat="1">
      <c r="A30" s="495" t="s">
        <v>275</v>
      </c>
      <c r="B30" s="927">
        <v>15586.343000000343</v>
      </c>
      <c r="C30" s="927">
        <v>-4979837</v>
      </c>
    </row>
    <row r="31" spans="1:6" s="1" customFormat="1">
      <c r="A31" s="495" t="s">
        <v>1125</v>
      </c>
      <c r="B31" s="927">
        <v>-1987651.2439999999</v>
      </c>
      <c r="C31" s="927">
        <v>-1052962.753</v>
      </c>
    </row>
    <row r="32" spans="1:6" s="1" customFormat="1" ht="15">
      <c r="A32" s="357" t="s">
        <v>53</v>
      </c>
      <c r="B32" s="358">
        <f>SUM(B24:B31)</f>
        <v>-7215239.3879999937</v>
      </c>
      <c r="C32" s="358">
        <f>SUM(C24:C31)</f>
        <v>-33995150.752999999</v>
      </c>
    </row>
    <row r="33" spans="1:3" s="1" customFormat="1">
      <c r="A33" s="495"/>
      <c r="B33" s="48"/>
      <c r="C33" s="48"/>
    </row>
    <row r="34" spans="1:3" s="1" customFormat="1" ht="15">
      <c r="A34" s="67" t="s">
        <v>276</v>
      </c>
      <c r="B34" s="930"/>
      <c r="C34" s="930"/>
    </row>
    <row r="35" spans="1:3" s="1" customFormat="1">
      <c r="A35" s="495" t="s">
        <v>422</v>
      </c>
      <c r="B35" s="927">
        <v>76383933.833999828</v>
      </c>
      <c r="C35" s="927">
        <v>142725414</v>
      </c>
    </row>
    <row r="36" spans="1:3" s="1" customFormat="1">
      <c r="A36" s="495" t="s">
        <v>91</v>
      </c>
      <c r="B36" s="927">
        <v>5927659.4299999774</v>
      </c>
      <c r="C36" s="927">
        <v>22952677</v>
      </c>
    </row>
    <row r="37" spans="1:3" s="1" customFormat="1">
      <c r="A37" s="495" t="s">
        <v>90</v>
      </c>
      <c r="B37" s="927">
        <v>-61157499.32</v>
      </c>
      <c r="C37" s="927">
        <v>-50179795</v>
      </c>
    </row>
    <row r="38" spans="1:3" s="1" customFormat="1" ht="15">
      <c r="A38" s="357" t="s">
        <v>423</v>
      </c>
      <c r="B38" s="358">
        <f>+B35+B36+B37</f>
        <v>21154093.943999805</v>
      </c>
      <c r="C38" s="358">
        <f>SUM(C35:C37)</f>
        <v>115498296</v>
      </c>
    </row>
    <row r="39" spans="1:3" s="24" customFormat="1">
      <c r="A39" s="320" t="s">
        <v>1234</v>
      </c>
      <c r="B39" s="931">
        <v>-19340.908000000054</v>
      </c>
      <c r="C39" s="927">
        <v>0</v>
      </c>
    </row>
    <row r="40" spans="1:3" s="24" customFormat="1">
      <c r="A40" s="320" t="s">
        <v>1126</v>
      </c>
      <c r="B40" s="927">
        <v>-3764762.767</v>
      </c>
      <c r="C40" s="927">
        <v>0</v>
      </c>
    </row>
    <row r="41" spans="1:3" s="24" customFormat="1">
      <c r="A41" s="320" t="s">
        <v>987</v>
      </c>
      <c r="B41" s="927">
        <v>3313929</v>
      </c>
      <c r="C41" s="927">
        <v>0</v>
      </c>
    </row>
    <row r="42" spans="1:3" s="1" customFormat="1">
      <c r="A42" s="320" t="s">
        <v>92</v>
      </c>
      <c r="B42" s="927">
        <f>+B40+B38+B32+B21+B39+B41</f>
        <v>-9411136.6600002609</v>
      </c>
      <c r="C42" s="927">
        <f>+C40+C38+C32+C21+C39+C41</f>
        <v>15315914.247000009</v>
      </c>
    </row>
    <row r="43" spans="1:3">
      <c r="A43" s="320" t="s">
        <v>93</v>
      </c>
      <c r="B43" s="930"/>
      <c r="C43" s="930"/>
    </row>
    <row r="44" spans="1:3" s="1" customFormat="1">
      <c r="A44" s="320" t="s">
        <v>94</v>
      </c>
      <c r="B44" s="930">
        <v>29125799</v>
      </c>
      <c r="C44" s="845">
        <v>13809885</v>
      </c>
    </row>
    <row r="45" spans="1:3" s="1" customFormat="1">
      <c r="A45" s="495"/>
      <c r="B45" s="59"/>
      <c r="C45" s="59"/>
    </row>
    <row r="46" spans="1:3" s="1" customFormat="1" ht="18.75">
      <c r="A46" s="88" t="s">
        <v>54</v>
      </c>
      <c r="B46" s="96">
        <f>+B42+B44</f>
        <v>19714662.339999739</v>
      </c>
      <c r="C46" s="96">
        <f>+C42+C44</f>
        <v>29125799.247000009</v>
      </c>
    </row>
    <row r="47" spans="1:3" s="1" customFormat="1">
      <c r="A47" s="495"/>
      <c r="B47" s="68"/>
      <c r="C47" s="48"/>
    </row>
    <row r="48" spans="1:3">
      <c r="A48" s="495" t="s">
        <v>406</v>
      </c>
      <c r="B48" s="46"/>
      <c r="C48" s="46"/>
    </row>
    <row r="49" spans="2:3">
      <c r="B49" s="46"/>
      <c r="C49" s="46"/>
    </row>
    <row r="50" spans="2:3">
      <c r="B50" s="46"/>
      <c r="C50" s="44"/>
    </row>
    <row r="51" spans="2:3">
      <c r="B51" s="44"/>
      <c r="C51" s="44"/>
    </row>
  </sheetData>
  <mergeCells count="5">
    <mergeCell ref="A3:C3"/>
    <mergeCell ref="A5:C5"/>
    <mergeCell ref="A6:C6"/>
    <mergeCell ref="A7:C7"/>
    <mergeCell ref="A8:C8"/>
  </mergeCells>
  <pageMargins left="0.70866141732283472" right="0.70866141732283472" top="0.74803149606299213" bottom="0.74803149606299213" header="0.31496062992125984" footer="0.31496062992125984"/>
  <pageSetup paperSize="9" scale="68"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6">
    <pageSetUpPr fitToPage="1"/>
  </sheetPr>
  <dimension ref="A1:AF219"/>
  <sheetViews>
    <sheetView showGridLines="0" zoomScale="76" zoomScaleNormal="76" workbookViewId="0">
      <selection activeCell="E165" sqref="E165"/>
    </sheetView>
  </sheetViews>
  <sheetFormatPr baseColWidth="10" defaultColWidth="11.42578125" defaultRowHeight="14.25"/>
  <cols>
    <col min="1" max="1" width="46.140625" style="47" customWidth="1"/>
    <col min="2" max="2" width="32" style="47" customWidth="1"/>
    <col min="3" max="3" width="30.42578125" style="47" customWidth="1"/>
    <col min="4" max="4" width="15.7109375" style="47" customWidth="1"/>
    <col min="5" max="5" width="27.42578125" style="47" customWidth="1"/>
    <col min="6" max="6" width="12.42578125" style="47" customWidth="1"/>
    <col min="7" max="7" width="9.85546875" style="47" customWidth="1"/>
    <col min="8" max="8" width="16.140625" style="691" bestFit="1" customWidth="1"/>
    <col min="9" max="9" width="11.42578125" style="47"/>
    <col min="10" max="10" width="18.140625" style="47" bestFit="1" customWidth="1"/>
    <col min="11" max="11" width="11.42578125" style="47"/>
    <col min="12" max="12" width="18.140625" style="47" bestFit="1" customWidth="1"/>
    <col min="13" max="13" width="14.7109375" style="47" bestFit="1" customWidth="1"/>
    <col min="14" max="16384" width="11.42578125" style="47"/>
  </cols>
  <sheetData>
    <row r="1" spans="1:14" ht="15" customHeight="1">
      <c r="A1" s="47" t="str">
        <f>Indice!C1</f>
        <v>NEGOFIN S.A.E.C.A.</v>
      </c>
    </row>
    <row r="5" spans="1:14" ht="15" customHeight="1">
      <c r="A5" s="692"/>
      <c r="B5" s="692"/>
      <c r="C5" s="692"/>
      <c r="D5" s="692"/>
      <c r="E5" s="692"/>
    </row>
    <row r="6" spans="1:14" ht="15" customHeight="1">
      <c r="A6" s="294" t="s">
        <v>851</v>
      </c>
      <c r="B6" s="693"/>
      <c r="C6" s="693"/>
      <c r="D6" s="693"/>
      <c r="E6" s="693"/>
      <c r="F6" s="694"/>
      <c r="G6" s="694"/>
      <c r="H6" s="695"/>
    </row>
    <row r="7" spans="1:14" ht="15" customHeight="1">
      <c r="A7" s="696" t="s">
        <v>852</v>
      </c>
      <c r="B7" s="696"/>
      <c r="C7" s="696"/>
      <c r="D7" s="696"/>
      <c r="E7" s="319" t="str">
        <f>IFERROR(IF(Indice!B6="","Al dia... de mes… de año 2XX2…","Al "&amp;DAY(Indice!B6)&amp;" de "&amp;VLOOKUP(MONTH(Indice!B6),Indice!S:T,2,0)&amp;" de "&amp;YEAR(Indice!B6)),"Al dia... de mes… de año 2XX2…")</f>
        <v>Al 30 de Diciembre de 2024</v>
      </c>
      <c r="F7" s="319"/>
      <c r="G7" s="694"/>
      <c r="H7" s="695"/>
    </row>
    <row r="8" spans="1:14" ht="15" customHeight="1">
      <c r="A8" s="1011" t="s">
        <v>45</v>
      </c>
      <c r="B8" s="1011"/>
      <c r="C8" s="1011"/>
      <c r="D8" s="1011"/>
      <c r="E8" s="1011"/>
      <c r="F8" s="697"/>
      <c r="G8" s="697"/>
      <c r="H8" s="698"/>
    </row>
    <row r="9" spans="1:14" ht="15" customHeight="1">
      <c r="A9" s="699"/>
      <c r="B9" s="699"/>
      <c r="C9" s="699"/>
      <c r="D9" s="699"/>
      <c r="E9" s="699"/>
      <c r="F9" s="697"/>
      <c r="G9" s="697"/>
      <c r="H9" s="698"/>
    </row>
    <row r="10" spans="1:14" ht="15" customHeight="1">
      <c r="A10" s="692"/>
      <c r="B10" s="692"/>
      <c r="C10" s="692"/>
      <c r="D10" s="692"/>
      <c r="E10" s="692"/>
    </row>
    <row r="11" spans="1:14" ht="15" customHeight="1">
      <c r="A11" s="804" t="s">
        <v>0</v>
      </c>
      <c r="B11" s="700"/>
      <c r="C11" s="700"/>
      <c r="D11" s="700"/>
      <c r="E11" s="700"/>
      <c r="F11" s="1012"/>
      <c r="G11" s="1012"/>
      <c r="H11" s="1012"/>
    </row>
    <row r="12" spans="1:14" ht="15" customHeight="1">
      <c r="A12" s="1013" t="s">
        <v>162</v>
      </c>
      <c r="B12" s="1013"/>
      <c r="C12" s="1013"/>
      <c r="D12" s="1013"/>
      <c r="E12" s="1013"/>
    </row>
    <row r="13" spans="1:14" ht="15" customHeight="1">
      <c r="A13" s="701"/>
      <c r="B13" s="702"/>
      <c r="C13" s="702"/>
      <c r="D13" s="702"/>
      <c r="E13" s="702"/>
      <c r="F13" s="697"/>
      <c r="G13" s="697"/>
      <c r="H13" s="698"/>
      <c r="I13" s="1008"/>
      <c r="J13" s="1009"/>
      <c r="K13" s="1009"/>
      <c r="L13" s="1009"/>
      <c r="M13" s="1009"/>
      <c r="N13" s="1009"/>
    </row>
    <row r="14" spans="1:14" ht="15" customHeight="1">
      <c r="A14" s="703" t="s">
        <v>993</v>
      </c>
      <c r="B14" s="702"/>
      <c r="C14" s="702"/>
      <c r="D14" s="702"/>
      <c r="E14" s="702"/>
      <c r="I14" s="1009"/>
      <c r="J14" s="1009"/>
      <c r="K14" s="1009"/>
      <c r="L14" s="1009"/>
      <c r="M14" s="1009"/>
      <c r="N14" s="1009"/>
    </row>
    <row r="15" spans="1:14" ht="15" customHeight="1">
      <c r="A15" s="704" t="s">
        <v>994</v>
      </c>
      <c r="B15" s="704"/>
      <c r="C15" s="704"/>
      <c r="D15" s="704"/>
      <c r="E15" s="704"/>
      <c r="I15" s="147"/>
      <c r="J15" s="147"/>
      <c r="K15" s="147"/>
      <c r="L15" s="147"/>
      <c r="M15" s="147"/>
      <c r="N15" s="147"/>
    </row>
    <row r="16" spans="1:14" ht="15.75" customHeight="1">
      <c r="A16" s="704" t="s">
        <v>995</v>
      </c>
      <c r="B16" s="704"/>
      <c r="C16" s="704"/>
      <c r="D16" s="704"/>
      <c r="E16" s="704"/>
      <c r="I16" s="1010"/>
      <c r="J16" s="1010"/>
      <c r="K16" s="1010"/>
      <c r="L16" s="1010"/>
      <c r="M16" s="1010"/>
      <c r="N16" s="1010"/>
    </row>
    <row r="17" spans="1:14" ht="15" customHeight="1">
      <c r="A17" s="702"/>
      <c r="B17" s="702"/>
      <c r="C17" s="702"/>
      <c r="D17" s="702"/>
      <c r="E17" s="702"/>
      <c r="I17" s="1010"/>
      <c r="J17" s="1010"/>
      <c r="K17" s="1010"/>
      <c r="L17" s="1010"/>
      <c r="M17" s="1010"/>
      <c r="N17" s="1010"/>
    </row>
    <row r="18" spans="1:14" ht="15" customHeight="1">
      <c r="A18" s="705" t="s">
        <v>1120</v>
      </c>
      <c r="B18" s="706"/>
      <c r="C18" s="706"/>
      <c r="D18" s="706"/>
      <c r="E18" s="706"/>
      <c r="I18" s="1010"/>
      <c r="J18" s="1010"/>
      <c r="K18" s="1010"/>
      <c r="L18" s="1010"/>
      <c r="M18" s="1010"/>
      <c r="N18" s="1010"/>
    </row>
    <row r="19" spans="1:14" ht="15" customHeight="1">
      <c r="A19" s="1014" t="s">
        <v>1121</v>
      </c>
      <c r="B19" s="1014"/>
      <c r="C19" s="1014"/>
      <c r="D19" s="1014"/>
      <c r="E19" s="706"/>
      <c r="I19" s="1010"/>
      <c r="J19" s="1010"/>
      <c r="K19" s="1010"/>
      <c r="L19" s="1010"/>
      <c r="M19" s="1010"/>
      <c r="N19" s="1010"/>
    </row>
    <row r="20" spans="1:14" ht="15" customHeight="1">
      <c r="A20" s="1014"/>
      <c r="B20" s="1014"/>
      <c r="C20" s="1014"/>
      <c r="D20" s="1014"/>
      <c r="E20" s="706"/>
      <c r="I20" s="1010"/>
      <c r="J20" s="1010"/>
      <c r="K20" s="1010"/>
      <c r="L20" s="1010"/>
      <c r="M20" s="1010"/>
      <c r="N20" s="1010"/>
    </row>
    <row r="21" spans="1:14" ht="15" customHeight="1">
      <c r="A21" s="1014"/>
      <c r="B21" s="1014"/>
      <c r="C21" s="1014"/>
      <c r="D21" s="1014"/>
      <c r="E21" s="706"/>
      <c r="I21" s="1010"/>
      <c r="J21" s="1010"/>
      <c r="K21" s="1010"/>
      <c r="L21" s="1010"/>
      <c r="M21" s="1010"/>
      <c r="N21" s="1010"/>
    </row>
    <row r="22" spans="1:14" ht="15" customHeight="1">
      <c r="A22" s="1014"/>
      <c r="B22" s="1014"/>
      <c r="C22" s="1014"/>
      <c r="D22" s="1014"/>
      <c r="E22" s="706"/>
      <c r="I22" s="1010"/>
      <c r="J22" s="1010"/>
      <c r="K22" s="1010"/>
      <c r="L22" s="1010"/>
      <c r="M22" s="1010"/>
      <c r="N22" s="1010"/>
    </row>
    <row r="23" spans="1:14" ht="15" customHeight="1">
      <c r="A23" s="1014"/>
      <c r="B23" s="1014"/>
      <c r="C23" s="1014"/>
      <c r="D23" s="1014"/>
      <c r="E23" s="706"/>
      <c r="I23" s="1010"/>
      <c r="J23" s="1010"/>
      <c r="K23" s="1010"/>
      <c r="L23" s="1010"/>
      <c r="M23" s="1010"/>
      <c r="N23" s="1010"/>
    </row>
    <row r="24" spans="1:14" ht="15" customHeight="1">
      <c r="A24" s="1014"/>
      <c r="B24" s="1014"/>
      <c r="C24" s="1014"/>
      <c r="D24" s="1014"/>
      <c r="E24" s="706"/>
      <c r="I24" s="1010"/>
      <c r="J24" s="1010"/>
      <c r="K24" s="1010"/>
      <c r="L24" s="1010"/>
      <c r="M24" s="1010"/>
      <c r="N24" s="1010"/>
    </row>
    <row r="25" spans="1:14" ht="15" customHeight="1">
      <c r="A25" s="1014"/>
      <c r="B25" s="1014"/>
      <c r="C25" s="1014"/>
      <c r="D25" s="1014"/>
      <c r="E25" s="706"/>
      <c r="I25" s="1010"/>
      <c r="J25" s="1010"/>
      <c r="K25" s="1010"/>
      <c r="L25" s="1010"/>
      <c r="M25" s="1010"/>
      <c r="N25" s="1010"/>
    </row>
    <row r="26" spans="1:14" ht="15" customHeight="1">
      <c r="A26" s="1014"/>
      <c r="B26" s="1014"/>
      <c r="C26" s="1014"/>
      <c r="D26" s="1014"/>
      <c r="E26" s="706"/>
      <c r="I26" s="1010"/>
      <c r="J26" s="1010"/>
      <c r="K26" s="1010"/>
      <c r="L26" s="1010"/>
      <c r="M26" s="1010"/>
      <c r="N26" s="1010"/>
    </row>
    <row r="27" spans="1:14" ht="15" customHeight="1">
      <c r="A27" s="692" t="s">
        <v>996</v>
      </c>
      <c r="B27" s="692"/>
      <c r="C27" s="692"/>
      <c r="D27" s="692"/>
      <c r="E27" s="692"/>
    </row>
    <row r="28" spans="1:14" ht="15" customHeight="1">
      <c r="A28" s="1004" t="s">
        <v>997</v>
      </c>
      <c r="B28" s="1004"/>
      <c r="C28" s="1004"/>
      <c r="D28" s="1004"/>
      <c r="E28" s="1004"/>
      <c r="I28" s="1003"/>
      <c r="J28" s="1003"/>
      <c r="K28" s="1003"/>
      <c r="L28" s="1003"/>
      <c r="M28" s="1003"/>
      <c r="N28" s="1003"/>
    </row>
    <row r="29" spans="1:14" ht="15" customHeight="1">
      <c r="A29" s="1004" t="s">
        <v>998</v>
      </c>
      <c r="B29" s="1004"/>
      <c r="C29" s="1004"/>
      <c r="D29" s="1004"/>
      <c r="E29" s="1004"/>
      <c r="I29" s="1003"/>
      <c r="J29" s="1003"/>
      <c r="K29" s="1003"/>
      <c r="L29" s="1003"/>
      <c r="M29" s="1003"/>
      <c r="N29" s="1003"/>
    </row>
    <row r="30" spans="1:14" ht="15" customHeight="1">
      <c r="A30" s="1004" t="s">
        <v>999</v>
      </c>
      <c r="B30" s="1004"/>
      <c r="C30" s="1004"/>
      <c r="D30" s="1004"/>
      <c r="E30" s="1004"/>
      <c r="I30" s="147"/>
      <c r="J30" s="147"/>
      <c r="K30" s="147"/>
      <c r="L30" s="147"/>
      <c r="M30" s="147"/>
      <c r="N30" s="147"/>
    </row>
    <row r="31" spans="1:14" ht="15" customHeight="1">
      <c r="A31" s="1004" t="s">
        <v>1000</v>
      </c>
      <c r="B31" s="1004"/>
      <c r="C31" s="1004"/>
      <c r="D31" s="1004"/>
      <c r="E31" s="1004"/>
      <c r="I31" s="1003"/>
      <c r="J31" s="1003"/>
      <c r="K31" s="1003"/>
      <c r="L31" s="1003"/>
      <c r="M31" s="1003"/>
      <c r="N31" s="1003"/>
    </row>
    <row r="32" spans="1:14" ht="15" customHeight="1">
      <c r="A32" s="1004" t="s">
        <v>1004</v>
      </c>
      <c r="B32" s="1004"/>
      <c r="C32" s="1004"/>
      <c r="D32" s="1004"/>
      <c r="E32" s="1004"/>
      <c r="I32" s="1003"/>
      <c r="J32" s="1003"/>
      <c r="K32" s="1003"/>
      <c r="L32" s="1003"/>
      <c r="M32" s="1003"/>
      <c r="N32" s="1003"/>
    </row>
    <row r="33" spans="1:5" ht="15" customHeight="1">
      <c r="A33" s="692" t="s">
        <v>1002</v>
      </c>
      <c r="B33" s="692"/>
      <c r="C33" s="692"/>
      <c r="D33" s="692"/>
      <c r="E33" s="692"/>
    </row>
    <row r="34" spans="1:5" ht="15" customHeight="1">
      <c r="A34" s="692" t="s">
        <v>1003</v>
      </c>
      <c r="B34" s="692"/>
      <c r="C34" s="692"/>
      <c r="D34" s="692"/>
      <c r="E34" s="692"/>
    </row>
    <row r="35" spans="1:5" ht="15" customHeight="1">
      <c r="A35" s="692"/>
      <c r="B35" s="692"/>
      <c r="C35" s="692"/>
      <c r="D35" s="692"/>
      <c r="E35" s="692"/>
    </row>
    <row r="36" spans="1:5" ht="15" customHeight="1">
      <c r="A36" s="707" t="s">
        <v>1001</v>
      </c>
      <c r="B36" s="692"/>
      <c r="C36" s="692"/>
      <c r="D36" s="692"/>
      <c r="E36" s="692"/>
    </row>
    <row r="37" spans="1:5" ht="15" customHeight="1">
      <c r="A37" s="692"/>
      <c r="B37" s="692"/>
      <c r="C37" s="692"/>
      <c r="D37" s="692"/>
      <c r="E37" s="692"/>
    </row>
    <row r="38" spans="1:5" ht="15" customHeight="1">
      <c r="A38" s="692"/>
      <c r="B38" s="708" t="s">
        <v>1049</v>
      </c>
      <c r="C38" s="708" t="s">
        <v>1050</v>
      </c>
      <c r="D38" s="692"/>
      <c r="E38" s="692"/>
    </row>
    <row r="39" spans="1:5" ht="15" customHeight="1">
      <c r="A39" s="692"/>
      <c r="B39" s="709" t="s">
        <v>1051</v>
      </c>
      <c r="C39" s="710" t="s">
        <v>1052</v>
      </c>
      <c r="D39" s="692"/>
      <c r="E39" s="692"/>
    </row>
    <row r="40" spans="1:5" ht="15" customHeight="1">
      <c r="A40" s="692"/>
      <c r="B40" s="709" t="s">
        <v>1053</v>
      </c>
      <c r="C40" s="710" t="s">
        <v>1052</v>
      </c>
      <c r="D40" s="692"/>
      <c r="E40" s="692"/>
    </row>
    <row r="41" spans="1:5" ht="15" customHeight="1">
      <c r="A41" s="692"/>
      <c r="B41" s="709" t="s">
        <v>1469</v>
      </c>
      <c r="C41" s="710" t="s">
        <v>1055</v>
      </c>
      <c r="D41" s="692"/>
      <c r="E41" s="692"/>
    </row>
    <row r="42" spans="1:5" ht="15" customHeight="1">
      <c r="A42" s="692"/>
      <c r="B42" s="709" t="s">
        <v>1054</v>
      </c>
      <c r="C42" s="711" t="s">
        <v>1470</v>
      </c>
      <c r="D42" s="692"/>
      <c r="E42" s="692"/>
    </row>
    <row r="43" spans="1:5" ht="15" customHeight="1">
      <c r="A43" s="692"/>
      <c r="B43" s="709" t="s">
        <v>1054</v>
      </c>
      <c r="C43" s="711" t="s">
        <v>1471</v>
      </c>
      <c r="D43" s="692"/>
      <c r="E43" s="692"/>
    </row>
    <row r="44" spans="1:5" ht="15" customHeight="1">
      <c r="A44" s="692"/>
      <c r="B44" s="709" t="s">
        <v>1268</v>
      </c>
      <c r="C44" s="710" t="s">
        <v>1133</v>
      </c>
      <c r="D44" s="692"/>
      <c r="E44" s="692"/>
    </row>
    <row r="45" spans="1:5" ht="15" customHeight="1">
      <c r="A45" s="692"/>
      <c r="B45" s="703" t="s">
        <v>1056</v>
      </c>
      <c r="C45" s="704"/>
      <c r="D45" s="692"/>
      <c r="E45" s="692"/>
    </row>
    <row r="46" spans="1:5" ht="15" customHeight="1">
      <c r="A46" s="692"/>
      <c r="B46" s="712" t="s">
        <v>1057</v>
      </c>
      <c r="C46" s="711" t="str">
        <f>+[2]Hoja1!$C$6</f>
        <v>Widilfo Escobar Cikel</v>
      </c>
      <c r="D46" s="692"/>
      <c r="E46" s="692"/>
    </row>
    <row r="47" spans="1:5" ht="15" customHeight="1">
      <c r="A47" s="692"/>
      <c r="B47" s="712" t="str">
        <f>+[3]Hoja1!$L$6</f>
        <v>Gerente Financiero</v>
      </c>
      <c r="C47" s="711" t="s">
        <v>1058</v>
      </c>
      <c r="D47" s="692"/>
      <c r="E47" s="692"/>
    </row>
    <row r="48" spans="1:5" ht="15" customHeight="1">
      <c r="A48" s="692"/>
      <c r="B48" s="712" t="s">
        <v>1059</v>
      </c>
      <c r="C48" s="711" t="s">
        <v>1060</v>
      </c>
      <c r="D48" s="692"/>
      <c r="E48" s="692"/>
    </row>
    <row r="49" spans="1:8" ht="15" customHeight="1">
      <c r="A49" s="692"/>
      <c r="B49" s="712" t="s">
        <v>1061</v>
      </c>
      <c r="C49" s="713" t="s">
        <v>1062</v>
      </c>
      <c r="D49" s="692"/>
      <c r="E49" s="692"/>
    </row>
    <row r="50" spans="1:8" ht="15" customHeight="1">
      <c r="A50" s="692"/>
      <c r="B50" s="712" t="s">
        <v>1070</v>
      </c>
      <c r="C50" s="711" t="s">
        <v>1071</v>
      </c>
      <c r="D50" s="692"/>
      <c r="E50" s="692"/>
    </row>
    <row r="51" spans="1:8" ht="15" customHeight="1">
      <c r="A51" s="692"/>
      <c r="B51" s="712" t="s">
        <v>1063</v>
      </c>
      <c r="C51" s="713" t="s">
        <v>1064</v>
      </c>
      <c r="D51" s="692"/>
      <c r="E51" s="692"/>
    </row>
    <row r="52" spans="1:8" ht="15" customHeight="1">
      <c r="A52" s="692"/>
      <c r="B52" s="712" t="s">
        <v>1236</v>
      </c>
      <c r="C52" s="713" t="s">
        <v>1237</v>
      </c>
      <c r="D52" s="692"/>
      <c r="E52" s="692"/>
    </row>
    <row r="53" spans="1:8" ht="15" customHeight="1">
      <c r="A53" s="692"/>
      <c r="B53" s="712" t="s">
        <v>1238</v>
      </c>
      <c r="C53" s="713" t="s">
        <v>1065</v>
      </c>
      <c r="D53" s="692"/>
      <c r="E53" s="692"/>
    </row>
    <row r="54" spans="1:8" ht="15" customHeight="1">
      <c r="A54" s="692"/>
      <c r="B54" s="712" t="s">
        <v>1066</v>
      </c>
      <c r="C54" s="711" t="s">
        <v>1067</v>
      </c>
      <c r="D54" s="692"/>
      <c r="E54" s="692"/>
    </row>
    <row r="55" spans="1:8" ht="15" customHeight="1">
      <c r="A55" s="692"/>
      <c r="B55" s="712" t="s">
        <v>1068</v>
      </c>
      <c r="C55" s="711" t="s">
        <v>1069</v>
      </c>
      <c r="D55" s="692"/>
      <c r="E55" s="692"/>
    </row>
    <row r="56" spans="1:8" ht="15" customHeight="1">
      <c r="A56" s="692"/>
      <c r="B56" s="712" t="s">
        <v>1072</v>
      </c>
      <c r="C56" s="711" t="s">
        <v>1073</v>
      </c>
      <c r="D56" s="692"/>
      <c r="E56" s="692"/>
    </row>
    <row r="57" spans="1:8" ht="15" customHeight="1">
      <c r="A57" s="692"/>
      <c r="B57" s="712" t="s">
        <v>1270</v>
      </c>
      <c r="C57" s="711" t="s">
        <v>1271</v>
      </c>
      <c r="D57" s="692"/>
      <c r="E57" s="692"/>
    </row>
    <row r="58" spans="1:8" ht="15" customHeight="1">
      <c r="A58" s="692"/>
      <c r="B58" s="712" t="s">
        <v>1272</v>
      </c>
      <c r="C58" s="711" t="s">
        <v>1273</v>
      </c>
      <c r="D58" s="692"/>
      <c r="E58" s="692"/>
    </row>
    <row r="59" spans="1:8" ht="15" customHeight="1">
      <c r="A59" s="692"/>
      <c r="B59" s="712" t="s">
        <v>1284</v>
      </c>
      <c r="C59" s="711" t="s">
        <v>1285</v>
      </c>
      <c r="D59" s="692"/>
      <c r="E59" s="692"/>
    </row>
    <row r="60" spans="1:8" ht="15" customHeight="1">
      <c r="A60" s="692"/>
      <c r="B60" s="712" t="s">
        <v>1437</v>
      </c>
      <c r="C60" s="711" t="s">
        <v>1438</v>
      </c>
      <c r="D60" s="692"/>
      <c r="E60" s="692"/>
    </row>
    <row r="61" spans="1:8" s="824" customFormat="1" ht="15" customHeight="1">
      <c r="A61" s="768"/>
      <c r="B61" s="768"/>
      <c r="C61" s="768"/>
      <c r="D61" s="768"/>
      <c r="E61" s="768"/>
      <c r="H61" s="671"/>
    </row>
    <row r="62" spans="1:8" s="824" customFormat="1" ht="15" customHeight="1">
      <c r="A62" s="825" t="s">
        <v>1074</v>
      </c>
      <c r="B62" s="768"/>
      <c r="C62" s="768"/>
      <c r="D62" s="768"/>
      <c r="E62" s="768"/>
      <c r="H62" s="671"/>
    </row>
    <row r="63" spans="1:8" s="824" customFormat="1" ht="15" thickBot="1">
      <c r="A63" s="768"/>
      <c r="B63" s="768"/>
      <c r="C63" s="768"/>
      <c r="D63" s="768"/>
      <c r="E63" s="768"/>
      <c r="H63" s="671"/>
    </row>
    <row r="64" spans="1:8" s="824" customFormat="1" ht="15.75" thickBot="1">
      <c r="A64" s="1000" t="s">
        <v>1075</v>
      </c>
      <c r="B64" s="1001"/>
      <c r="C64" s="1001"/>
      <c r="D64" s="1001"/>
      <c r="E64" s="1002"/>
      <c r="H64" s="671"/>
    </row>
    <row r="65" spans="1:32" s="824" customFormat="1" ht="15.75" thickBot="1">
      <c r="A65" s="826" t="s">
        <v>1076</v>
      </c>
      <c r="B65" s="827" t="s">
        <v>1077</v>
      </c>
      <c r="C65" s="827" t="s">
        <v>1078</v>
      </c>
      <c r="D65" s="827" t="s">
        <v>1079</v>
      </c>
      <c r="E65" s="827" t="s">
        <v>1080</v>
      </c>
      <c r="H65" s="671"/>
      <c r="M65" s="914"/>
    </row>
    <row r="66" spans="1:32" s="824" customFormat="1" ht="15">
      <c r="A66" s="828"/>
      <c r="B66" s="829"/>
      <c r="C66" s="829"/>
      <c r="D66" s="829"/>
      <c r="E66" s="830"/>
      <c r="H66" s="671"/>
    </row>
    <row r="67" spans="1:32" s="824" customFormat="1" ht="15" thickBot="1">
      <c r="A67" s="831">
        <v>250000000000</v>
      </c>
      <c r="B67" s="831">
        <v>250000000000</v>
      </c>
      <c r="C67" s="831">
        <v>171443000000</v>
      </c>
      <c r="D67" s="831">
        <v>171443000000</v>
      </c>
      <c r="E67" s="831">
        <v>1000000</v>
      </c>
      <c r="H67" s="671"/>
    </row>
    <row r="68" spans="1:32" s="824" customFormat="1" ht="15" thickBot="1">
      <c r="A68" s="768"/>
      <c r="B68" s="768"/>
      <c r="C68" s="768"/>
      <c r="D68" s="768"/>
      <c r="E68" s="768"/>
      <c r="H68" s="671"/>
    </row>
    <row r="69" spans="1:32" s="824" customFormat="1" ht="15" customHeight="1" thickBot="1">
      <c r="A69" s="1005" t="s">
        <v>1084</v>
      </c>
      <c r="B69" s="1006"/>
      <c r="C69" s="1006"/>
      <c r="D69" s="1006"/>
      <c r="E69" s="1006"/>
      <c r="F69" s="1006"/>
      <c r="G69" s="1007"/>
      <c r="H69" s="671"/>
    </row>
    <row r="70" spans="1:32" s="824" customFormat="1" ht="15.75" thickBot="1">
      <c r="A70" s="669"/>
      <c r="B70" s="669"/>
      <c r="C70" s="647"/>
      <c r="D70" s="670"/>
      <c r="E70" s="670"/>
      <c r="F70" s="670"/>
      <c r="G70" s="670"/>
      <c r="H70" s="670"/>
      <c r="I70" s="670"/>
      <c r="J70" s="670"/>
      <c r="K70" s="714"/>
      <c r="L70" s="670"/>
      <c r="M70" s="670"/>
      <c r="N70" s="670"/>
      <c r="O70" s="670"/>
      <c r="P70" s="670"/>
      <c r="Q70" s="670"/>
      <c r="R70" s="768"/>
      <c r="S70" s="768"/>
      <c r="T70" s="768"/>
      <c r="U70" s="768"/>
      <c r="V70" s="768"/>
      <c r="W70" s="768"/>
      <c r="X70" s="768"/>
      <c r="Y70" s="768"/>
      <c r="Z70" s="768"/>
      <c r="AA70" s="768"/>
      <c r="AB70" s="768"/>
      <c r="AC70" s="768"/>
      <c r="AD70" s="768"/>
      <c r="AE70" s="768"/>
      <c r="AF70" s="768"/>
    </row>
    <row r="71" spans="1:32" s="768" customFormat="1" ht="15.75" thickBot="1">
      <c r="A71" s="672" t="s">
        <v>1255</v>
      </c>
      <c r="B71" s="673" t="s">
        <v>1256</v>
      </c>
      <c r="C71" s="673" t="s">
        <v>1257</v>
      </c>
      <c r="D71" s="673" t="s">
        <v>1136</v>
      </c>
      <c r="E71" s="674" t="s">
        <v>1239</v>
      </c>
      <c r="F71" s="675" t="s">
        <v>1258</v>
      </c>
      <c r="G71" s="674" t="s">
        <v>1259</v>
      </c>
      <c r="H71" s="674" t="s">
        <v>1260</v>
      </c>
      <c r="I71" s="673" t="s">
        <v>1240</v>
      </c>
      <c r="J71" s="674" t="s">
        <v>1241</v>
      </c>
      <c r="K71" s="784" t="s">
        <v>323</v>
      </c>
      <c r="L71" s="715"/>
      <c r="M71" s="716"/>
      <c r="N71" s="715"/>
      <c r="O71" s="715"/>
      <c r="P71" s="715"/>
      <c r="Q71" s="715"/>
    </row>
    <row r="72" spans="1:32" s="768" customFormat="1" ht="15">
      <c r="A72" s="932" t="s">
        <v>1449</v>
      </c>
      <c r="B72" s="783" t="s">
        <v>1264</v>
      </c>
      <c r="C72" s="783">
        <v>18574</v>
      </c>
      <c r="D72" s="783" t="s">
        <v>1137</v>
      </c>
      <c r="E72" s="832">
        <v>13500</v>
      </c>
      <c r="F72" s="933">
        <v>5</v>
      </c>
      <c r="G72" s="832">
        <f>+E72*F72</f>
        <v>67500</v>
      </c>
      <c r="H72" s="832">
        <v>13500000000</v>
      </c>
      <c r="I72" s="783" t="s">
        <v>1163</v>
      </c>
      <c r="J72" s="832" t="s">
        <v>876</v>
      </c>
      <c r="K72" s="833" t="s">
        <v>750</v>
      </c>
      <c r="L72" s="715"/>
      <c r="M72" s="716"/>
      <c r="N72" s="716"/>
      <c r="O72" s="715"/>
      <c r="P72" s="715"/>
      <c r="Q72" s="715"/>
    </row>
    <row r="73" spans="1:32" s="768" customFormat="1" ht="15">
      <c r="A73" s="932" t="s">
        <v>1449</v>
      </c>
      <c r="B73" s="783" t="s">
        <v>1264</v>
      </c>
      <c r="C73" s="783" t="s">
        <v>1426</v>
      </c>
      <c r="D73" s="783" t="s">
        <v>1137</v>
      </c>
      <c r="E73" s="832">
        <v>180</v>
      </c>
      <c r="F73" s="933">
        <v>5</v>
      </c>
      <c r="G73" s="832">
        <f>+E73*F73</f>
        <v>900</v>
      </c>
      <c r="H73" s="832">
        <v>180000000</v>
      </c>
      <c r="I73" s="783" t="s">
        <v>1163</v>
      </c>
      <c r="J73" s="832" t="s">
        <v>876</v>
      </c>
      <c r="K73" s="833" t="s">
        <v>750</v>
      </c>
      <c r="L73" s="715"/>
      <c r="M73" s="716"/>
      <c r="N73" s="716"/>
      <c r="O73" s="715"/>
      <c r="P73" s="715"/>
      <c r="Q73" s="715"/>
    </row>
    <row r="74" spans="1:32" s="768" customFormat="1" ht="15">
      <c r="A74" s="932" t="s">
        <v>1449</v>
      </c>
      <c r="B74" s="783" t="s">
        <v>1264</v>
      </c>
      <c r="C74" s="783">
        <v>18574</v>
      </c>
      <c r="D74" s="783" t="s">
        <v>1448</v>
      </c>
      <c r="E74" s="832">
        <v>7920</v>
      </c>
      <c r="F74" s="933">
        <v>5</v>
      </c>
      <c r="G74" s="832">
        <f>+E74*F74</f>
        <v>39600</v>
      </c>
      <c r="H74" s="832">
        <v>7920000000</v>
      </c>
      <c r="I74" s="783" t="s">
        <v>1163</v>
      </c>
      <c r="J74" s="832" t="s">
        <v>1145</v>
      </c>
      <c r="K74" s="833" t="s">
        <v>750</v>
      </c>
      <c r="L74" s="715"/>
      <c r="M74" s="716"/>
      <c r="N74" s="716"/>
      <c r="O74" s="715"/>
      <c r="P74" s="715"/>
      <c r="Q74" s="715"/>
    </row>
    <row r="75" spans="1:32" s="768" customFormat="1" ht="15">
      <c r="A75" s="932" t="s">
        <v>1262</v>
      </c>
      <c r="B75" s="783" t="s">
        <v>1263</v>
      </c>
      <c r="C75" s="783" t="s">
        <v>1286</v>
      </c>
      <c r="D75" s="783" t="s">
        <v>1137</v>
      </c>
      <c r="E75" s="832">
        <v>36320</v>
      </c>
      <c r="F75" s="933">
        <v>5</v>
      </c>
      <c r="G75" s="832">
        <f>+E75*F75</f>
        <v>181600</v>
      </c>
      <c r="H75" s="832">
        <v>36320000000</v>
      </c>
      <c r="I75" s="783" t="s">
        <v>1163</v>
      </c>
      <c r="J75" s="832" t="s">
        <v>876</v>
      </c>
      <c r="K75" s="833" t="s">
        <v>750</v>
      </c>
      <c r="L75" s="715"/>
      <c r="M75" s="716"/>
      <c r="N75" s="716"/>
      <c r="O75" s="715"/>
      <c r="P75" s="715"/>
      <c r="Q75" s="715"/>
    </row>
    <row r="76" spans="1:32" s="768" customFormat="1" ht="15">
      <c r="A76" s="932" t="s">
        <v>1262</v>
      </c>
      <c r="B76" s="783" t="s">
        <v>1263</v>
      </c>
      <c r="C76" s="783">
        <v>19929</v>
      </c>
      <c r="D76" s="783" t="s">
        <v>1448</v>
      </c>
      <c r="E76" s="832">
        <v>14080</v>
      </c>
      <c r="F76" s="933">
        <v>5</v>
      </c>
      <c r="G76" s="832">
        <f>+E76*F76</f>
        <v>70400</v>
      </c>
      <c r="H76" s="832">
        <v>14080000000</v>
      </c>
      <c r="I76" s="783" t="s">
        <v>1163</v>
      </c>
      <c r="J76" s="832" t="s">
        <v>1145</v>
      </c>
      <c r="K76" s="833" t="s">
        <v>750</v>
      </c>
      <c r="L76" s="715"/>
      <c r="M76" s="716"/>
      <c r="N76" s="716"/>
      <c r="O76" s="715"/>
      <c r="P76" s="715"/>
      <c r="Q76" s="715"/>
    </row>
    <row r="77" spans="1:32" s="768" customFormat="1" ht="15">
      <c r="A77" s="932" t="s">
        <v>1415</v>
      </c>
      <c r="B77" s="783" t="s">
        <v>1261</v>
      </c>
      <c r="C77" s="783">
        <v>18429</v>
      </c>
      <c r="D77" s="783" t="s">
        <v>1152</v>
      </c>
      <c r="E77" s="832">
        <v>1714</v>
      </c>
      <c r="F77" s="933">
        <v>0</v>
      </c>
      <c r="G77" s="832">
        <v>0</v>
      </c>
      <c r="H77" s="832">
        <v>1714000000</v>
      </c>
      <c r="I77" s="783" t="s">
        <v>1164</v>
      </c>
      <c r="J77" s="832" t="s">
        <v>1153</v>
      </c>
      <c r="K77" s="833" t="s">
        <v>750</v>
      </c>
      <c r="L77" s="715"/>
      <c r="M77" s="716"/>
      <c r="N77" s="716"/>
      <c r="O77" s="715"/>
      <c r="P77" s="715"/>
      <c r="Q77" s="715"/>
    </row>
    <row r="78" spans="1:32" s="768" customFormat="1" ht="15">
      <c r="A78" s="932" t="s">
        <v>1415</v>
      </c>
      <c r="B78" s="783" t="s">
        <v>1261</v>
      </c>
      <c r="C78" s="783">
        <v>18429</v>
      </c>
      <c r="D78" s="783" t="s">
        <v>1146</v>
      </c>
      <c r="E78" s="832">
        <v>77</v>
      </c>
      <c r="F78" s="933">
        <v>0</v>
      </c>
      <c r="G78" s="832">
        <v>0</v>
      </c>
      <c r="H78" s="832">
        <v>77000000</v>
      </c>
      <c r="I78" s="783" t="s">
        <v>1164</v>
      </c>
      <c r="J78" s="832" t="s">
        <v>1147</v>
      </c>
      <c r="K78" s="833" t="s">
        <v>750</v>
      </c>
      <c r="L78" s="715"/>
      <c r="M78" s="716"/>
      <c r="N78" s="716"/>
      <c r="O78" s="715"/>
      <c r="P78" s="715"/>
      <c r="Q78" s="715"/>
    </row>
    <row r="79" spans="1:32" s="768" customFormat="1" ht="15">
      <c r="A79" s="932" t="s">
        <v>1415</v>
      </c>
      <c r="B79" s="783" t="s">
        <v>1261</v>
      </c>
      <c r="C79" s="783">
        <v>18429</v>
      </c>
      <c r="D79" s="783" t="s">
        <v>1130</v>
      </c>
      <c r="E79" s="832">
        <v>850</v>
      </c>
      <c r="F79" s="933">
        <v>0</v>
      </c>
      <c r="G79" s="832">
        <v>0</v>
      </c>
      <c r="H79" s="832">
        <v>850000000</v>
      </c>
      <c r="I79" s="783" t="s">
        <v>1164</v>
      </c>
      <c r="J79" s="832" t="s">
        <v>1159</v>
      </c>
      <c r="K79" s="833" t="s">
        <v>750</v>
      </c>
      <c r="L79" s="715"/>
      <c r="M79" s="716"/>
      <c r="N79" s="716"/>
      <c r="O79" s="715"/>
      <c r="P79" s="715"/>
      <c r="Q79" s="715"/>
    </row>
    <row r="80" spans="1:32" s="768" customFormat="1" ht="15">
      <c r="A80" s="932" t="s">
        <v>1415</v>
      </c>
      <c r="B80" s="783" t="s">
        <v>1261</v>
      </c>
      <c r="C80" s="783">
        <v>18429</v>
      </c>
      <c r="D80" s="783" t="s">
        <v>1127</v>
      </c>
      <c r="E80" s="832">
        <v>50</v>
      </c>
      <c r="F80" s="933">
        <v>0</v>
      </c>
      <c r="G80" s="832">
        <v>0</v>
      </c>
      <c r="H80" s="832">
        <v>50000000</v>
      </c>
      <c r="I80" s="783" t="s">
        <v>1164</v>
      </c>
      <c r="J80" s="832" t="s">
        <v>1140</v>
      </c>
      <c r="K80" s="833" t="s">
        <v>750</v>
      </c>
      <c r="L80" s="715"/>
      <c r="M80" s="716"/>
      <c r="N80" s="716"/>
      <c r="O80" s="715"/>
      <c r="P80" s="715"/>
      <c r="Q80" s="715"/>
    </row>
    <row r="81" spans="1:17" s="768" customFormat="1" ht="15">
      <c r="A81" s="932" t="s">
        <v>1415</v>
      </c>
      <c r="B81" s="783" t="s">
        <v>1261</v>
      </c>
      <c r="C81" s="783" t="s">
        <v>1287</v>
      </c>
      <c r="D81" s="783" t="s">
        <v>1150</v>
      </c>
      <c r="E81" s="832">
        <v>10000</v>
      </c>
      <c r="F81" s="933">
        <v>0</v>
      </c>
      <c r="G81" s="832">
        <v>0</v>
      </c>
      <c r="H81" s="832">
        <v>10000000000</v>
      </c>
      <c r="I81" s="783" t="s">
        <v>1164</v>
      </c>
      <c r="J81" s="832" t="s">
        <v>1151</v>
      </c>
      <c r="K81" s="833" t="s">
        <v>750</v>
      </c>
      <c r="L81" s="715"/>
      <c r="M81" s="716"/>
      <c r="N81" s="716"/>
      <c r="O81" s="715"/>
      <c r="P81" s="715"/>
      <c r="Q81" s="715"/>
    </row>
    <row r="82" spans="1:17" s="768" customFormat="1" ht="15">
      <c r="A82" s="932" t="s">
        <v>1415</v>
      </c>
      <c r="B82" s="783" t="s">
        <v>1261</v>
      </c>
      <c r="C82" s="783" t="s">
        <v>1287</v>
      </c>
      <c r="D82" s="783" t="s">
        <v>1148</v>
      </c>
      <c r="E82" s="832">
        <v>2951</v>
      </c>
      <c r="F82" s="933">
        <v>0</v>
      </c>
      <c r="G82" s="832">
        <v>0</v>
      </c>
      <c r="H82" s="832">
        <v>2951000000</v>
      </c>
      <c r="I82" s="783" t="s">
        <v>1164</v>
      </c>
      <c r="J82" s="832" t="s">
        <v>1149</v>
      </c>
      <c r="K82" s="833" t="s">
        <v>750</v>
      </c>
      <c r="L82" s="715"/>
      <c r="M82" s="716"/>
      <c r="N82" s="716"/>
      <c r="O82" s="715"/>
      <c r="P82" s="715"/>
      <c r="Q82" s="715"/>
    </row>
    <row r="83" spans="1:17" s="768" customFormat="1" ht="15">
      <c r="A83" s="932" t="s">
        <v>1415</v>
      </c>
      <c r="B83" s="783" t="s">
        <v>1261</v>
      </c>
      <c r="C83" s="783" t="s">
        <v>1287</v>
      </c>
      <c r="D83" s="783" t="s">
        <v>1138</v>
      </c>
      <c r="E83" s="832">
        <v>400</v>
      </c>
      <c r="F83" s="933">
        <v>0</v>
      </c>
      <c r="G83" s="832">
        <v>0</v>
      </c>
      <c r="H83" s="832">
        <v>400000000</v>
      </c>
      <c r="I83" s="783" t="s">
        <v>1164</v>
      </c>
      <c r="J83" s="832" t="s">
        <v>1139</v>
      </c>
      <c r="K83" s="833" t="s">
        <v>750</v>
      </c>
      <c r="L83" s="715"/>
      <c r="M83" s="716"/>
      <c r="N83" s="716"/>
      <c r="O83" s="715"/>
      <c r="P83" s="715"/>
      <c r="Q83" s="715"/>
    </row>
    <row r="84" spans="1:17" s="768" customFormat="1" ht="15">
      <c r="A84" s="932" t="s">
        <v>1415</v>
      </c>
      <c r="B84" s="783" t="s">
        <v>1261</v>
      </c>
      <c r="C84" s="783">
        <v>18429</v>
      </c>
      <c r="D84" s="783" t="s">
        <v>1235</v>
      </c>
      <c r="E84" s="832">
        <v>940</v>
      </c>
      <c r="F84" s="933">
        <v>0</v>
      </c>
      <c r="G84" s="832">
        <v>0</v>
      </c>
      <c r="H84" s="832">
        <v>940000000</v>
      </c>
      <c r="I84" s="783" t="s">
        <v>1164</v>
      </c>
      <c r="J84" s="832" t="s">
        <v>1145</v>
      </c>
      <c r="K84" s="833" t="s">
        <v>750</v>
      </c>
      <c r="L84" s="715"/>
      <c r="M84" s="716"/>
      <c r="N84" s="716"/>
      <c r="O84" s="715"/>
      <c r="P84" s="715"/>
      <c r="Q84" s="715"/>
    </row>
    <row r="85" spans="1:17" s="768" customFormat="1" ht="15">
      <c r="A85" s="932" t="s">
        <v>1288</v>
      </c>
      <c r="B85" s="783" t="s">
        <v>1289</v>
      </c>
      <c r="C85" s="783" t="s">
        <v>1290</v>
      </c>
      <c r="D85" s="783" t="s">
        <v>1130</v>
      </c>
      <c r="E85" s="832">
        <v>50</v>
      </c>
      <c r="F85" s="933">
        <v>0</v>
      </c>
      <c r="G85" s="832">
        <v>0</v>
      </c>
      <c r="H85" s="832">
        <v>50000000</v>
      </c>
      <c r="I85" s="783" t="s">
        <v>1164</v>
      </c>
      <c r="J85" s="832" t="s">
        <v>1159</v>
      </c>
      <c r="K85" s="833" t="s">
        <v>750</v>
      </c>
      <c r="L85" s="715"/>
      <c r="M85" s="716"/>
      <c r="N85" s="716"/>
      <c r="O85" s="715"/>
      <c r="P85" s="715"/>
      <c r="Q85" s="715"/>
    </row>
    <row r="86" spans="1:17" s="768" customFormat="1" ht="15">
      <c r="A86" s="932" t="s">
        <v>1291</v>
      </c>
      <c r="B86" s="783" t="s">
        <v>1292</v>
      </c>
      <c r="C86" s="783" t="s">
        <v>1293</v>
      </c>
      <c r="D86" s="783" t="s">
        <v>1130</v>
      </c>
      <c r="E86" s="832">
        <v>100</v>
      </c>
      <c r="F86" s="933">
        <v>0</v>
      </c>
      <c r="G86" s="832">
        <v>0</v>
      </c>
      <c r="H86" s="832">
        <v>100000000</v>
      </c>
      <c r="I86" s="783" t="s">
        <v>1164</v>
      </c>
      <c r="J86" s="832" t="s">
        <v>1159</v>
      </c>
      <c r="K86" s="833" t="s">
        <v>750</v>
      </c>
      <c r="L86" s="715"/>
      <c r="M86" s="716"/>
      <c r="N86" s="716"/>
      <c r="O86" s="715"/>
      <c r="P86" s="715"/>
      <c r="Q86" s="715"/>
    </row>
    <row r="87" spans="1:17" s="768" customFormat="1" ht="15">
      <c r="A87" s="932" t="s">
        <v>1294</v>
      </c>
      <c r="B87" s="783" t="s">
        <v>1295</v>
      </c>
      <c r="C87" s="783" t="s">
        <v>1296</v>
      </c>
      <c r="D87" s="783" t="s">
        <v>1130</v>
      </c>
      <c r="E87" s="832">
        <v>90</v>
      </c>
      <c r="F87" s="933">
        <v>0</v>
      </c>
      <c r="G87" s="832">
        <v>0</v>
      </c>
      <c r="H87" s="832">
        <v>90000000</v>
      </c>
      <c r="I87" s="783" t="s">
        <v>1164</v>
      </c>
      <c r="J87" s="832" t="s">
        <v>1159</v>
      </c>
      <c r="K87" s="833" t="s">
        <v>750</v>
      </c>
      <c r="L87" s="715"/>
      <c r="M87" s="716"/>
      <c r="N87" s="716"/>
      <c r="O87" s="715"/>
      <c r="P87" s="715"/>
      <c r="Q87" s="715"/>
    </row>
    <row r="88" spans="1:17" s="768" customFormat="1" ht="15">
      <c r="A88" s="932" t="s">
        <v>1398</v>
      </c>
      <c r="B88" s="783">
        <v>1739654</v>
      </c>
      <c r="C88" s="783">
        <v>21275</v>
      </c>
      <c r="D88" s="783" t="s">
        <v>1148</v>
      </c>
      <c r="E88" s="832">
        <v>1000</v>
      </c>
      <c r="F88" s="933">
        <v>0</v>
      </c>
      <c r="G88" s="832">
        <v>0</v>
      </c>
      <c r="H88" s="832">
        <v>1000000000</v>
      </c>
      <c r="I88" s="783" t="s">
        <v>1164</v>
      </c>
      <c r="J88" s="832" t="s">
        <v>1149</v>
      </c>
      <c r="K88" s="833" t="s">
        <v>750</v>
      </c>
      <c r="L88" s="715"/>
      <c r="M88" s="716"/>
      <c r="N88" s="716"/>
      <c r="O88" s="715"/>
      <c r="P88" s="715"/>
      <c r="Q88" s="715"/>
    </row>
    <row r="89" spans="1:17" s="768" customFormat="1" ht="15">
      <c r="A89" s="932" t="s">
        <v>1398</v>
      </c>
      <c r="B89" s="783">
        <v>1739654</v>
      </c>
      <c r="C89" s="783">
        <v>21275</v>
      </c>
      <c r="D89" s="783" t="s">
        <v>1127</v>
      </c>
      <c r="E89" s="832">
        <v>1000</v>
      </c>
      <c r="F89" s="933">
        <v>0</v>
      </c>
      <c r="G89" s="832">
        <v>0</v>
      </c>
      <c r="H89" s="832">
        <v>1000000000</v>
      </c>
      <c r="I89" s="783" t="s">
        <v>1164</v>
      </c>
      <c r="J89" s="832" t="s">
        <v>1140</v>
      </c>
      <c r="K89" s="833" t="s">
        <v>750</v>
      </c>
      <c r="L89" s="715"/>
      <c r="M89" s="716"/>
      <c r="N89" s="716"/>
      <c r="O89" s="715"/>
      <c r="P89" s="715"/>
      <c r="Q89" s="715"/>
    </row>
    <row r="90" spans="1:17" s="768" customFormat="1" ht="15">
      <c r="A90" s="932" t="s">
        <v>1297</v>
      </c>
      <c r="B90" s="783" t="s">
        <v>1298</v>
      </c>
      <c r="C90" s="783" t="s">
        <v>1299</v>
      </c>
      <c r="D90" s="783" t="s">
        <v>1235</v>
      </c>
      <c r="E90" s="832">
        <v>200</v>
      </c>
      <c r="F90" s="933">
        <v>0</v>
      </c>
      <c r="G90" s="832">
        <v>0</v>
      </c>
      <c r="H90" s="832">
        <v>200000000</v>
      </c>
      <c r="I90" s="783" t="s">
        <v>1164</v>
      </c>
      <c r="J90" s="832" t="s">
        <v>1145</v>
      </c>
      <c r="K90" s="833" t="s">
        <v>750</v>
      </c>
      <c r="L90" s="715"/>
      <c r="M90" s="716"/>
      <c r="N90" s="716"/>
      <c r="O90" s="715"/>
      <c r="P90" s="715"/>
      <c r="Q90" s="715"/>
    </row>
    <row r="91" spans="1:17" s="768" customFormat="1" ht="15">
      <c r="A91" s="932" t="s">
        <v>1297</v>
      </c>
      <c r="B91" s="783" t="s">
        <v>1298</v>
      </c>
      <c r="C91" s="783" t="s">
        <v>1299</v>
      </c>
      <c r="D91" s="783" t="s">
        <v>1130</v>
      </c>
      <c r="E91" s="832">
        <v>500</v>
      </c>
      <c r="F91" s="933">
        <v>0</v>
      </c>
      <c r="G91" s="832">
        <v>0</v>
      </c>
      <c r="H91" s="832">
        <v>500000000</v>
      </c>
      <c r="I91" s="783" t="s">
        <v>1164</v>
      </c>
      <c r="J91" s="832" t="s">
        <v>1159</v>
      </c>
      <c r="K91" s="833" t="s">
        <v>750</v>
      </c>
      <c r="L91" s="715"/>
      <c r="M91" s="716"/>
      <c r="N91" s="716"/>
      <c r="O91" s="715"/>
      <c r="P91" s="715"/>
      <c r="Q91" s="715"/>
    </row>
    <row r="92" spans="1:17" s="768" customFormat="1" ht="15">
      <c r="A92" s="932" t="s">
        <v>1300</v>
      </c>
      <c r="B92" s="783" t="s">
        <v>1265</v>
      </c>
      <c r="C92" s="783" t="s">
        <v>1301</v>
      </c>
      <c r="D92" s="783" t="s">
        <v>1141</v>
      </c>
      <c r="E92" s="832">
        <v>5000</v>
      </c>
      <c r="F92" s="933">
        <v>0</v>
      </c>
      <c r="G92" s="832">
        <v>0</v>
      </c>
      <c r="H92" s="832">
        <v>5000000000</v>
      </c>
      <c r="I92" s="783" t="s">
        <v>1164</v>
      </c>
      <c r="J92" s="832" t="s">
        <v>1142</v>
      </c>
      <c r="K92" s="833" t="s">
        <v>750</v>
      </c>
      <c r="L92" s="715"/>
      <c r="M92" s="716"/>
      <c r="N92" s="716"/>
      <c r="O92" s="715"/>
      <c r="P92" s="715"/>
      <c r="Q92" s="715"/>
    </row>
    <row r="93" spans="1:17" s="768" customFormat="1" ht="15">
      <c r="A93" s="932" t="s">
        <v>1300</v>
      </c>
      <c r="B93" s="783" t="s">
        <v>1265</v>
      </c>
      <c r="C93" s="783" t="s">
        <v>1301</v>
      </c>
      <c r="D93" s="783" t="s">
        <v>1130</v>
      </c>
      <c r="E93" s="832">
        <v>2299</v>
      </c>
      <c r="F93" s="933">
        <v>0</v>
      </c>
      <c r="G93" s="832">
        <v>0</v>
      </c>
      <c r="H93" s="832">
        <v>2299000000</v>
      </c>
      <c r="I93" s="783" t="s">
        <v>1164</v>
      </c>
      <c r="J93" s="832" t="s">
        <v>1159</v>
      </c>
      <c r="K93" s="833" t="s">
        <v>750</v>
      </c>
      <c r="L93" s="715"/>
      <c r="M93" s="716"/>
      <c r="N93" s="716"/>
      <c r="O93" s="715"/>
      <c r="P93" s="715"/>
      <c r="Q93" s="715"/>
    </row>
    <row r="94" spans="1:17" s="768" customFormat="1" ht="15">
      <c r="A94" s="932" t="s">
        <v>1300</v>
      </c>
      <c r="B94" s="783" t="s">
        <v>1265</v>
      </c>
      <c r="C94" s="783" t="s">
        <v>1301</v>
      </c>
      <c r="D94" s="783" t="s">
        <v>1127</v>
      </c>
      <c r="E94" s="832">
        <v>173</v>
      </c>
      <c r="F94" s="933">
        <v>0</v>
      </c>
      <c r="G94" s="832">
        <v>0</v>
      </c>
      <c r="H94" s="832">
        <v>173000000</v>
      </c>
      <c r="I94" s="783" t="s">
        <v>1164</v>
      </c>
      <c r="J94" s="832" t="s">
        <v>1140</v>
      </c>
      <c r="K94" s="833" t="s">
        <v>750</v>
      </c>
      <c r="L94" s="715"/>
      <c r="M94" s="716"/>
      <c r="N94" s="716"/>
      <c r="O94" s="715"/>
      <c r="P94" s="715"/>
      <c r="Q94" s="715"/>
    </row>
    <row r="95" spans="1:17" s="768" customFormat="1" ht="15">
      <c r="A95" s="932" t="s">
        <v>1302</v>
      </c>
      <c r="B95" s="783" t="s">
        <v>1303</v>
      </c>
      <c r="C95" s="783" t="s">
        <v>1304</v>
      </c>
      <c r="D95" s="783" t="s">
        <v>1156</v>
      </c>
      <c r="E95" s="832">
        <v>2410</v>
      </c>
      <c r="F95" s="933">
        <v>0</v>
      </c>
      <c r="G95" s="832">
        <v>0</v>
      </c>
      <c r="H95" s="832">
        <v>2410000000</v>
      </c>
      <c r="I95" s="783" t="s">
        <v>1164</v>
      </c>
      <c r="J95" s="832" t="s">
        <v>1157</v>
      </c>
      <c r="K95" s="833" t="s">
        <v>750</v>
      </c>
      <c r="L95" s="715"/>
      <c r="M95" s="716"/>
      <c r="N95" s="716"/>
      <c r="O95" s="715"/>
      <c r="P95" s="715"/>
      <c r="Q95" s="715"/>
    </row>
    <row r="96" spans="1:17" s="768" customFormat="1" ht="15">
      <c r="A96" s="932" t="s">
        <v>1305</v>
      </c>
      <c r="B96" s="783" t="s">
        <v>1306</v>
      </c>
      <c r="C96" s="783" t="s">
        <v>1307</v>
      </c>
      <c r="D96" s="783" t="s">
        <v>1148</v>
      </c>
      <c r="E96" s="832">
        <v>25</v>
      </c>
      <c r="F96" s="933">
        <v>0</v>
      </c>
      <c r="G96" s="832">
        <v>0</v>
      </c>
      <c r="H96" s="832">
        <v>25000000</v>
      </c>
      <c r="I96" s="783" t="s">
        <v>1164</v>
      </c>
      <c r="J96" s="832" t="s">
        <v>1159</v>
      </c>
      <c r="K96" s="833" t="s">
        <v>750</v>
      </c>
      <c r="L96" s="715"/>
      <c r="M96" s="716"/>
      <c r="N96" s="716"/>
      <c r="O96" s="715"/>
      <c r="P96" s="715"/>
      <c r="Q96" s="715"/>
    </row>
    <row r="97" spans="1:17" s="768" customFormat="1" ht="15">
      <c r="A97" s="932" t="s">
        <v>1305</v>
      </c>
      <c r="B97" s="783" t="s">
        <v>1306</v>
      </c>
      <c r="C97" s="783">
        <v>4710</v>
      </c>
      <c r="D97" s="783" t="s">
        <v>1130</v>
      </c>
      <c r="E97" s="832">
        <v>50</v>
      </c>
      <c r="F97" s="933">
        <v>0</v>
      </c>
      <c r="G97" s="832">
        <v>0</v>
      </c>
      <c r="H97" s="832">
        <v>50000000</v>
      </c>
      <c r="I97" s="783" t="s">
        <v>1164</v>
      </c>
      <c r="J97" s="832" t="s">
        <v>1159</v>
      </c>
      <c r="K97" s="833" t="s">
        <v>750</v>
      </c>
      <c r="L97" s="715"/>
      <c r="M97" s="716"/>
      <c r="N97" s="716"/>
      <c r="O97" s="715"/>
      <c r="P97" s="715"/>
      <c r="Q97" s="715"/>
    </row>
    <row r="98" spans="1:17" s="768" customFormat="1" ht="15">
      <c r="A98" s="932" t="s">
        <v>1305</v>
      </c>
      <c r="B98" s="783" t="s">
        <v>1306</v>
      </c>
      <c r="C98" s="783" t="s">
        <v>1307</v>
      </c>
      <c r="D98" s="783" t="s">
        <v>1127</v>
      </c>
      <c r="E98" s="832">
        <v>30</v>
      </c>
      <c r="F98" s="933">
        <v>0</v>
      </c>
      <c r="G98" s="832">
        <v>0</v>
      </c>
      <c r="H98" s="832">
        <v>30000000</v>
      </c>
      <c r="I98" s="783" t="s">
        <v>1164</v>
      </c>
      <c r="J98" s="832" t="s">
        <v>1140</v>
      </c>
      <c r="K98" s="833" t="s">
        <v>750</v>
      </c>
      <c r="L98" s="715"/>
      <c r="M98" s="716"/>
      <c r="N98" s="716"/>
      <c r="O98" s="715"/>
      <c r="P98" s="715"/>
      <c r="Q98" s="715"/>
    </row>
    <row r="99" spans="1:17" s="768" customFormat="1" ht="15">
      <c r="A99" s="932" t="s">
        <v>1399</v>
      </c>
      <c r="B99" s="783">
        <v>2168751</v>
      </c>
      <c r="C99" s="783" t="s">
        <v>1400</v>
      </c>
      <c r="D99" s="783" t="s">
        <v>1148</v>
      </c>
      <c r="E99" s="832">
        <v>350</v>
      </c>
      <c r="F99" s="933">
        <v>0</v>
      </c>
      <c r="G99" s="832">
        <v>0</v>
      </c>
      <c r="H99" s="832">
        <v>350000000</v>
      </c>
      <c r="I99" s="783" t="s">
        <v>1164</v>
      </c>
      <c r="J99" s="832" t="s">
        <v>1149</v>
      </c>
      <c r="K99" s="833" t="s">
        <v>750</v>
      </c>
      <c r="L99" s="715"/>
      <c r="M99" s="716"/>
      <c r="N99" s="716"/>
      <c r="O99" s="715"/>
      <c r="P99" s="715"/>
      <c r="Q99" s="715"/>
    </row>
    <row r="100" spans="1:17" s="768" customFormat="1" ht="15">
      <c r="A100" s="932" t="s">
        <v>1308</v>
      </c>
      <c r="B100" s="783" t="s">
        <v>1309</v>
      </c>
      <c r="C100" s="783" t="s">
        <v>1310</v>
      </c>
      <c r="D100" s="783" t="s">
        <v>1152</v>
      </c>
      <c r="E100" s="832">
        <v>188</v>
      </c>
      <c r="F100" s="933">
        <v>0</v>
      </c>
      <c r="G100" s="832">
        <v>0</v>
      </c>
      <c r="H100" s="832">
        <v>188000000</v>
      </c>
      <c r="I100" s="783" t="s">
        <v>1164</v>
      </c>
      <c r="J100" s="832" t="s">
        <v>1153</v>
      </c>
      <c r="K100" s="833" t="s">
        <v>750</v>
      </c>
      <c r="L100" s="715"/>
      <c r="M100" s="716"/>
      <c r="N100" s="716"/>
      <c r="O100" s="715"/>
      <c r="P100" s="715"/>
      <c r="Q100" s="715"/>
    </row>
    <row r="101" spans="1:17" s="768" customFormat="1" ht="15">
      <c r="A101" s="932" t="s">
        <v>1308</v>
      </c>
      <c r="B101" s="783" t="s">
        <v>1309</v>
      </c>
      <c r="C101" s="783" t="s">
        <v>1310</v>
      </c>
      <c r="D101" s="783" t="s">
        <v>1146</v>
      </c>
      <c r="E101" s="832">
        <v>812</v>
      </c>
      <c r="F101" s="933">
        <v>0</v>
      </c>
      <c r="G101" s="832">
        <v>0</v>
      </c>
      <c r="H101" s="832">
        <v>812000000</v>
      </c>
      <c r="I101" s="783" t="s">
        <v>1164</v>
      </c>
      <c r="J101" s="832" t="s">
        <v>1147</v>
      </c>
      <c r="K101" s="833" t="s">
        <v>750</v>
      </c>
      <c r="L101" s="715"/>
      <c r="M101" s="716"/>
      <c r="N101" s="716"/>
      <c r="O101" s="715"/>
      <c r="P101" s="715"/>
      <c r="Q101" s="715"/>
    </row>
    <row r="102" spans="1:17" s="768" customFormat="1" ht="15">
      <c r="A102" s="932" t="s">
        <v>1311</v>
      </c>
      <c r="B102" s="783" t="s">
        <v>1312</v>
      </c>
      <c r="C102" s="783" t="s">
        <v>1313</v>
      </c>
      <c r="D102" s="783" t="s">
        <v>1129</v>
      </c>
      <c r="E102" s="832">
        <v>3750</v>
      </c>
      <c r="F102" s="933">
        <v>0</v>
      </c>
      <c r="G102" s="832">
        <v>0</v>
      </c>
      <c r="H102" s="832">
        <v>3750000000</v>
      </c>
      <c r="I102" s="783" t="s">
        <v>1164</v>
      </c>
      <c r="J102" s="832" t="s">
        <v>1158</v>
      </c>
      <c r="K102" s="833" t="s">
        <v>750</v>
      </c>
      <c r="L102" s="715"/>
      <c r="M102" s="716"/>
      <c r="N102" s="716"/>
      <c r="O102" s="715"/>
      <c r="P102" s="715"/>
      <c r="Q102" s="715"/>
    </row>
    <row r="103" spans="1:17" s="768" customFormat="1" ht="15">
      <c r="A103" s="932" t="s">
        <v>1314</v>
      </c>
      <c r="B103" s="783" t="s">
        <v>1315</v>
      </c>
      <c r="C103" s="783" t="s">
        <v>1316</v>
      </c>
      <c r="D103" s="783" t="s">
        <v>1130</v>
      </c>
      <c r="E103" s="832">
        <v>50</v>
      </c>
      <c r="F103" s="933">
        <v>0</v>
      </c>
      <c r="G103" s="832">
        <v>0</v>
      </c>
      <c r="H103" s="832">
        <v>50000000</v>
      </c>
      <c r="I103" s="783" t="s">
        <v>1164</v>
      </c>
      <c r="J103" s="832" t="s">
        <v>1159</v>
      </c>
      <c r="K103" s="833" t="s">
        <v>750</v>
      </c>
      <c r="L103" s="715"/>
      <c r="M103" s="716"/>
      <c r="N103" s="716"/>
      <c r="O103" s="715"/>
      <c r="P103" s="715"/>
      <c r="Q103" s="715"/>
    </row>
    <row r="104" spans="1:17" s="768" customFormat="1" ht="15">
      <c r="A104" s="932" t="s">
        <v>1317</v>
      </c>
      <c r="B104" s="783" t="s">
        <v>1318</v>
      </c>
      <c r="C104" s="783" t="s">
        <v>1319</v>
      </c>
      <c r="D104" s="783" t="s">
        <v>1152</v>
      </c>
      <c r="E104" s="832">
        <v>7816</v>
      </c>
      <c r="F104" s="933">
        <v>0</v>
      </c>
      <c r="G104" s="832">
        <v>0</v>
      </c>
      <c r="H104" s="832">
        <v>7816000000</v>
      </c>
      <c r="I104" s="783" t="s">
        <v>1164</v>
      </c>
      <c r="J104" s="832" t="s">
        <v>1153</v>
      </c>
      <c r="K104" s="833" t="s">
        <v>750</v>
      </c>
      <c r="L104" s="715"/>
      <c r="M104" s="716"/>
      <c r="N104" s="716"/>
      <c r="O104" s="715"/>
      <c r="P104" s="715"/>
      <c r="Q104" s="715"/>
    </row>
    <row r="105" spans="1:17" s="768" customFormat="1" ht="15">
      <c r="A105" s="932" t="s">
        <v>1317</v>
      </c>
      <c r="B105" s="783" t="s">
        <v>1318</v>
      </c>
      <c r="C105" s="783" t="s">
        <v>1319</v>
      </c>
      <c r="D105" s="783" t="s">
        <v>1129</v>
      </c>
      <c r="E105" s="832">
        <v>1950</v>
      </c>
      <c r="F105" s="933">
        <v>0</v>
      </c>
      <c r="G105" s="832">
        <v>0</v>
      </c>
      <c r="H105" s="832">
        <v>1950000000</v>
      </c>
      <c r="I105" s="783" t="s">
        <v>1164</v>
      </c>
      <c r="J105" s="832" t="s">
        <v>1158</v>
      </c>
      <c r="K105" s="833" t="s">
        <v>750</v>
      </c>
      <c r="L105" s="715"/>
      <c r="M105" s="716"/>
      <c r="N105" s="716"/>
      <c r="O105" s="715"/>
      <c r="P105" s="715"/>
      <c r="Q105" s="715"/>
    </row>
    <row r="106" spans="1:17" s="768" customFormat="1" ht="15">
      <c r="A106" s="932" t="s">
        <v>1320</v>
      </c>
      <c r="B106" s="783" t="s">
        <v>1321</v>
      </c>
      <c r="C106" s="783" t="s">
        <v>1322</v>
      </c>
      <c r="D106" s="783" t="s">
        <v>1128</v>
      </c>
      <c r="E106" s="832">
        <v>700</v>
      </c>
      <c r="F106" s="933">
        <v>0</v>
      </c>
      <c r="G106" s="832">
        <v>0</v>
      </c>
      <c r="H106" s="832">
        <v>700000000</v>
      </c>
      <c r="I106" s="783" t="s">
        <v>1164</v>
      </c>
      <c r="J106" s="832" t="s">
        <v>1143</v>
      </c>
      <c r="K106" s="833" t="s">
        <v>750</v>
      </c>
      <c r="L106" s="715"/>
      <c r="M106" s="716"/>
      <c r="N106" s="716"/>
      <c r="O106" s="715"/>
      <c r="P106" s="715"/>
      <c r="Q106" s="715"/>
    </row>
    <row r="107" spans="1:17" s="768" customFormat="1" ht="15">
      <c r="A107" s="932" t="s">
        <v>1323</v>
      </c>
      <c r="B107" s="783" t="s">
        <v>1324</v>
      </c>
      <c r="C107" s="783" t="s">
        <v>1325</v>
      </c>
      <c r="D107" s="783" t="s">
        <v>1130</v>
      </c>
      <c r="E107" s="832">
        <v>873</v>
      </c>
      <c r="F107" s="933">
        <v>0</v>
      </c>
      <c r="G107" s="832">
        <v>0</v>
      </c>
      <c r="H107" s="832">
        <v>873000000</v>
      </c>
      <c r="I107" s="783" t="s">
        <v>1164</v>
      </c>
      <c r="J107" s="832" t="s">
        <v>1159</v>
      </c>
      <c r="K107" s="833" t="s">
        <v>750</v>
      </c>
      <c r="L107" s="715"/>
      <c r="M107" s="716"/>
      <c r="N107" s="716"/>
      <c r="O107" s="715"/>
      <c r="P107" s="715"/>
      <c r="Q107" s="715"/>
    </row>
    <row r="108" spans="1:17" s="768" customFormat="1" ht="15">
      <c r="A108" s="932" t="s">
        <v>1401</v>
      </c>
      <c r="B108" s="783">
        <v>1137537</v>
      </c>
      <c r="C108" s="783">
        <v>21366</v>
      </c>
      <c r="D108" s="783" t="s">
        <v>1148</v>
      </c>
      <c r="E108" s="832">
        <v>450</v>
      </c>
      <c r="F108" s="933">
        <v>0</v>
      </c>
      <c r="G108" s="832">
        <v>0</v>
      </c>
      <c r="H108" s="832">
        <v>450000000</v>
      </c>
      <c r="I108" s="783" t="s">
        <v>1164</v>
      </c>
      <c r="J108" s="832" t="s">
        <v>1149</v>
      </c>
      <c r="K108" s="833" t="s">
        <v>750</v>
      </c>
      <c r="L108" s="715"/>
      <c r="M108" s="716"/>
      <c r="N108" s="716"/>
      <c r="O108" s="715"/>
      <c r="P108" s="715"/>
      <c r="Q108" s="715"/>
    </row>
    <row r="109" spans="1:17" s="768" customFormat="1" ht="15">
      <c r="A109" s="932" t="s">
        <v>1327</v>
      </c>
      <c r="B109" s="783" t="s">
        <v>1328</v>
      </c>
      <c r="C109" s="783" t="s">
        <v>1329</v>
      </c>
      <c r="D109" s="783" t="s">
        <v>1154</v>
      </c>
      <c r="E109" s="832">
        <v>1200</v>
      </c>
      <c r="F109" s="933">
        <v>0</v>
      </c>
      <c r="G109" s="832">
        <v>0</v>
      </c>
      <c r="H109" s="832">
        <v>1200000000</v>
      </c>
      <c r="I109" s="783" t="s">
        <v>1164</v>
      </c>
      <c r="J109" s="832" t="s">
        <v>1155</v>
      </c>
      <c r="K109" s="833" t="s">
        <v>750</v>
      </c>
      <c r="L109" s="715"/>
      <c r="M109" s="716"/>
      <c r="N109" s="716"/>
      <c r="O109" s="715"/>
      <c r="P109" s="715"/>
      <c r="Q109" s="715"/>
    </row>
    <row r="110" spans="1:17" s="768" customFormat="1" ht="15">
      <c r="A110" s="932" t="s">
        <v>1330</v>
      </c>
      <c r="B110" s="783" t="s">
        <v>1331</v>
      </c>
      <c r="C110" s="783" t="s">
        <v>1332</v>
      </c>
      <c r="D110" s="783" t="s">
        <v>1141</v>
      </c>
      <c r="E110" s="832">
        <v>300</v>
      </c>
      <c r="F110" s="933">
        <v>0</v>
      </c>
      <c r="G110" s="832">
        <v>0</v>
      </c>
      <c r="H110" s="832">
        <v>300000000</v>
      </c>
      <c r="I110" s="783" t="s">
        <v>1164</v>
      </c>
      <c r="J110" s="832" t="s">
        <v>1142</v>
      </c>
      <c r="K110" s="833" t="s">
        <v>750</v>
      </c>
      <c r="L110" s="715"/>
      <c r="M110" s="716"/>
      <c r="N110" s="716"/>
      <c r="O110" s="715"/>
      <c r="P110" s="715"/>
      <c r="Q110" s="715"/>
    </row>
    <row r="111" spans="1:17" s="768" customFormat="1" ht="15">
      <c r="A111" s="932" t="s">
        <v>1333</v>
      </c>
      <c r="B111" s="783" t="s">
        <v>1334</v>
      </c>
      <c r="C111" s="783" t="s">
        <v>1335</v>
      </c>
      <c r="D111" s="783" t="s">
        <v>1130</v>
      </c>
      <c r="E111" s="832">
        <v>200</v>
      </c>
      <c r="F111" s="933">
        <v>0</v>
      </c>
      <c r="G111" s="832">
        <v>0</v>
      </c>
      <c r="H111" s="832">
        <v>200000000</v>
      </c>
      <c r="I111" s="783" t="s">
        <v>1164</v>
      </c>
      <c r="J111" s="832" t="s">
        <v>1159</v>
      </c>
      <c r="K111" s="833" t="s">
        <v>750</v>
      </c>
      <c r="L111" s="715"/>
      <c r="M111" s="716"/>
      <c r="N111" s="716"/>
      <c r="O111" s="715"/>
      <c r="P111" s="715"/>
      <c r="Q111" s="715"/>
    </row>
    <row r="112" spans="1:17" s="768" customFormat="1" ht="15">
      <c r="A112" s="932" t="s">
        <v>1336</v>
      </c>
      <c r="B112" s="783" t="s">
        <v>1337</v>
      </c>
      <c r="C112" s="783" t="s">
        <v>1338</v>
      </c>
      <c r="D112" s="783" t="s">
        <v>1130</v>
      </c>
      <c r="E112" s="832">
        <v>17</v>
      </c>
      <c r="F112" s="933">
        <v>0</v>
      </c>
      <c r="G112" s="832">
        <v>0</v>
      </c>
      <c r="H112" s="832">
        <v>17000000</v>
      </c>
      <c r="I112" s="783" t="s">
        <v>1164</v>
      </c>
      <c r="J112" s="832" t="s">
        <v>1159</v>
      </c>
      <c r="K112" s="833" t="s">
        <v>750</v>
      </c>
      <c r="L112" s="715"/>
      <c r="M112" s="716"/>
      <c r="N112" s="716"/>
      <c r="O112" s="715"/>
      <c r="P112" s="715"/>
      <c r="Q112" s="715"/>
    </row>
    <row r="113" spans="1:17" s="768" customFormat="1" ht="15" customHeight="1">
      <c r="A113" s="932" t="s">
        <v>1414</v>
      </c>
      <c r="B113" s="783" t="s">
        <v>1339</v>
      </c>
      <c r="C113" s="783" t="s">
        <v>1340</v>
      </c>
      <c r="D113" s="783" t="s">
        <v>1235</v>
      </c>
      <c r="E113" s="832">
        <v>1260</v>
      </c>
      <c r="F113" s="933">
        <v>0</v>
      </c>
      <c r="G113" s="832">
        <v>0</v>
      </c>
      <c r="H113" s="832">
        <v>1260000000</v>
      </c>
      <c r="I113" s="783" t="s">
        <v>1164</v>
      </c>
      <c r="J113" s="832" t="s">
        <v>1145</v>
      </c>
      <c r="K113" s="833" t="s">
        <v>750</v>
      </c>
      <c r="L113" s="715"/>
      <c r="M113" s="716"/>
      <c r="N113" s="716"/>
      <c r="O113" s="715"/>
      <c r="P113" s="715"/>
      <c r="Q113" s="715"/>
    </row>
    <row r="114" spans="1:17" s="768" customFormat="1" ht="15">
      <c r="A114" s="932" t="s">
        <v>1341</v>
      </c>
      <c r="B114" s="783" t="s">
        <v>1342</v>
      </c>
      <c r="C114" s="783" t="s">
        <v>1343</v>
      </c>
      <c r="D114" s="783" t="s">
        <v>1156</v>
      </c>
      <c r="E114" s="832">
        <v>200</v>
      </c>
      <c r="F114" s="933">
        <v>0</v>
      </c>
      <c r="G114" s="832">
        <v>0</v>
      </c>
      <c r="H114" s="832">
        <v>200000000</v>
      </c>
      <c r="I114" s="783" t="s">
        <v>1164</v>
      </c>
      <c r="J114" s="832" t="s">
        <v>1157</v>
      </c>
      <c r="K114" s="833" t="s">
        <v>750</v>
      </c>
      <c r="L114" s="715"/>
      <c r="M114" s="716"/>
      <c r="N114" s="716"/>
      <c r="O114" s="715"/>
      <c r="P114" s="715"/>
      <c r="Q114" s="715"/>
    </row>
    <row r="115" spans="1:17" s="768" customFormat="1" ht="15">
      <c r="A115" s="932" t="s">
        <v>1344</v>
      </c>
      <c r="B115" s="783" t="s">
        <v>1345</v>
      </c>
      <c r="C115" s="783" t="s">
        <v>1346</v>
      </c>
      <c r="D115" s="783" t="s">
        <v>1138</v>
      </c>
      <c r="E115" s="832">
        <v>135</v>
      </c>
      <c r="F115" s="933">
        <v>0</v>
      </c>
      <c r="G115" s="832">
        <v>0</v>
      </c>
      <c r="H115" s="832">
        <v>135000000</v>
      </c>
      <c r="I115" s="783" t="s">
        <v>1164</v>
      </c>
      <c r="J115" s="832" t="s">
        <v>1139</v>
      </c>
      <c r="K115" s="833" t="s">
        <v>750</v>
      </c>
      <c r="L115" s="715"/>
      <c r="M115" s="716"/>
      <c r="N115" s="716"/>
      <c r="O115" s="715"/>
      <c r="P115" s="715"/>
      <c r="Q115" s="715"/>
    </row>
    <row r="116" spans="1:17" s="768" customFormat="1" ht="15">
      <c r="A116" s="932" t="s">
        <v>1347</v>
      </c>
      <c r="B116" s="783" t="s">
        <v>1348</v>
      </c>
      <c r="C116" s="783">
        <v>17019</v>
      </c>
      <c r="D116" s="783" t="s">
        <v>1148</v>
      </c>
      <c r="E116" s="832">
        <v>1360</v>
      </c>
      <c r="F116" s="933">
        <v>0</v>
      </c>
      <c r="G116" s="832">
        <v>0</v>
      </c>
      <c r="H116" s="832">
        <v>1360000000</v>
      </c>
      <c r="I116" s="783" t="s">
        <v>1164</v>
      </c>
      <c r="J116" s="832" t="s">
        <v>1149</v>
      </c>
      <c r="K116" s="833" t="s">
        <v>750</v>
      </c>
      <c r="L116" s="715"/>
      <c r="M116" s="716"/>
      <c r="N116" s="716"/>
      <c r="O116" s="715"/>
      <c r="P116" s="715"/>
      <c r="Q116" s="715"/>
    </row>
    <row r="117" spans="1:17" s="768" customFormat="1" ht="15">
      <c r="A117" s="932" t="s">
        <v>1347</v>
      </c>
      <c r="B117" s="783" t="s">
        <v>1348</v>
      </c>
      <c r="C117" s="783" t="s">
        <v>1349</v>
      </c>
      <c r="D117" s="783" t="s">
        <v>1130</v>
      </c>
      <c r="E117" s="832">
        <v>486</v>
      </c>
      <c r="F117" s="933">
        <v>0</v>
      </c>
      <c r="G117" s="832">
        <v>0</v>
      </c>
      <c r="H117" s="832">
        <v>486000000</v>
      </c>
      <c r="I117" s="783" t="s">
        <v>1164</v>
      </c>
      <c r="J117" s="832" t="s">
        <v>1159</v>
      </c>
      <c r="K117" s="833" t="s">
        <v>750</v>
      </c>
      <c r="L117" s="715"/>
      <c r="M117" s="716"/>
      <c r="N117" s="716"/>
      <c r="O117" s="715"/>
      <c r="P117" s="715"/>
      <c r="Q117" s="715"/>
    </row>
    <row r="118" spans="1:17" s="768" customFormat="1" ht="15">
      <c r="A118" s="932" t="s">
        <v>1350</v>
      </c>
      <c r="B118" s="783" t="s">
        <v>1351</v>
      </c>
      <c r="C118" s="783" t="s">
        <v>1352</v>
      </c>
      <c r="D118" s="783" t="s">
        <v>1130</v>
      </c>
      <c r="E118" s="832">
        <v>200</v>
      </c>
      <c r="F118" s="933">
        <v>0</v>
      </c>
      <c r="G118" s="832">
        <v>0</v>
      </c>
      <c r="H118" s="832">
        <v>200000000</v>
      </c>
      <c r="I118" s="783" t="s">
        <v>1164</v>
      </c>
      <c r="J118" s="832" t="s">
        <v>1159</v>
      </c>
      <c r="K118" s="833" t="s">
        <v>750</v>
      </c>
      <c r="L118" s="715"/>
      <c r="M118" s="716"/>
      <c r="N118" s="716"/>
      <c r="O118" s="715"/>
      <c r="P118" s="715"/>
      <c r="Q118" s="715"/>
    </row>
    <row r="119" spans="1:17" s="768" customFormat="1" ht="15">
      <c r="A119" s="932" t="s">
        <v>1353</v>
      </c>
      <c r="B119" s="783" t="s">
        <v>1354</v>
      </c>
      <c r="C119" s="783" t="s">
        <v>1355</v>
      </c>
      <c r="D119" s="783" t="s">
        <v>1130</v>
      </c>
      <c r="E119" s="832">
        <v>20</v>
      </c>
      <c r="F119" s="933">
        <v>0</v>
      </c>
      <c r="G119" s="832">
        <v>0</v>
      </c>
      <c r="H119" s="832">
        <v>20000000</v>
      </c>
      <c r="I119" s="783" t="s">
        <v>1164</v>
      </c>
      <c r="J119" s="832" t="s">
        <v>1159</v>
      </c>
      <c r="K119" s="833" t="s">
        <v>750</v>
      </c>
      <c r="L119" s="715"/>
      <c r="M119" s="716"/>
      <c r="N119" s="716"/>
      <c r="O119" s="715"/>
      <c r="P119" s="715"/>
      <c r="Q119" s="715"/>
    </row>
    <row r="120" spans="1:17" s="768" customFormat="1" ht="15">
      <c r="A120" s="932" t="s">
        <v>1356</v>
      </c>
      <c r="B120" s="783" t="s">
        <v>1357</v>
      </c>
      <c r="C120" s="783" t="s">
        <v>1358</v>
      </c>
      <c r="D120" s="783" t="s">
        <v>1130</v>
      </c>
      <c r="E120" s="832">
        <v>625</v>
      </c>
      <c r="F120" s="933">
        <v>0</v>
      </c>
      <c r="G120" s="832">
        <v>0</v>
      </c>
      <c r="H120" s="832">
        <v>625000000</v>
      </c>
      <c r="I120" s="783" t="s">
        <v>1164</v>
      </c>
      <c r="J120" s="832" t="s">
        <v>1159</v>
      </c>
      <c r="K120" s="833" t="s">
        <v>750</v>
      </c>
      <c r="L120" s="715"/>
      <c r="M120" s="716"/>
      <c r="N120" s="716"/>
      <c r="O120" s="715"/>
      <c r="P120" s="715"/>
      <c r="Q120" s="715"/>
    </row>
    <row r="121" spans="1:17" s="768" customFormat="1" ht="15">
      <c r="A121" s="932" t="s">
        <v>1359</v>
      </c>
      <c r="B121" s="783" t="s">
        <v>1360</v>
      </c>
      <c r="C121" s="783" t="s">
        <v>1361</v>
      </c>
      <c r="D121" s="783" t="s">
        <v>1130</v>
      </c>
      <c r="E121" s="832">
        <v>50</v>
      </c>
      <c r="F121" s="933">
        <v>0</v>
      </c>
      <c r="G121" s="832">
        <v>0</v>
      </c>
      <c r="H121" s="832">
        <v>50000000</v>
      </c>
      <c r="I121" s="783" t="s">
        <v>1164</v>
      </c>
      <c r="J121" s="832" t="s">
        <v>1159</v>
      </c>
      <c r="K121" s="833" t="s">
        <v>750</v>
      </c>
      <c r="L121" s="715"/>
      <c r="M121" s="716"/>
      <c r="N121" s="716"/>
      <c r="O121" s="715"/>
      <c r="P121" s="715"/>
      <c r="Q121" s="715"/>
    </row>
    <row r="122" spans="1:17" s="768" customFormat="1" ht="15">
      <c r="A122" s="932" t="s">
        <v>1362</v>
      </c>
      <c r="B122" s="783" t="s">
        <v>1363</v>
      </c>
      <c r="C122" s="783" t="s">
        <v>1364</v>
      </c>
      <c r="D122" s="783" t="s">
        <v>1152</v>
      </c>
      <c r="E122" s="832">
        <v>5081</v>
      </c>
      <c r="F122" s="933">
        <v>0</v>
      </c>
      <c r="G122" s="832">
        <v>0</v>
      </c>
      <c r="H122" s="832">
        <v>5081000000</v>
      </c>
      <c r="I122" s="783" t="s">
        <v>1164</v>
      </c>
      <c r="J122" s="832" t="s">
        <v>1153</v>
      </c>
      <c r="K122" s="833" t="s">
        <v>750</v>
      </c>
      <c r="L122" s="715"/>
      <c r="M122" s="716"/>
      <c r="N122" s="716"/>
      <c r="O122" s="715"/>
      <c r="P122" s="715"/>
      <c r="Q122" s="715"/>
    </row>
    <row r="123" spans="1:17" s="768" customFormat="1" ht="15">
      <c r="A123" s="932" t="s">
        <v>1362</v>
      </c>
      <c r="B123" s="783" t="s">
        <v>1363</v>
      </c>
      <c r="C123" s="783">
        <v>6563</v>
      </c>
      <c r="D123" s="783" t="s">
        <v>1146</v>
      </c>
      <c r="E123" s="832">
        <v>5000</v>
      </c>
      <c r="F123" s="933">
        <v>0</v>
      </c>
      <c r="G123" s="832">
        <v>0</v>
      </c>
      <c r="H123" s="832">
        <v>5000000000</v>
      </c>
      <c r="I123" s="783" t="s">
        <v>1164</v>
      </c>
      <c r="J123" s="832" t="s">
        <v>1147</v>
      </c>
      <c r="K123" s="833" t="s">
        <v>750</v>
      </c>
      <c r="L123" s="715"/>
      <c r="M123" s="716"/>
      <c r="N123" s="716"/>
      <c r="O123" s="715"/>
      <c r="P123" s="715"/>
      <c r="Q123" s="715"/>
    </row>
    <row r="124" spans="1:17" s="768" customFormat="1" ht="15">
      <c r="A124" s="932" t="s">
        <v>1362</v>
      </c>
      <c r="B124" s="783" t="s">
        <v>1363</v>
      </c>
      <c r="C124" s="783">
        <v>6563</v>
      </c>
      <c r="D124" s="783" t="s">
        <v>1148</v>
      </c>
      <c r="E124" s="832">
        <v>2500</v>
      </c>
      <c r="F124" s="933">
        <v>0</v>
      </c>
      <c r="G124" s="832">
        <v>0</v>
      </c>
      <c r="H124" s="832">
        <v>2500000000</v>
      </c>
      <c r="I124" s="783" t="s">
        <v>1164</v>
      </c>
      <c r="J124" s="832" t="s">
        <v>1149</v>
      </c>
      <c r="K124" s="833" t="s">
        <v>750</v>
      </c>
      <c r="L124" s="715"/>
      <c r="M124" s="716"/>
      <c r="N124" s="716"/>
      <c r="O124" s="715"/>
      <c r="P124" s="715"/>
      <c r="Q124" s="715"/>
    </row>
    <row r="125" spans="1:17" s="768" customFormat="1" ht="15">
      <c r="A125" s="932" t="s">
        <v>1362</v>
      </c>
      <c r="B125" s="783" t="s">
        <v>1363</v>
      </c>
      <c r="C125" s="783">
        <v>6563</v>
      </c>
      <c r="D125" s="783" t="s">
        <v>1150</v>
      </c>
      <c r="E125" s="832">
        <v>5000</v>
      </c>
      <c r="F125" s="933">
        <v>0</v>
      </c>
      <c r="G125" s="832">
        <v>0</v>
      </c>
      <c r="H125" s="832">
        <v>5000000000</v>
      </c>
      <c r="I125" s="783" t="s">
        <v>1164</v>
      </c>
      <c r="J125" s="832" t="s">
        <v>1151</v>
      </c>
      <c r="K125" s="833" t="s">
        <v>750</v>
      </c>
      <c r="L125" s="715"/>
      <c r="M125" s="716"/>
      <c r="N125" s="716"/>
      <c r="O125" s="715"/>
      <c r="P125" s="715"/>
      <c r="Q125" s="715"/>
    </row>
    <row r="126" spans="1:17" s="768" customFormat="1" ht="15">
      <c r="A126" s="932" t="s">
        <v>1365</v>
      </c>
      <c r="B126" s="783">
        <v>490251</v>
      </c>
      <c r="C126" s="783">
        <v>21829</v>
      </c>
      <c r="D126" s="783" t="s">
        <v>1148</v>
      </c>
      <c r="E126" s="832">
        <v>700</v>
      </c>
      <c r="F126" s="933">
        <v>0</v>
      </c>
      <c r="G126" s="832">
        <v>0</v>
      </c>
      <c r="H126" s="832">
        <v>700000000</v>
      </c>
      <c r="I126" s="783" t="s">
        <v>1164</v>
      </c>
      <c r="J126" s="832" t="s">
        <v>1149</v>
      </c>
      <c r="K126" s="833" t="s">
        <v>750</v>
      </c>
      <c r="L126" s="715"/>
      <c r="M126" s="716"/>
      <c r="N126" s="716"/>
      <c r="O126" s="715"/>
      <c r="P126" s="715"/>
      <c r="Q126" s="715"/>
    </row>
    <row r="127" spans="1:17" s="768" customFormat="1" ht="15">
      <c r="A127" s="932" t="s">
        <v>1365</v>
      </c>
      <c r="B127" s="783">
        <v>490251</v>
      </c>
      <c r="C127" s="783">
        <v>21829</v>
      </c>
      <c r="D127" s="783" t="s">
        <v>1127</v>
      </c>
      <c r="E127" s="832">
        <v>1300</v>
      </c>
      <c r="F127" s="933">
        <v>0</v>
      </c>
      <c r="G127" s="832">
        <v>0</v>
      </c>
      <c r="H127" s="832">
        <v>1300000000</v>
      </c>
      <c r="I127" s="783" t="s">
        <v>1164</v>
      </c>
      <c r="J127" s="832" t="s">
        <v>1140</v>
      </c>
      <c r="K127" s="833" t="s">
        <v>750</v>
      </c>
      <c r="L127" s="715"/>
      <c r="M127" s="716"/>
      <c r="N127" s="716"/>
      <c r="O127" s="715"/>
      <c r="P127" s="715"/>
      <c r="Q127" s="715"/>
    </row>
    <row r="128" spans="1:17" s="768" customFormat="1" ht="15">
      <c r="A128" s="932" t="s">
        <v>1365</v>
      </c>
      <c r="B128" s="783" t="s">
        <v>1366</v>
      </c>
      <c r="C128" s="783">
        <v>21829</v>
      </c>
      <c r="D128" s="783" t="s">
        <v>1146</v>
      </c>
      <c r="E128" s="832">
        <v>1000</v>
      </c>
      <c r="F128" s="933">
        <v>0</v>
      </c>
      <c r="G128" s="832">
        <v>0</v>
      </c>
      <c r="H128" s="832">
        <v>1000000000</v>
      </c>
      <c r="I128" s="783" t="s">
        <v>1164</v>
      </c>
      <c r="J128" s="832" t="s">
        <v>1147</v>
      </c>
      <c r="K128" s="833" t="s">
        <v>750</v>
      </c>
      <c r="L128" s="715"/>
      <c r="M128" s="716"/>
      <c r="N128" s="716"/>
      <c r="O128" s="715"/>
      <c r="P128" s="715"/>
      <c r="Q128" s="715"/>
    </row>
    <row r="129" spans="1:17" s="768" customFormat="1" ht="15">
      <c r="A129" s="932" t="s">
        <v>1367</v>
      </c>
      <c r="B129" s="783" t="s">
        <v>1368</v>
      </c>
      <c r="C129" s="783" t="s">
        <v>1369</v>
      </c>
      <c r="D129" s="783" t="s">
        <v>1152</v>
      </c>
      <c r="E129" s="832">
        <v>2201</v>
      </c>
      <c r="F129" s="933">
        <v>0</v>
      </c>
      <c r="G129" s="832">
        <v>0</v>
      </c>
      <c r="H129" s="832">
        <v>2201000000</v>
      </c>
      <c r="I129" s="783" t="s">
        <v>1164</v>
      </c>
      <c r="J129" s="832" t="s">
        <v>1153</v>
      </c>
      <c r="K129" s="833" t="s">
        <v>750</v>
      </c>
      <c r="L129" s="715"/>
      <c r="M129" s="716"/>
      <c r="N129" s="716"/>
      <c r="O129" s="715"/>
      <c r="P129" s="715"/>
      <c r="Q129" s="715"/>
    </row>
    <row r="130" spans="1:17" s="768" customFormat="1" ht="15">
      <c r="A130" s="932" t="s">
        <v>1370</v>
      </c>
      <c r="B130" s="783" t="s">
        <v>1371</v>
      </c>
      <c r="C130" s="783" t="s">
        <v>1372</v>
      </c>
      <c r="D130" s="783" t="s">
        <v>1127</v>
      </c>
      <c r="E130" s="832">
        <v>300</v>
      </c>
      <c r="F130" s="933">
        <v>0</v>
      </c>
      <c r="G130" s="832">
        <v>0</v>
      </c>
      <c r="H130" s="832">
        <v>300000000</v>
      </c>
      <c r="I130" s="783" t="s">
        <v>1164</v>
      </c>
      <c r="J130" s="832" t="s">
        <v>1140</v>
      </c>
      <c r="K130" s="833" t="s">
        <v>750</v>
      </c>
      <c r="L130" s="715"/>
      <c r="M130" s="716"/>
      <c r="N130" s="716"/>
      <c r="O130" s="715"/>
      <c r="P130" s="715"/>
      <c r="Q130" s="715"/>
    </row>
    <row r="131" spans="1:17" s="768" customFormat="1" ht="15">
      <c r="A131" s="932" t="s">
        <v>1373</v>
      </c>
      <c r="B131" s="783" t="s">
        <v>1374</v>
      </c>
      <c r="C131" s="783" t="s">
        <v>1375</v>
      </c>
      <c r="D131" s="783" t="s">
        <v>1130</v>
      </c>
      <c r="E131" s="832">
        <v>100</v>
      </c>
      <c r="F131" s="933">
        <v>0</v>
      </c>
      <c r="G131" s="832">
        <v>0</v>
      </c>
      <c r="H131" s="832">
        <v>100000000</v>
      </c>
      <c r="I131" s="783" t="s">
        <v>1164</v>
      </c>
      <c r="J131" s="832" t="s">
        <v>1159</v>
      </c>
      <c r="K131" s="833" t="s">
        <v>750</v>
      </c>
      <c r="L131" s="715"/>
      <c r="M131" s="716"/>
      <c r="N131" s="716"/>
      <c r="O131" s="715"/>
      <c r="P131" s="715"/>
      <c r="Q131" s="715"/>
    </row>
    <row r="132" spans="1:17" s="768" customFormat="1" ht="15">
      <c r="A132" s="932" t="s">
        <v>1376</v>
      </c>
      <c r="B132" s="783" t="s">
        <v>1377</v>
      </c>
      <c r="C132" s="783" t="s">
        <v>1378</v>
      </c>
      <c r="D132" s="783" t="s">
        <v>1138</v>
      </c>
      <c r="E132" s="832">
        <v>280</v>
      </c>
      <c r="F132" s="933">
        <v>0</v>
      </c>
      <c r="G132" s="832">
        <v>0</v>
      </c>
      <c r="H132" s="832">
        <v>280000000</v>
      </c>
      <c r="I132" s="783" t="s">
        <v>1164</v>
      </c>
      <c r="J132" s="832" t="s">
        <v>1139</v>
      </c>
      <c r="K132" s="833" t="s">
        <v>750</v>
      </c>
      <c r="L132" s="715"/>
      <c r="M132" s="716"/>
      <c r="N132" s="716"/>
      <c r="O132" s="715"/>
      <c r="P132" s="715"/>
      <c r="Q132" s="715"/>
    </row>
    <row r="133" spans="1:17" s="768" customFormat="1" ht="15">
      <c r="A133" s="932" t="s">
        <v>1428</v>
      </c>
      <c r="B133" s="783">
        <v>820503</v>
      </c>
      <c r="C133" s="783">
        <v>28142</v>
      </c>
      <c r="D133" s="783" t="s">
        <v>1127</v>
      </c>
      <c r="E133" s="832">
        <v>1170</v>
      </c>
      <c r="F133" s="933">
        <v>0</v>
      </c>
      <c r="G133" s="832">
        <v>0</v>
      </c>
      <c r="H133" s="832">
        <v>1170000000</v>
      </c>
      <c r="I133" s="783" t="s">
        <v>1164</v>
      </c>
      <c r="J133" s="832" t="s">
        <v>1140</v>
      </c>
      <c r="K133" s="833" t="s">
        <v>750</v>
      </c>
      <c r="L133" s="715"/>
      <c r="M133" s="716"/>
      <c r="N133" s="716"/>
      <c r="O133" s="715"/>
      <c r="P133" s="715"/>
      <c r="Q133" s="715"/>
    </row>
    <row r="134" spans="1:17" s="768" customFormat="1" ht="15">
      <c r="A134" s="932" t="s">
        <v>1379</v>
      </c>
      <c r="B134" s="783" t="s">
        <v>1380</v>
      </c>
      <c r="C134" s="783" t="s">
        <v>1381</v>
      </c>
      <c r="D134" s="783" t="s">
        <v>1138</v>
      </c>
      <c r="E134" s="832">
        <v>85</v>
      </c>
      <c r="F134" s="933">
        <v>0</v>
      </c>
      <c r="G134" s="832">
        <v>0</v>
      </c>
      <c r="H134" s="832">
        <v>85000000</v>
      </c>
      <c r="I134" s="783" t="s">
        <v>1164</v>
      </c>
      <c r="J134" s="832" t="s">
        <v>1139</v>
      </c>
      <c r="K134" s="833" t="s">
        <v>750</v>
      </c>
      <c r="L134" s="715"/>
      <c r="M134" s="716"/>
      <c r="N134" s="716"/>
      <c r="O134" s="715"/>
      <c r="P134" s="715"/>
      <c r="Q134" s="715"/>
    </row>
    <row r="135" spans="1:17" s="768" customFormat="1" ht="15">
      <c r="A135" s="932" t="s">
        <v>1433</v>
      </c>
      <c r="B135" s="783">
        <v>1076902</v>
      </c>
      <c r="C135" s="783">
        <v>21556</v>
      </c>
      <c r="D135" s="783" t="s">
        <v>1127</v>
      </c>
      <c r="E135" s="832">
        <v>350</v>
      </c>
      <c r="F135" s="933">
        <v>0</v>
      </c>
      <c r="G135" s="832">
        <v>0</v>
      </c>
      <c r="H135" s="832">
        <v>350000000</v>
      </c>
      <c r="I135" s="783" t="s">
        <v>1164</v>
      </c>
      <c r="J135" s="832" t="s">
        <v>1140</v>
      </c>
      <c r="K135" s="833" t="s">
        <v>750</v>
      </c>
      <c r="L135" s="715"/>
      <c r="M135" s="716"/>
      <c r="N135" s="716"/>
      <c r="O135" s="715"/>
      <c r="P135" s="715"/>
      <c r="Q135" s="715"/>
    </row>
    <row r="136" spans="1:17" s="768" customFormat="1" ht="15">
      <c r="A136" s="932" t="s">
        <v>1382</v>
      </c>
      <c r="B136" s="783" t="s">
        <v>1383</v>
      </c>
      <c r="C136" s="783" t="s">
        <v>1384</v>
      </c>
      <c r="D136" s="783" t="s">
        <v>1156</v>
      </c>
      <c r="E136" s="832">
        <v>220</v>
      </c>
      <c r="F136" s="933">
        <v>0</v>
      </c>
      <c r="G136" s="832">
        <v>0</v>
      </c>
      <c r="H136" s="832">
        <v>220000000</v>
      </c>
      <c r="I136" s="783" t="s">
        <v>1164</v>
      </c>
      <c r="J136" s="832" t="s">
        <v>1157</v>
      </c>
      <c r="K136" s="833" t="s">
        <v>750</v>
      </c>
      <c r="L136" s="715"/>
      <c r="M136" s="716"/>
      <c r="N136" s="716"/>
      <c r="O136" s="715"/>
      <c r="P136" s="715"/>
      <c r="Q136" s="715"/>
    </row>
    <row r="137" spans="1:17" s="768" customFormat="1" ht="15">
      <c r="A137" s="932" t="s">
        <v>1385</v>
      </c>
      <c r="B137" s="783" t="s">
        <v>1266</v>
      </c>
      <c r="C137" s="783" t="s">
        <v>1386</v>
      </c>
      <c r="D137" s="783" t="s">
        <v>1141</v>
      </c>
      <c r="E137" s="832">
        <v>2700</v>
      </c>
      <c r="F137" s="933">
        <v>0</v>
      </c>
      <c r="G137" s="832">
        <v>0</v>
      </c>
      <c r="H137" s="832">
        <v>2700000000</v>
      </c>
      <c r="I137" s="783" t="s">
        <v>1164</v>
      </c>
      <c r="J137" s="832" t="s">
        <v>1142</v>
      </c>
      <c r="K137" s="833" t="s">
        <v>750</v>
      </c>
      <c r="L137" s="715"/>
      <c r="M137" s="716"/>
      <c r="N137" s="716"/>
      <c r="O137" s="715"/>
      <c r="P137" s="715"/>
      <c r="Q137" s="715"/>
    </row>
    <row r="138" spans="1:17" s="768" customFormat="1" ht="15">
      <c r="A138" s="932" t="s">
        <v>1385</v>
      </c>
      <c r="B138" s="783" t="s">
        <v>1266</v>
      </c>
      <c r="C138" s="783" t="s">
        <v>1386</v>
      </c>
      <c r="D138" s="783" t="s">
        <v>1148</v>
      </c>
      <c r="E138" s="832">
        <v>269</v>
      </c>
      <c r="F138" s="933">
        <v>0</v>
      </c>
      <c r="G138" s="832">
        <v>0</v>
      </c>
      <c r="H138" s="832">
        <v>269000000</v>
      </c>
      <c r="I138" s="783" t="s">
        <v>1164</v>
      </c>
      <c r="J138" s="832" t="s">
        <v>1149</v>
      </c>
      <c r="K138" s="833" t="s">
        <v>750</v>
      </c>
      <c r="L138" s="715"/>
      <c r="M138" s="716"/>
      <c r="N138" s="716"/>
      <c r="O138" s="715"/>
      <c r="P138" s="715"/>
      <c r="Q138" s="715"/>
    </row>
    <row r="139" spans="1:17" s="768" customFormat="1" ht="15">
      <c r="A139" s="932" t="s">
        <v>1385</v>
      </c>
      <c r="B139" s="783" t="s">
        <v>1266</v>
      </c>
      <c r="C139" s="783" t="s">
        <v>1386</v>
      </c>
      <c r="D139" s="783" t="s">
        <v>1146</v>
      </c>
      <c r="E139" s="832">
        <v>4211</v>
      </c>
      <c r="F139" s="933">
        <v>0</v>
      </c>
      <c r="G139" s="832">
        <v>0</v>
      </c>
      <c r="H139" s="832">
        <v>4211000000</v>
      </c>
      <c r="I139" s="783" t="s">
        <v>1164</v>
      </c>
      <c r="J139" s="832" t="s">
        <v>1147</v>
      </c>
      <c r="K139" s="833" t="s">
        <v>750</v>
      </c>
      <c r="L139" s="715"/>
      <c r="M139" s="716"/>
      <c r="N139" s="716"/>
      <c r="O139" s="715"/>
      <c r="P139" s="715"/>
      <c r="Q139" s="715"/>
    </row>
    <row r="140" spans="1:17" s="768" customFormat="1" ht="15">
      <c r="A140" s="932" t="s">
        <v>1385</v>
      </c>
      <c r="B140" s="783" t="s">
        <v>1266</v>
      </c>
      <c r="C140" s="783" t="s">
        <v>1386</v>
      </c>
      <c r="D140" s="783" t="s">
        <v>1144</v>
      </c>
      <c r="E140" s="832">
        <v>1100</v>
      </c>
      <c r="F140" s="933">
        <v>0</v>
      </c>
      <c r="G140" s="832">
        <v>0</v>
      </c>
      <c r="H140" s="832">
        <v>1100000000</v>
      </c>
      <c r="I140" s="783" t="s">
        <v>1164</v>
      </c>
      <c r="J140" s="832" t="s">
        <v>876</v>
      </c>
      <c r="K140" s="833" t="s">
        <v>750</v>
      </c>
      <c r="L140" s="715"/>
      <c r="M140" s="716"/>
      <c r="N140" s="716"/>
      <c r="O140" s="715"/>
      <c r="P140" s="715"/>
      <c r="Q140" s="715"/>
    </row>
    <row r="141" spans="1:17" s="768" customFormat="1" ht="15">
      <c r="A141" s="932" t="s">
        <v>1385</v>
      </c>
      <c r="B141" s="783" t="s">
        <v>1266</v>
      </c>
      <c r="C141" s="783" t="s">
        <v>1386</v>
      </c>
      <c r="D141" s="783" t="s">
        <v>1131</v>
      </c>
      <c r="E141" s="832">
        <v>2788</v>
      </c>
      <c r="F141" s="933">
        <v>0</v>
      </c>
      <c r="G141" s="832">
        <v>0</v>
      </c>
      <c r="H141" s="832">
        <v>2788000000</v>
      </c>
      <c r="I141" s="783" t="s">
        <v>1164</v>
      </c>
      <c r="J141" s="832" t="s">
        <v>1160</v>
      </c>
      <c r="K141" s="833" t="s">
        <v>750</v>
      </c>
      <c r="L141" s="715"/>
      <c r="M141" s="716"/>
      <c r="N141" s="716"/>
      <c r="O141" s="715"/>
      <c r="P141" s="715"/>
      <c r="Q141" s="715"/>
    </row>
    <row r="142" spans="1:17" s="768" customFormat="1" ht="15">
      <c r="A142" s="932" t="s">
        <v>1385</v>
      </c>
      <c r="B142" s="783" t="s">
        <v>1266</v>
      </c>
      <c r="C142" s="783" t="s">
        <v>1386</v>
      </c>
      <c r="D142" s="783" t="s">
        <v>1130</v>
      </c>
      <c r="E142" s="832">
        <v>3120</v>
      </c>
      <c r="F142" s="933">
        <v>0</v>
      </c>
      <c r="G142" s="832">
        <v>0</v>
      </c>
      <c r="H142" s="832">
        <v>3120000000</v>
      </c>
      <c r="I142" s="783" t="s">
        <v>1164</v>
      </c>
      <c r="J142" s="832" t="s">
        <v>1159</v>
      </c>
      <c r="K142" s="833" t="s">
        <v>750</v>
      </c>
      <c r="L142" s="715"/>
      <c r="M142" s="716"/>
      <c r="N142" s="716"/>
      <c r="O142" s="715"/>
      <c r="P142" s="715"/>
      <c r="Q142" s="715"/>
    </row>
    <row r="143" spans="1:17" s="768" customFormat="1" ht="15">
      <c r="A143" s="932" t="s">
        <v>1385</v>
      </c>
      <c r="B143" s="783" t="s">
        <v>1266</v>
      </c>
      <c r="C143" s="783" t="s">
        <v>1386</v>
      </c>
      <c r="D143" s="783" t="s">
        <v>1128</v>
      </c>
      <c r="E143" s="832">
        <v>812</v>
      </c>
      <c r="F143" s="933">
        <v>0</v>
      </c>
      <c r="G143" s="832">
        <v>0</v>
      </c>
      <c r="H143" s="832">
        <v>812000000</v>
      </c>
      <c r="I143" s="783" t="s">
        <v>1164</v>
      </c>
      <c r="J143" s="832" t="s">
        <v>1143</v>
      </c>
      <c r="K143" s="833" t="s">
        <v>750</v>
      </c>
      <c r="L143" s="715"/>
      <c r="M143" s="716"/>
      <c r="N143" s="716"/>
      <c r="O143" s="715"/>
      <c r="P143" s="715"/>
      <c r="Q143" s="715"/>
    </row>
    <row r="144" spans="1:17" s="768" customFormat="1" ht="15">
      <c r="A144" s="932" t="s">
        <v>1387</v>
      </c>
      <c r="B144" s="783" t="s">
        <v>1388</v>
      </c>
      <c r="C144" s="783" t="s">
        <v>1389</v>
      </c>
      <c r="D144" s="783" t="s">
        <v>1156</v>
      </c>
      <c r="E144" s="832">
        <v>270</v>
      </c>
      <c r="F144" s="933">
        <v>0</v>
      </c>
      <c r="G144" s="832">
        <v>0</v>
      </c>
      <c r="H144" s="832">
        <v>270000000</v>
      </c>
      <c r="I144" s="783" t="s">
        <v>1164</v>
      </c>
      <c r="J144" s="832" t="s">
        <v>1157</v>
      </c>
      <c r="K144" s="833" t="s">
        <v>750</v>
      </c>
      <c r="L144" s="715"/>
      <c r="M144" s="716"/>
      <c r="N144" s="716"/>
      <c r="O144" s="715"/>
      <c r="P144" s="715"/>
      <c r="Q144" s="715"/>
    </row>
    <row r="145" spans="1:17" s="768" customFormat="1" ht="15">
      <c r="A145" s="932" t="s">
        <v>1390</v>
      </c>
      <c r="B145" s="783" t="s">
        <v>1391</v>
      </c>
      <c r="C145" s="783" t="s">
        <v>1392</v>
      </c>
      <c r="D145" s="783" t="s">
        <v>1130</v>
      </c>
      <c r="E145" s="832">
        <v>220</v>
      </c>
      <c r="F145" s="933">
        <v>0</v>
      </c>
      <c r="G145" s="832">
        <v>0</v>
      </c>
      <c r="H145" s="832">
        <v>220000000</v>
      </c>
      <c r="I145" s="783" t="s">
        <v>1164</v>
      </c>
      <c r="J145" s="832" t="s">
        <v>1159</v>
      </c>
      <c r="K145" s="833" t="s">
        <v>750</v>
      </c>
      <c r="L145" s="715"/>
      <c r="M145" s="716"/>
      <c r="N145" s="716"/>
      <c r="O145" s="715"/>
      <c r="P145" s="715"/>
      <c r="Q145" s="715"/>
    </row>
    <row r="146" spans="1:17" s="768" customFormat="1" ht="15">
      <c r="A146" s="932" t="s">
        <v>1393</v>
      </c>
      <c r="B146" s="783" t="s">
        <v>1394</v>
      </c>
      <c r="C146" s="783" t="s">
        <v>1395</v>
      </c>
      <c r="D146" s="783" t="s">
        <v>1130</v>
      </c>
      <c r="E146" s="832">
        <v>100</v>
      </c>
      <c r="F146" s="933">
        <v>0</v>
      </c>
      <c r="G146" s="832">
        <v>0</v>
      </c>
      <c r="H146" s="832">
        <v>100000000</v>
      </c>
      <c r="I146" s="783" t="s">
        <v>1164</v>
      </c>
      <c r="J146" s="832" t="s">
        <v>1159</v>
      </c>
      <c r="K146" s="833" t="s">
        <v>750</v>
      </c>
      <c r="L146" s="715"/>
      <c r="M146" s="716"/>
      <c r="N146" s="716"/>
      <c r="O146" s="715"/>
      <c r="P146" s="715"/>
      <c r="Q146" s="715"/>
    </row>
    <row r="147" spans="1:17" s="768" customFormat="1" ht="15">
      <c r="A147" s="932" t="s">
        <v>1427</v>
      </c>
      <c r="B147" s="783">
        <v>3315902</v>
      </c>
      <c r="C147" s="783">
        <v>5671</v>
      </c>
      <c r="D147" s="783" t="s">
        <v>1127</v>
      </c>
      <c r="E147" s="832">
        <v>1700</v>
      </c>
      <c r="F147" s="933">
        <v>0</v>
      </c>
      <c r="G147" s="832">
        <v>0</v>
      </c>
      <c r="H147" s="832">
        <v>1700000000</v>
      </c>
      <c r="I147" s="783" t="s">
        <v>1164</v>
      </c>
      <c r="J147" s="832" t="s">
        <v>1140</v>
      </c>
      <c r="K147" s="833" t="s">
        <v>750</v>
      </c>
      <c r="L147" s="715"/>
      <c r="M147" s="716"/>
      <c r="N147" s="716"/>
      <c r="O147" s="715"/>
      <c r="P147" s="715"/>
      <c r="Q147" s="715"/>
    </row>
    <row r="148" spans="1:17" s="768" customFormat="1" ht="15">
      <c r="A148" s="932" t="s">
        <v>1416</v>
      </c>
      <c r="B148" s="783" t="s">
        <v>1417</v>
      </c>
      <c r="C148" s="783">
        <v>26334</v>
      </c>
      <c r="D148" s="934" t="s">
        <v>1148</v>
      </c>
      <c r="E148" s="832">
        <v>395</v>
      </c>
      <c r="F148" s="933">
        <v>0</v>
      </c>
      <c r="G148" s="832">
        <v>0</v>
      </c>
      <c r="H148" s="832">
        <v>395000000</v>
      </c>
      <c r="I148" s="783" t="s">
        <v>1164</v>
      </c>
      <c r="J148" s="834" t="s">
        <v>1149</v>
      </c>
      <c r="K148" s="833" t="s">
        <v>750</v>
      </c>
      <c r="L148" s="715"/>
      <c r="M148" s="716"/>
      <c r="N148" s="716"/>
      <c r="O148" s="715"/>
      <c r="P148" s="715"/>
      <c r="Q148" s="715"/>
    </row>
    <row r="149" spans="1:17" s="768" customFormat="1" ht="15">
      <c r="A149" s="932" t="s">
        <v>1326</v>
      </c>
      <c r="B149" s="783">
        <v>1057506</v>
      </c>
      <c r="C149" s="783">
        <v>13989</v>
      </c>
      <c r="D149" s="934" t="s">
        <v>1156</v>
      </c>
      <c r="E149" s="832">
        <v>200</v>
      </c>
      <c r="F149" s="933">
        <v>0</v>
      </c>
      <c r="G149" s="832">
        <v>0</v>
      </c>
      <c r="H149" s="832">
        <v>200000000</v>
      </c>
      <c r="I149" s="783" t="s">
        <v>1164</v>
      </c>
      <c r="J149" s="834" t="s">
        <v>1157</v>
      </c>
      <c r="K149" s="833" t="s">
        <v>750</v>
      </c>
      <c r="L149" s="715"/>
      <c r="M149" s="716"/>
      <c r="N149" s="716"/>
      <c r="O149" s="715"/>
      <c r="P149" s="715"/>
      <c r="Q149" s="715"/>
    </row>
    <row r="150" spans="1:17" s="768" customFormat="1" ht="15">
      <c r="A150" s="932" t="s">
        <v>1434</v>
      </c>
      <c r="B150" s="783">
        <v>3652586</v>
      </c>
      <c r="C150" s="783">
        <v>30895</v>
      </c>
      <c r="D150" s="934" t="s">
        <v>1127</v>
      </c>
      <c r="E150" s="832">
        <v>50</v>
      </c>
      <c r="F150" s="933">
        <v>0</v>
      </c>
      <c r="G150" s="832">
        <v>0</v>
      </c>
      <c r="H150" s="832">
        <v>50000000</v>
      </c>
      <c r="I150" s="783" t="s">
        <v>1164</v>
      </c>
      <c r="J150" s="834" t="s">
        <v>1140</v>
      </c>
      <c r="K150" s="833" t="s">
        <v>750</v>
      </c>
      <c r="L150" s="715"/>
      <c r="M150" s="716"/>
      <c r="N150" s="716"/>
      <c r="O150" s="715"/>
      <c r="P150" s="715"/>
      <c r="Q150" s="715"/>
    </row>
    <row r="151" spans="1:17" s="768" customFormat="1" ht="15">
      <c r="A151" s="932" t="s">
        <v>1450</v>
      </c>
      <c r="B151" s="783" t="s">
        <v>1456</v>
      </c>
      <c r="C151" s="783" t="s">
        <v>1462</v>
      </c>
      <c r="D151" s="934" t="s">
        <v>1127</v>
      </c>
      <c r="E151" s="832">
        <v>1000</v>
      </c>
      <c r="F151" s="933">
        <v>0</v>
      </c>
      <c r="G151" s="832">
        <v>0</v>
      </c>
      <c r="H151" s="832">
        <v>1000000000</v>
      </c>
      <c r="I151" s="783" t="s">
        <v>1164</v>
      </c>
      <c r="J151" s="834" t="s">
        <v>1140</v>
      </c>
      <c r="K151" s="833" t="s">
        <v>750</v>
      </c>
      <c r="L151" s="715"/>
      <c r="M151" s="716"/>
      <c r="N151" s="716"/>
      <c r="O151" s="715"/>
      <c r="P151" s="715"/>
      <c r="Q151" s="715"/>
    </row>
    <row r="152" spans="1:17" s="768" customFormat="1" ht="15">
      <c r="A152" s="932" t="s">
        <v>1451</v>
      </c>
      <c r="B152" s="783" t="s">
        <v>1457</v>
      </c>
      <c r="C152" s="783" t="s">
        <v>1463</v>
      </c>
      <c r="D152" s="934" t="s">
        <v>1127</v>
      </c>
      <c r="E152" s="832">
        <v>32</v>
      </c>
      <c r="F152" s="933">
        <v>0</v>
      </c>
      <c r="G152" s="832">
        <v>0</v>
      </c>
      <c r="H152" s="832">
        <v>32000000</v>
      </c>
      <c r="I152" s="783" t="s">
        <v>1164</v>
      </c>
      <c r="J152" s="834" t="s">
        <v>1140</v>
      </c>
      <c r="K152" s="833" t="s">
        <v>750</v>
      </c>
      <c r="L152" s="715"/>
      <c r="M152" s="716"/>
      <c r="N152" s="716"/>
      <c r="O152" s="715"/>
      <c r="P152" s="715"/>
      <c r="Q152" s="715"/>
    </row>
    <row r="153" spans="1:17" s="768" customFormat="1" ht="15">
      <c r="A153" s="932" t="s">
        <v>1452</v>
      </c>
      <c r="B153" s="783" t="s">
        <v>1458</v>
      </c>
      <c r="C153" s="783" t="s">
        <v>1464</v>
      </c>
      <c r="D153" s="934" t="s">
        <v>1127</v>
      </c>
      <c r="E153" s="832">
        <v>113</v>
      </c>
      <c r="F153" s="933">
        <v>0</v>
      </c>
      <c r="G153" s="832">
        <v>0</v>
      </c>
      <c r="H153" s="832">
        <v>113000000</v>
      </c>
      <c r="I153" s="783" t="s">
        <v>1164</v>
      </c>
      <c r="J153" s="834" t="s">
        <v>1140</v>
      </c>
      <c r="K153" s="833" t="s">
        <v>750</v>
      </c>
      <c r="L153" s="715"/>
      <c r="M153" s="716"/>
      <c r="N153" s="716"/>
      <c r="O153" s="715"/>
      <c r="P153" s="715"/>
      <c r="Q153" s="715"/>
    </row>
    <row r="154" spans="1:17" s="768" customFormat="1" ht="15">
      <c r="A154" s="932" t="s">
        <v>1453</v>
      </c>
      <c r="B154" s="783" t="s">
        <v>1459</v>
      </c>
      <c r="C154" s="783" t="s">
        <v>1465</v>
      </c>
      <c r="D154" s="934" t="s">
        <v>1127</v>
      </c>
      <c r="E154" s="832">
        <v>50</v>
      </c>
      <c r="F154" s="933">
        <v>0</v>
      </c>
      <c r="G154" s="832">
        <v>0</v>
      </c>
      <c r="H154" s="832">
        <v>50000000</v>
      </c>
      <c r="I154" s="783" t="s">
        <v>1164</v>
      </c>
      <c r="J154" s="834" t="s">
        <v>1140</v>
      </c>
      <c r="K154" s="833" t="s">
        <v>750</v>
      </c>
      <c r="L154" s="715"/>
      <c r="M154" s="716"/>
      <c r="N154" s="716"/>
      <c r="O154" s="715"/>
      <c r="P154" s="715"/>
      <c r="Q154" s="715"/>
    </row>
    <row r="155" spans="1:17" s="768" customFormat="1" ht="15">
      <c r="A155" s="932" t="s">
        <v>1454</v>
      </c>
      <c r="B155" s="783" t="s">
        <v>1460</v>
      </c>
      <c r="C155" s="783" t="s">
        <v>1466</v>
      </c>
      <c r="D155" s="934" t="s">
        <v>1127</v>
      </c>
      <c r="E155" s="832">
        <v>1000</v>
      </c>
      <c r="F155" s="933">
        <v>0</v>
      </c>
      <c r="G155" s="832">
        <v>0</v>
      </c>
      <c r="H155" s="832">
        <v>1000000000</v>
      </c>
      <c r="I155" s="783" t="s">
        <v>1164</v>
      </c>
      <c r="J155" s="834" t="s">
        <v>1140</v>
      </c>
      <c r="K155" s="833" t="s">
        <v>750</v>
      </c>
      <c r="L155" s="715"/>
      <c r="M155" s="716"/>
      <c r="N155" s="716"/>
      <c r="O155" s="715"/>
      <c r="P155" s="715"/>
      <c r="Q155" s="715"/>
    </row>
    <row r="156" spans="1:17" s="768" customFormat="1" ht="15">
      <c r="A156" s="932" t="s">
        <v>1455</v>
      </c>
      <c r="B156" s="783" t="s">
        <v>1461</v>
      </c>
      <c r="C156" s="783" t="s">
        <v>1467</v>
      </c>
      <c r="D156" s="934" t="s">
        <v>1127</v>
      </c>
      <c r="E156" s="832">
        <v>75</v>
      </c>
      <c r="F156" s="933">
        <v>0</v>
      </c>
      <c r="G156" s="832">
        <v>0</v>
      </c>
      <c r="H156" s="832">
        <v>75000000</v>
      </c>
      <c r="I156" s="783" t="s">
        <v>1164</v>
      </c>
      <c r="J156" s="834" t="s">
        <v>1140</v>
      </c>
      <c r="K156" s="833" t="s">
        <v>750</v>
      </c>
      <c r="L156" s="715"/>
      <c r="M156" s="716"/>
      <c r="N156" s="716"/>
      <c r="O156" s="715"/>
      <c r="P156" s="715"/>
      <c r="Q156" s="715"/>
    </row>
    <row r="157" spans="1:17" s="768" customFormat="1" ht="15">
      <c r="A157" s="932" t="s">
        <v>1435</v>
      </c>
      <c r="B157" s="783">
        <v>3652585</v>
      </c>
      <c r="C157" s="783">
        <v>30894</v>
      </c>
      <c r="D157" s="934" t="s">
        <v>1127</v>
      </c>
      <c r="E157" s="832">
        <v>50</v>
      </c>
      <c r="F157" s="933">
        <v>0</v>
      </c>
      <c r="G157" s="832">
        <v>0</v>
      </c>
      <c r="H157" s="832">
        <v>50000000</v>
      </c>
      <c r="I157" s="783" t="s">
        <v>1164</v>
      </c>
      <c r="J157" s="834" t="s">
        <v>1140</v>
      </c>
      <c r="K157" s="833" t="s">
        <v>750</v>
      </c>
      <c r="L157" s="715"/>
      <c r="M157" s="716"/>
      <c r="N157" s="716"/>
      <c r="O157" s="715"/>
      <c r="P157" s="715"/>
      <c r="Q157" s="715"/>
    </row>
    <row r="158" spans="1:17" s="768" customFormat="1" ht="15.75" thickBot="1">
      <c r="A158" s="932" t="s">
        <v>1436</v>
      </c>
      <c r="B158" s="783">
        <v>1993164</v>
      </c>
      <c r="C158" s="783">
        <v>30488</v>
      </c>
      <c r="D158" s="934" t="s">
        <v>1127</v>
      </c>
      <c r="E158" s="832">
        <v>1000</v>
      </c>
      <c r="F158" s="933">
        <v>0</v>
      </c>
      <c r="G158" s="832">
        <v>0</v>
      </c>
      <c r="H158" s="832">
        <v>1000000000</v>
      </c>
      <c r="I158" s="783" t="s">
        <v>1164</v>
      </c>
      <c r="J158" s="834" t="s">
        <v>1140</v>
      </c>
      <c r="K158" s="833" t="s">
        <v>750</v>
      </c>
      <c r="L158" s="715"/>
      <c r="M158" s="716"/>
      <c r="N158" s="716"/>
      <c r="O158" s="715"/>
      <c r="P158" s="715"/>
      <c r="Q158" s="715"/>
    </row>
    <row r="159" spans="1:17" s="768" customFormat="1" ht="15.75" thickBot="1">
      <c r="A159" s="835"/>
      <c r="B159" s="836"/>
      <c r="C159" s="837"/>
      <c r="D159" s="838"/>
      <c r="E159" s="674">
        <f>SUM(E72:E158)</f>
        <v>171443</v>
      </c>
      <c r="F159" s="674">
        <f>SUM(F72:F158)</f>
        <v>25</v>
      </c>
      <c r="G159" s="674">
        <f>SUM(G72:G158)</f>
        <v>360000</v>
      </c>
      <c r="H159" s="674">
        <f>SUM(H72:H158)</f>
        <v>171443000000</v>
      </c>
      <c r="I159" s="835"/>
      <c r="J159" s="839"/>
      <c r="K159" s="840"/>
      <c r="L159" s="715"/>
      <c r="M159" s="716"/>
      <c r="N159" s="716"/>
      <c r="O159" s="715"/>
      <c r="P159" s="715"/>
      <c r="Q159" s="715"/>
    </row>
    <row r="160" spans="1:17" s="768" customFormat="1" ht="15">
      <c r="A160" s="841"/>
      <c r="B160" s="842"/>
      <c r="C160" s="843"/>
      <c r="D160" s="843"/>
      <c r="E160" s="834"/>
      <c r="F160" s="841"/>
      <c r="G160" s="841"/>
      <c r="H160" s="834"/>
      <c r="I160" s="841"/>
      <c r="J160" s="834"/>
      <c r="K160" s="715"/>
      <c r="L160" s="715"/>
      <c r="M160" s="716"/>
      <c r="N160" s="715"/>
      <c r="O160" s="715"/>
      <c r="P160" s="715"/>
      <c r="Q160" s="715"/>
    </row>
    <row r="161" spans="1:17" s="844" customFormat="1" ht="15">
      <c r="A161" s="717"/>
      <c r="B161" s="717"/>
      <c r="C161" s="544"/>
      <c r="D161" s="718"/>
      <c r="E161" s="719"/>
      <c r="F161" s="717"/>
      <c r="G161" s="720"/>
      <c r="H161" s="899"/>
      <c r="I161" s="717"/>
      <c r="J161" s="717"/>
      <c r="K161" s="721"/>
      <c r="L161" s="721"/>
      <c r="M161" s="721"/>
      <c r="N161" s="717"/>
      <c r="O161" s="717"/>
      <c r="P161" s="717"/>
      <c r="Q161" s="717"/>
    </row>
    <row r="162" spans="1:17" s="824" customFormat="1">
      <c r="E162" s="845"/>
      <c r="G162" s="845"/>
      <c r="H162" s="900"/>
    </row>
    <row r="163" spans="1:17" s="824" customFormat="1" ht="15.75">
      <c r="A163" s="846" t="s">
        <v>1081</v>
      </c>
      <c r="B163" s="846"/>
      <c r="C163" s="846"/>
      <c r="D163" s="846"/>
      <c r="E163" s="846"/>
      <c r="H163" s="671"/>
    </row>
    <row r="164" spans="1:17" s="768" customFormat="1" ht="15.75" thickBot="1">
      <c r="A164" s="669"/>
      <c r="B164" s="669"/>
      <c r="C164" s="669"/>
      <c r="D164" s="669"/>
      <c r="E164" s="669"/>
      <c r="F164" s="847"/>
      <c r="G164" s="669"/>
      <c r="H164" s="669"/>
      <c r="I164" s="669"/>
      <c r="J164" s="848"/>
      <c r="K164" s="669"/>
      <c r="L164" s="669"/>
      <c r="M164" s="669"/>
      <c r="N164" s="669"/>
    </row>
    <row r="165" spans="1:17" s="768" customFormat="1" ht="15.75" thickBot="1">
      <c r="A165" s="673" t="s">
        <v>1255</v>
      </c>
      <c r="B165" s="849" t="s">
        <v>1256</v>
      </c>
      <c r="C165" s="673" t="s">
        <v>1257</v>
      </c>
      <c r="D165" s="850" t="s">
        <v>1136</v>
      </c>
      <c r="E165" s="674" t="s">
        <v>1239</v>
      </c>
      <c r="F165" s="850" t="s">
        <v>1258</v>
      </c>
      <c r="G165" s="674" t="s">
        <v>1259</v>
      </c>
      <c r="H165" s="851" t="s">
        <v>1260</v>
      </c>
      <c r="I165" s="673" t="s">
        <v>1240</v>
      </c>
      <c r="J165" s="852" t="s">
        <v>1241</v>
      </c>
      <c r="K165" s="853" t="s">
        <v>323</v>
      </c>
      <c r="L165" s="921" t="s">
        <v>1267</v>
      </c>
      <c r="M165" s="854" t="s">
        <v>3</v>
      </c>
      <c r="N165" s="767"/>
      <c r="O165" s="767"/>
    </row>
    <row r="166" spans="1:17" s="768" customFormat="1" ht="15">
      <c r="A166" s="935" t="s">
        <v>1262</v>
      </c>
      <c r="B166" s="936" t="s">
        <v>1263</v>
      </c>
      <c r="C166" s="937">
        <v>19929</v>
      </c>
      <c r="D166" s="938" t="s">
        <v>1137</v>
      </c>
      <c r="E166" s="939">
        <v>36320</v>
      </c>
      <c r="F166" s="936">
        <v>5</v>
      </c>
      <c r="G166" s="939">
        <f>+F166*E166</f>
        <v>181600</v>
      </c>
      <c r="H166" s="940">
        <v>36320000000</v>
      </c>
      <c r="I166" s="937" t="s">
        <v>1163</v>
      </c>
      <c r="J166" s="940" t="s">
        <v>876</v>
      </c>
      <c r="K166" s="941" t="s">
        <v>750</v>
      </c>
      <c r="L166" s="942">
        <v>0.21184883605629859</v>
      </c>
      <c r="M166" s="943">
        <f>+L166+L167</f>
        <v>0.29397525708252886</v>
      </c>
      <c r="N166" s="767"/>
      <c r="O166" s="715"/>
    </row>
    <row r="167" spans="1:17" s="768" customFormat="1" ht="15.75" thickBot="1">
      <c r="A167" s="944" t="s">
        <v>1262</v>
      </c>
      <c r="B167" s="945" t="s">
        <v>1263</v>
      </c>
      <c r="C167" s="946">
        <v>19929</v>
      </c>
      <c r="D167" s="947" t="s">
        <v>1448</v>
      </c>
      <c r="E167" s="948">
        <v>14080</v>
      </c>
      <c r="F167" s="945">
        <v>1</v>
      </c>
      <c r="G167" s="948">
        <f>+F167*E167</f>
        <v>14080</v>
      </c>
      <c r="H167" s="949">
        <v>14080000000</v>
      </c>
      <c r="I167" s="946" t="s">
        <v>1163</v>
      </c>
      <c r="J167" s="949" t="s">
        <v>1145</v>
      </c>
      <c r="K167" s="950" t="s">
        <v>750</v>
      </c>
      <c r="L167" s="951">
        <v>8.2126421026230287E-2</v>
      </c>
      <c r="M167" s="952"/>
      <c r="N167" s="767"/>
      <c r="O167" s="715"/>
    </row>
    <row r="168" spans="1:17" s="768" customFormat="1" ht="15">
      <c r="A168" s="953" t="s">
        <v>1468</v>
      </c>
      <c r="B168" s="783" t="s">
        <v>1264</v>
      </c>
      <c r="C168" s="783">
        <v>18574</v>
      </c>
      <c r="D168" s="954" t="s">
        <v>1137</v>
      </c>
      <c r="E168" s="832">
        <v>13500</v>
      </c>
      <c r="F168" s="783">
        <v>5</v>
      </c>
      <c r="G168" s="834">
        <f>+F168*E168</f>
        <v>67500</v>
      </c>
      <c r="H168" s="832">
        <v>13500000000</v>
      </c>
      <c r="I168" s="841" t="s">
        <v>1163</v>
      </c>
      <c r="J168" s="832" t="s">
        <v>876</v>
      </c>
      <c r="K168" s="955" t="s">
        <v>750</v>
      </c>
      <c r="L168" s="956">
        <v>7.8743372432820244E-2</v>
      </c>
      <c r="M168" s="957"/>
      <c r="N168" s="767"/>
      <c r="O168" s="715"/>
    </row>
    <row r="169" spans="1:17" s="768" customFormat="1" ht="15">
      <c r="A169" s="953" t="s">
        <v>1468</v>
      </c>
      <c r="B169" s="783" t="s">
        <v>1264</v>
      </c>
      <c r="C169" s="783" t="s">
        <v>1426</v>
      </c>
      <c r="D169" s="954" t="s">
        <v>1137</v>
      </c>
      <c r="E169" s="832">
        <v>180</v>
      </c>
      <c r="F169" s="783">
        <v>5</v>
      </c>
      <c r="G169" s="834">
        <f>+E169*F169</f>
        <v>900</v>
      </c>
      <c r="H169" s="832">
        <v>180000000</v>
      </c>
      <c r="I169" s="841" t="s">
        <v>1163</v>
      </c>
      <c r="J169" s="832" t="s">
        <v>876</v>
      </c>
      <c r="K169" s="955" t="s">
        <v>750</v>
      </c>
      <c r="L169" s="956">
        <v>1.0499116324376031E-3</v>
      </c>
      <c r="M169" s="958">
        <f>SUM(L168:L170)</f>
        <v>0.1259893958925124</v>
      </c>
      <c r="N169" s="767"/>
      <c r="O169" s="715"/>
    </row>
    <row r="170" spans="1:17" s="768" customFormat="1" ht="15.75" thickBot="1">
      <c r="A170" s="959" t="s">
        <v>1468</v>
      </c>
      <c r="B170" s="946" t="s">
        <v>1264</v>
      </c>
      <c r="C170" s="946">
        <v>18574</v>
      </c>
      <c r="D170" s="960" t="s">
        <v>1448</v>
      </c>
      <c r="E170" s="948">
        <v>7920</v>
      </c>
      <c r="F170" s="946">
        <v>1</v>
      </c>
      <c r="G170" s="949">
        <f>+E170*F170</f>
        <v>7920</v>
      </c>
      <c r="H170" s="948">
        <v>7920000000</v>
      </c>
      <c r="I170" s="945" t="s">
        <v>1163</v>
      </c>
      <c r="J170" s="948" t="s">
        <v>1145</v>
      </c>
      <c r="K170" s="951" t="s">
        <v>750</v>
      </c>
      <c r="L170" s="961">
        <v>4.6196111827254541E-2</v>
      </c>
      <c r="M170" s="952"/>
      <c r="N170" s="767"/>
      <c r="O170" s="715"/>
    </row>
    <row r="171" spans="1:17" s="768" customFormat="1" ht="15">
      <c r="A171" s="962" t="s">
        <v>1362</v>
      </c>
      <c r="B171" s="936" t="s">
        <v>1363</v>
      </c>
      <c r="C171" s="937" t="s">
        <v>1364</v>
      </c>
      <c r="D171" s="938" t="s">
        <v>1152</v>
      </c>
      <c r="E171" s="939">
        <v>5081</v>
      </c>
      <c r="F171" s="936">
        <v>0</v>
      </c>
      <c r="G171" s="939">
        <v>0</v>
      </c>
      <c r="H171" s="940">
        <v>5081000000</v>
      </c>
      <c r="I171" s="937" t="s">
        <v>1164</v>
      </c>
      <c r="J171" s="940" t="s">
        <v>1153</v>
      </c>
      <c r="K171" s="941" t="s">
        <v>750</v>
      </c>
      <c r="L171" s="942">
        <v>2.9636672246752566E-2</v>
      </c>
      <c r="M171" s="997">
        <f>SUM(L171:L174)</f>
        <v>0.10254720227714167</v>
      </c>
    </row>
    <row r="172" spans="1:17" s="768" customFormat="1" ht="15">
      <c r="A172" s="932" t="s">
        <v>1362</v>
      </c>
      <c r="B172" s="841" t="s">
        <v>1363</v>
      </c>
      <c r="C172" s="783">
        <v>6563</v>
      </c>
      <c r="D172" s="843" t="s">
        <v>1146</v>
      </c>
      <c r="E172" s="832">
        <v>5000</v>
      </c>
      <c r="F172" s="841">
        <v>0</v>
      </c>
      <c r="G172" s="832">
        <v>0</v>
      </c>
      <c r="H172" s="834">
        <v>5000000000</v>
      </c>
      <c r="I172" s="783" t="s">
        <v>1164</v>
      </c>
      <c r="J172" s="834" t="s">
        <v>1147</v>
      </c>
      <c r="K172" s="833" t="s">
        <v>750</v>
      </c>
      <c r="L172" s="955">
        <v>2.9164212012155643E-2</v>
      </c>
      <c r="M172" s="998"/>
    </row>
    <row r="173" spans="1:17" s="768" customFormat="1" ht="15">
      <c r="A173" s="932" t="s">
        <v>1362</v>
      </c>
      <c r="B173" s="841" t="s">
        <v>1363</v>
      </c>
      <c r="C173" s="783">
        <v>6563</v>
      </c>
      <c r="D173" s="843" t="s">
        <v>1148</v>
      </c>
      <c r="E173" s="832">
        <v>2500</v>
      </c>
      <c r="F173" s="841">
        <v>0</v>
      </c>
      <c r="G173" s="832">
        <v>0</v>
      </c>
      <c r="H173" s="834">
        <v>2500000000</v>
      </c>
      <c r="I173" s="783" t="s">
        <v>1164</v>
      </c>
      <c r="J173" s="834" t="s">
        <v>1149</v>
      </c>
      <c r="K173" s="833" t="s">
        <v>750</v>
      </c>
      <c r="L173" s="955">
        <v>1.4582106006077821E-2</v>
      </c>
      <c r="M173" s="998"/>
    </row>
    <row r="174" spans="1:17" s="768" customFormat="1" ht="15.75" thickBot="1">
      <c r="A174" s="963" t="s">
        <v>1362</v>
      </c>
      <c r="B174" s="945" t="s">
        <v>1363</v>
      </c>
      <c r="C174" s="946">
        <v>6563</v>
      </c>
      <c r="D174" s="947" t="s">
        <v>1150</v>
      </c>
      <c r="E174" s="948">
        <v>5000</v>
      </c>
      <c r="F174" s="945">
        <v>0</v>
      </c>
      <c r="G174" s="948">
        <v>0</v>
      </c>
      <c r="H174" s="949">
        <v>5000000000</v>
      </c>
      <c r="I174" s="946" t="s">
        <v>1164</v>
      </c>
      <c r="J174" s="949" t="s">
        <v>1151</v>
      </c>
      <c r="K174" s="950" t="s">
        <v>750</v>
      </c>
      <c r="L174" s="951">
        <v>2.9164212012155643E-2</v>
      </c>
      <c r="M174" s="999"/>
    </row>
    <row r="175" spans="1:17" s="824" customFormat="1">
      <c r="A175" s="855"/>
      <c r="B175" s="842"/>
      <c r="C175" s="841"/>
      <c r="H175" s="671"/>
    </row>
    <row r="176" spans="1:17">
      <c r="A176" s="824"/>
      <c r="B176" s="824"/>
      <c r="C176" s="824"/>
      <c r="D176" s="824"/>
      <c r="E176" s="824"/>
      <c r="F176" s="824"/>
      <c r="G176" s="824"/>
      <c r="H176" s="671"/>
      <c r="I176" s="824"/>
      <c r="J176" s="824"/>
      <c r="K176" s="824"/>
      <c r="L176" s="824"/>
      <c r="M176" s="824"/>
    </row>
    <row r="177" spans="1:13">
      <c r="A177" s="824"/>
      <c r="B177" s="824"/>
      <c r="C177" s="824"/>
      <c r="D177" s="824"/>
      <c r="E177" s="824"/>
      <c r="F177" s="824"/>
      <c r="G177" s="824"/>
      <c r="H177" s="671"/>
      <c r="I177" s="824"/>
      <c r="J177" s="824"/>
      <c r="K177" s="824"/>
      <c r="L177" s="824"/>
      <c r="M177" s="824"/>
    </row>
    <row r="178" spans="1:13">
      <c r="A178" s="824"/>
      <c r="B178" s="824"/>
      <c r="C178" s="824"/>
      <c r="D178" s="824"/>
      <c r="E178" s="824"/>
      <c r="F178" s="824"/>
      <c r="G178" s="824"/>
      <c r="H178" s="671"/>
      <c r="I178" s="824"/>
      <c r="J178" s="824"/>
      <c r="K178" s="824"/>
      <c r="L178" s="824"/>
      <c r="M178" s="824"/>
    </row>
    <row r="179" spans="1:13">
      <c r="A179" s="824"/>
      <c r="B179" s="824"/>
      <c r="C179" s="824"/>
      <c r="D179" s="824"/>
      <c r="E179" s="824"/>
      <c r="F179" s="824"/>
      <c r="G179" s="824"/>
      <c r="H179" s="671"/>
      <c r="I179" s="824"/>
      <c r="J179" s="824"/>
      <c r="K179" s="824"/>
      <c r="L179" s="824"/>
      <c r="M179" s="824"/>
    </row>
    <row r="180" spans="1:13">
      <c r="A180" s="824"/>
      <c r="B180" s="824"/>
      <c r="C180" s="824"/>
      <c r="D180" s="824"/>
      <c r="E180" s="824"/>
      <c r="F180" s="824"/>
      <c r="G180" s="824"/>
      <c r="H180" s="671"/>
      <c r="I180" s="824"/>
      <c r="J180" s="824"/>
      <c r="K180" s="824"/>
      <c r="L180" s="824"/>
      <c r="M180" s="824"/>
    </row>
    <row r="181" spans="1:13">
      <c r="A181" s="824"/>
      <c r="B181" s="824"/>
      <c r="C181" s="824"/>
      <c r="D181" s="824"/>
      <c r="E181" s="824"/>
      <c r="F181" s="824"/>
      <c r="G181" s="824"/>
      <c r="H181" s="671"/>
      <c r="I181" s="824"/>
      <c r="J181" s="824"/>
      <c r="K181" s="824"/>
      <c r="L181" s="824"/>
      <c r="M181" s="824"/>
    </row>
    <row r="182" spans="1:13">
      <c r="A182" s="824"/>
      <c r="B182" s="824"/>
      <c r="C182" s="824"/>
      <c r="D182" s="824"/>
      <c r="E182" s="824"/>
      <c r="F182" s="824"/>
      <c r="G182" s="824"/>
      <c r="H182" s="671"/>
      <c r="I182" s="824"/>
      <c r="J182" s="824"/>
      <c r="K182" s="824"/>
      <c r="L182" s="824"/>
      <c r="M182" s="824"/>
    </row>
    <row r="183" spans="1:13">
      <c r="A183" s="824"/>
      <c r="B183" s="824"/>
      <c r="C183" s="824"/>
      <c r="D183" s="824"/>
      <c r="E183" s="824"/>
      <c r="F183" s="824"/>
      <c r="G183" s="824"/>
      <c r="H183" s="671"/>
      <c r="I183" s="824"/>
      <c r="J183" s="824"/>
      <c r="K183" s="824"/>
      <c r="L183" s="824"/>
      <c r="M183" s="824"/>
    </row>
    <row r="184" spans="1:13">
      <c r="A184" s="824"/>
      <c r="B184" s="824"/>
      <c r="C184" s="824"/>
      <c r="D184" s="824"/>
      <c r="E184" s="824"/>
      <c r="F184" s="824"/>
      <c r="G184" s="824"/>
      <c r="H184" s="671"/>
      <c r="I184" s="824"/>
      <c r="J184" s="824"/>
      <c r="K184" s="824"/>
      <c r="L184" s="824"/>
      <c r="M184" s="824"/>
    </row>
    <row r="185" spans="1:13">
      <c r="A185" s="824"/>
      <c r="B185" s="824"/>
      <c r="C185" s="824"/>
      <c r="D185" s="824"/>
      <c r="E185" s="824"/>
      <c r="F185" s="824"/>
      <c r="G185" s="824"/>
      <c r="H185" s="671"/>
      <c r="I185" s="824"/>
      <c r="J185" s="824"/>
      <c r="K185" s="824"/>
      <c r="L185" s="824"/>
      <c r="M185" s="824"/>
    </row>
    <row r="186" spans="1:13">
      <c r="A186" s="824"/>
      <c r="B186" s="824"/>
      <c r="C186" s="824"/>
      <c r="D186" s="824"/>
      <c r="E186" s="824"/>
      <c r="F186" s="824"/>
      <c r="G186" s="824"/>
      <c r="H186" s="671"/>
      <c r="I186" s="824"/>
      <c r="J186" s="824"/>
      <c r="K186" s="824"/>
      <c r="L186" s="824"/>
      <c r="M186" s="824"/>
    </row>
    <row r="187" spans="1:13">
      <c r="A187" s="824"/>
      <c r="B187" s="824"/>
      <c r="C187" s="824"/>
      <c r="D187" s="824"/>
      <c r="E187" s="824"/>
      <c r="F187" s="824"/>
      <c r="G187" s="824"/>
      <c r="H187" s="671"/>
      <c r="I187" s="824"/>
      <c r="J187" s="824"/>
      <c r="K187" s="824"/>
      <c r="L187" s="824"/>
      <c r="M187" s="824"/>
    </row>
    <row r="188" spans="1:13">
      <c r="A188" s="824"/>
      <c r="B188" s="824"/>
      <c r="C188" s="824"/>
      <c r="D188" s="824"/>
      <c r="E188" s="824"/>
      <c r="F188" s="824"/>
      <c r="G188" s="824"/>
      <c r="H188" s="671"/>
      <c r="I188" s="824"/>
      <c r="J188" s="824"/>
      <c r="K188" s="824"/>
      <c r="L188" s="824"/>
      <c r="M188" s="824"/>
    </row>
    <row r="189" spans="1:13">
      <c r="A189" s="824"/>
      <c r="B189" s="824"/>
      <c r="C189" s="824"/>
      <c r="D189" s="824"/>
      <c r="E189" s="824"/>
      <c r="F189" s="824"/>
      <c r="G189" s="824"/>
      <c r="H189" s="671"/>
      <c r="I189" s="824"/>
      <c r="J189" s="824"/>
      <c r="K189" s="824"/>
      <c r="L189" s="824"/>
      <c r="M189" s="824"/>
    </row>
    <row r="201" spans="5:6" ht="15">
      <c r="E201" s="723"/>
      <c r="F201" s="724"/>
    </row>
    <row r="202" spans="5:6">
      <c r="E202" s="723"/>
      <c r="F202" s="723"/>
    </row>
    <row r="203" spans="5:6">
      <c r="E203" s="723"/>
      <c r="F203" s="723"/>
    </row>
    <row r="204" spans="5:6">
      <c r="E204" s="725"/>
      <c r="F204" s="725"/>
    </row>
    <row r="205" spans="5:6">
      <c r="E205" s="725"/>
      <c r="F205" s="725"/>
    </row>
    <row r="206" spans="5:6">
      <c r="E206" s="723"/>
      <c r="F206" s="723"/>
    </row>
    <row r="207" spans="5:6">
      <c r="E207" s="723"/>
      <c r="F207" s="723"/>
    </row>
    <row r="219" ht="24" customHeight="1"/>
  </sheetData>
  <autoFilter ref="A71:AF159"/>
  <mergeCells count="16">
    <mergeCell ref="I13:N14"/>
    <mergeCell ref="I16:N26"/>
    <mergeCell ref="A8:E8"/>
    <mergeCell ref="F11:H11"/>
    <mergeCell ref="I28:N29"/>
    <mergeCell ref="A12:E12"/>
    <mergeCell ref="A19:D26"/>
    <mergeCell ref="A28:E28"/>
    <mergeCell ref="A29:E29"/>
    <mergeCell ref="M171:M174"/>
    <mergeCell ref="A64:E64"/>
    <mergeCell ref="I31:N32"/>
    <mergeCell ref="A30:E30"/>
    <mergeCell ref="A31:E31"/>
    <mergeCell ref="A32:E32"/>
    <mergeCell ref="A69:G69"/>
  </mergeCells>
  <pageMargins left="0.25" right="0.25" top="0.75" bottom="0.75" header="0.3" footer="0.3"/>
  <pageSetup paperSize="5" scale="40" fitToHeight="0" orientation="portrait" horizontalDpi="1200" verticalDpi="1200"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7"/>
  <dimension ref="A1:N115"/>
  <sheetViews>
    <sheetView showGridLines="0" topLeftCell="A63" zoomScale="115" zoomScaleNormal="115" workbookViewId="0">
      <selection activeCell="A12" sqref="A12:I12"/>
    </sheetView>
  </sheetViews>
  <sheetFormatPr baseColWidth="10" defaultColWidth="11.42578125" defaultRowHeight="12.75"/>
  <cols>
    <col min="1" max="1" width="31.42578125" style="1" customWidth="1"/>
    <col min="2" max="2" width="14.85546875" style="1" customWidth="1"/>
    <col min="3" max="3" width="15.42578125" style="1" customWidth="1"/>
    <col min="4" max="5" width="11.42578125" style="1"/>
    <col min="6" max="6" width="14.42578125" style="1" customWidth="1"/>
    <col min="7" max="7" width="15.42578125" style="1" customWidth="1"/>
    <col min="8" max="8" width="11.42578125" style="1"/>
    <col min="9" max="9" width="31.7109375" style="1" customWidth="1"/>
    <col min="10" max="10" width="11.42578125" style="1"/>
    <col min="11" max="11" width="16.28515625" style="1" bestFit="1" customWidth="1"/>
    <col min="12" max="16384" width="11.42578125" style="1"/>
  </cols>
  <sheetData>
    <row r="1" spans="1:11" ht="15" customHeight="1">
      <c r="I1" s="117" t="s">
        <v>130</v>
      </c>
    </row>
    <row r="2" spans="1:11" ht="15" customHeight="1"/>
    <row r="3" spans="1:11" ht="15" customHeight="1"/>
    <row r="4" spans="1:11" ht="15" customHeight="1"/>
    <row r="5" spans="1:11" ht="15" customHeight="1"/>
    <row r="6" spans="1:11" s="24" customFormat="1" ht="15" customHeight="1">
      <c r="A6" s="1033" t="s">
        <v>1</v>
      </c>
      <c r="B6" s="1034"/>
      <c r="C6" s="1034"/>
      <c r="D6" s="1034"/>
      <c r="E6" s="1034"/>
      <c r="F6" s="1034"/>
      <c r="G6" s="1034"/>
      <c r="H6" s="1034"/>
      <c r="I6" s="1035"/>
    </row>
    <row r="7" spans="1:11" s="24" customFormat="1" ht="26.45" customHeight="1">
      <c r="A7" s="1018" t="s">
        <v>163</v>
      </c>
      <c r="B7" s="1019"/>
      <c r="C7" s="1019"/>
      <c r="D7" s="1019"/>
      <c r="E7" s="1019"/>
      <c r="F7" s="1019"/>
      <c r="G7" s="1019"/>
      <c r="H7" s="1019"/>
      <c r="I7" s="1020"/>
      <c r="J7" s="39"/>
      <c r="K7" s="39"/>
    </row>
    <row r="8" spans="1:11" s="24" customFormat="1" ht="15" customHeight="1">
      <c r="A8" s="73"/>
      <c r="B8" s="37"/>
      <c r="C8" s="37"/>
      <c r="D8" s="37"/>
      <c r="E8" s="37"/>
      <c r="F8" s="37"/>
      <c r="G8" s="37"/>
      <c r="H8" s="37"/>
      <c r="I8" s="74"/>
    </row>
    <row r="9" spans="1:11" s="24" customFormat="1" ht="15" customHeight="1">
      <c r="A9" s="73"/>
      <c r="B9" s="37"/>
      <c r="C9" s="37"/>
      <c r="D9" s="37"/>
      <c r="E9" s="37"/>
      <c r="F9" s="37"/>
      <c r="G9" s="37"/>
      <c r="H9" s="37"/>
      <c r="I9" s="74"/>
    </row>
    <row r="10" spans="1:11" s="24" customFormat="1" ht="15" customHeight="1">
      <c r="A10" s="1027" t="s">
        <v>216</v>
      </c>
      <c r="B10" s="1028"/>
      <c r="C10" s="1028"/>
      <c r="D10" s="1028"/>
      <c r="E10" s="1028"/>
      <c r="F10" s="1028"/>
      <c r="G10" s="1028"/>
      <c r="H10" s="1028"/>
      <c r="I10" s="1029"/>
      <c r="J10" s="39"/>
      <c r="K10" s="39"/>
    </row>
    <row r="11" spans="1:11" s="40" customFormat="1" ht="55.5" customHeight="1">
      <c r="A11" s="1015" t="s">
        <v>893</v>
      </c>
      <c r="B11" s="1016"/>
      <c r="C11" s="1016"/>
      <c r="D11" s="1016"/>
      <c r="E11" s="1016"/>
      <c r="F11" s="1016"/>
      <c r="G11" s="1016"/>
      <c r="H11" s="1016"/>
      <c r="I11" s="1017"/>
    </row>
    <row r="12" spans="1:11" s="40" customFormat="1" ht="48" customHeight="1">
      <c r="A12" s="1024" t="s">
        <v>1495</v>
      </c>
      <c r="B12" s="1025"/>
      <c r="C12" s="1025"/>
      <c r="D12" s="1025"/>
      <c r="E12" s="1025"/>
      <c r="F12" s="1025"/>
      <c r="G12" s="1025"/>
      <c r="H12" s="1025"/>
      <c r="I12" s="1026"/>
    </row>
    <row r="13" spans="1:11" s="40" customFormat="1" ht="15" customHeight="1">
      <c r="A13" s="201"/>
      <c r="B13" s="202"/>
      <c r="C13" s="202"/>
      <c r="D13" s="202"/>
      <c r="E13" s="202"/>
      <c r="F13" s="202"/>
      <c r="G13" s="202"/>
      <c r="H13" s="202"/>
      <c r="I13" s="203"/>
    </row>
    <row r="14" spans="1:11" s="24" customFormat="1" ht="15" customHeight="1">
      <c r="A14" s="1030"/>
      <c r="B14" s="1031"/>
      <c r="C14" s="1031"/>
      <c r="D14" s="1031"/>
      <c r="E14" s="1031"/>
      <c r="F14" s="1031"/>
      <c r="G14" s="1031"/>
      <c r="H14" s="1031"/>
      <c r="I14" s="1032"/>
    </row>
    <row r="15" spans="1:11" s="24" customFormat="1" ht="15" customHeight="1">
      <c r="A15" s="1021" t="s">
        <v>102</v>
      </c>
      <c r="B15" s="1022"/>
      <c r="C15" s="1022"/>
      <c r="D15" s="1022"/>
      <c r="E15" s="1022"/>
      <c r="F15" s="1022"/>
      <c r="G15" s="1022"/>
      <c r="H15" s="1022"/>
      <c r="I15" s="1023"/>
      <c r="J15" s="39"/>
      <c r="K15" s="39"/>
    </row>
    <row r="16" spans="1:11" s="24" customFormat="1" ht="42.75" customHeight="1">
      <c r="A16" s="1036" t="s">
        <v>164</v>
      </c>
      <c r="B16" s="1037"/>
      <c r="C16" s="1037"/>
      <c r="D16" s="1037"/>
      <c r="E16" s="1037"/>
      <c r="F16" s="1037"/>
      <c r="G16" s="1037"/>
      <c r="H16" s="1037"/>
      <c r="I16" s="1038"/>
    </row>
    <row r="17" spans="1:11" s="24" customFormat="1" ht="15" customHeight="1">
      <c r="A17" s="1030"/>
      <c r="B17" s="1031"/>
      <c r="C17" s="1031"/>
      <c r="D17" s="1031"/>
      <c r="E17" s="1031"/>
      <c r="F17" s="1031"/>
      <c r="G17" s="1031"/>
      <c r="H17" s="1031"/>
      <c r="I17" s="1032"/>
    </row>
    <row r="18" spans="1:11" s="24" customFormat="1" ht="15" customHeight="1">
      <c r="A18" s="1021" t="s">
        <v>103</v>
      </c>
      <c r="B18" s="1022"/>
      <c r="C18" s="1022"/>
      <c r="D18" s="1022"/>
      <c r="E18" s="1022"/>
      <c r="F18" s="1022"/>
      <c r="G18" s="1022"/>
      <c r="H18" s="1022"/>
      <c r="I18" s="1023"/>
      <c r="J18" s="39"/>
      <c r="K18" s="39"/>
    </row>
    <row r="19" spans="1:11" s="24" customFormat="1" ht="15" customHeight="1">
      <c r="A19" s="1036" t="s">
        <v>375</v>
      </c>
      <c r="B19" s="1037"/>
      <c r="C19" s="1037"/>
      <c r="D19" s="1037"/>
      <c r="E19" s="1037"/>
      <c r="F19" s="1037"/>
      <c r="G19" s="1037"/>
      <c r="H19" s="1037"/>
      <c r="I19" s="1038"/>
    </row>
    <row r="20" spans="1:11" s="24" customFormat="1" ht="28.5" customHeight="1">
      <c r="A20" s="1036" t="s">
        <v>165</v>
      </c>
      <c r="B20" s="1037"/>
      <c r="C20" s="1037"/>
      <c r="D20" s="1037"/>
      <c r="E20" s="1037"/>
      <c r="F20" s="1037"/>
      <c r="G20" s="1037"/>
      <c r="H20" s="1037"/>
      <c r="I20" s="1038"/>
    </row>
    <row r="21" spans="1:11" s="24" customFormat="1" ht="15" customHeight="1">
      <c r="A21" s="221"/>
      <c r="B21" s="222"/>
      <c r="C21" s="222"/>
      <c r="D21" s="222"/>
      <c r="E21" s="222"/>
      <c r="F21" s="222"/>
      <c r="G21" s="222"/>
      <c r="H21" s="222"/>
      <c r="I21" s="223"/>
    </row>
    <row r="22" spans="1:11" s="24" customFormat="1" ht="15" customHeight="1">
      <c r="A22" s="144"/>
      <c r="B22" s="142"/>
      <c r="C22" s="37"/>
      <c r="D22" s="37"/>
      <c r="E22" s="37"/>
      <c r="F22" s="37"/>
      <c r="G22" s="142"/>
      <c r="H22" s="37"/>
      <c r="I22" s="74"/>
    </row>
    <row r="23" spans="1:11" s="24" customFormat="1" ht="15" customHeight="1">
      <c r="A23" s="144"/>
      <c r="B23" s="327"/>
      <c r="C23" s="327">
        <f>IFERROR(IF(Indice!B6="","2XX2",YEAR(Indice!B6)),"2XX2")</f>
        <v>2024</v>
      </c>
      <c r="D23" s="327"/>
      <c r="E23" s="229"/>
      <c r="F23" s="327"/>
      <c r="G23" s="327">
        <f>IFERROR(YEAR(Indice!B6-365),"2XX1")</f>
        <v>2023</v>
      </c>
      <c r="H23" s="327"/>
      <c r="I23" s="231"/>
      <c r="J23" s="229"/>
      <c r="K23" s="99"/>
    </row>
    <row r="24" spans="1:11" s="24" customFormat="1" ht="15" customHeight="1">
      <c r="A24" s="144"/>
      <c r="B24" s="101" t="s">
        <v>105</v>
      </c>
      <c r="C24" s="166" t="s">
        <v>178</v>
      </c>
      <c r="D24" s="166" t="s">
        <v>179</v>
      </c>
      <c r="E24" s="37"/>
      <c r="F24" s="101" t="s">
        <v>105</v>
      </c>
      <c r="G24" s="166" t="s">
        <v>178</v>
      </c>
      <c r="H24" s="166" t="s">
        <v>179</v>
      </c>
      <c r="I24" s="74"/>
    </row>
    <row r="25" spans="1:11" s="24" customFormat="1" ht="15" customHeight="1">
      <c r="A25" s="144" t="s">
        <v>104</v>
      </c>
      <c r="B25" s="142"/>
      <c r="C25" s="142"/>
      <c r="D25" s="142"/>
      <c r="E25" s="142"/>
      <c r="F25" s="232"/>
      <c r="G25" s="142"/>
      <c r="H25" s="142"/>
      <c r="I25" s="145"/>
      <c r="J25" s="99"/>
      <c r="K25" s="105"/>
    </row>
    <row r="26" spans="1:11" s="24" customFormat="1" ht="15" customHeight="1">
      <c r="A26" s="144"/>
      <c r="B26" s="142"/>
      <c r="C26" s="142"/>
      <c r="D26" s="142"/>
      <c r="E26" s="142"/>
      <c r="F26" s="232"/>
      <c r="G26" s="142"/>
      <c r="H26" s="142"/>
      <c r="I26" s="145"/>
      <c r="J26" s="99"/>
      <c r="K26" s="105"/>
    </row>
    <row r="27" spans="1:11" s="24" customFormat="1" ht="15" customHeight="1">
      <c r="A27" s="144" t="s">
        <v>106</v>
      </c>
      <c r="B27" s="142"/>
      <c r="C27" s="142"/>
      <c r="D27" s="142"/>
      <c r="E27" s="142"/>
      <c r="F27" s="232"/>
      <c r="G27" s="142"/>
      <c r="H27" s="142"/>
      <c r="I27" s="145"/>
      <c r="J27" s="99"/>
      <c r="K27" s="105"/>
    </row>
    <row r="28" spans="1:11" s="24" customFormat="1" ht="15" customHeight="1">
      <c r="A28" s="144"/>
      <c r="B28" s="100"/>
      <c r="C28" s="100"/>
      <c r="D28" s="143"/>
      <c r="E28" s="37"/>
      <c r="F28" s="100"/>
      <c r="G28" s="100"/>
      <c r="H28" s="143"/>
      <c r="I28" s="74"/>
    </row>
    <row r="29" spans="1:11" s="24" customFormat="1" ht="15" customHeight="1">
      <c r="A29" s="233" t="s">
        <v>107</v>
      </c>
      <c r="B29" s="234"/>
      <c r="C29" s="234"/>
      <c r="D29" s="235">
        <f>F25-F27</f>
        <v>0</v>
      </c>
      <c r="E29" s="37"/>
      <c r="F29" s="234"/>
      <c r="G29" s="234"/>
      <c r="H29" s="235">
        <f>K25-K27</f>
        <v>0</v>
      </c>
      <c r="I29" s="74"/>
    </row>
    <row r="30" spans="1:11" s="24" customFormat="1" ht="15" customHeight="1">
      <c r="A30" s="144"/>
      <c r="B30" s="142"/>
      <c r="C30" s="142"/>
      <c r="D30" s="142"/>
      <c r="E30" s="142"/>
      <c r="F30" s="142"/>
      <c r="G30" s="142"/>
      <c r="H30" s="142"/>
      <c r="I30" s="145"/>
      <c r="J30" s="99"/>
      <c r="K30" s="99"/>
    </row>
    <row r="31" spans="1:11" s="24" customFormat="1" ht="15" customHeight="1">
      <c r="A31" s="144"/>
      <c r="B31" s="142"/>
      <c r="C31" s="142"/>
      <c r="D31" s="142"/>
      <c r="E31" s="142"/>
      <c r="F31" s="142"/>
      <c r="G31" s="142"/>
      <c r="H31" s="142"/>
      <c r="I31" s="145"/>
      <c r="J31" s="99"/>
      <c r="K31" s="99"/>
    </row>
    <row r="32" spans="1:11" s="24" customFormat="1" ht="33" customHeight="1">
      <c r="A32" s="1015" t="s">
        <v>376</v>
      </c>
      <c r="B32" s="1016"/>
      <c r="C32" s="1016"/>
      <c r="D32" s="1016"/>
      <c r="E32" s="1016"/>
      <c r="F32" s="1016"/>
      <c r="G32" s="1016"/>
      <c r="H32" s="1016"/>
      <c r="I32" s="1017"/>
      <c r="J32" s="230"/>
      <c r="K32" s="99"/>
    </row>
    <row r="33" spans="1:11" s="24" customFormat="1" ht="15" customHeight="1">
      <c r="A33" s="221"/>
      <c r="B33" s="222"/>
      <c r="C33" s="222"/>
      <c r="D33" s="222"/>
      <c r="E33" s="222"/>
      <c r="F33" s="222"/>
      <c r="G33" s="222"/>
      <c r="H33" s="222"/>
      <c r="I33" s="223"/>
    </row>
    <row r="34" spans="1:11" s="24" customFormat="1" ht="15" customHeight="1">
      <c r="A34" s="1021" t="s">
        <v>42</v>
      </c>
      <c r="B34" s="1022"/>
      <c r="C34" s="1022"/>
      <c r="D34" s="1022"/>
      <c r="E34" s="1022"/>
      <c r="F34" s="1022"/>
      <c r="G34" s="1022"/>
      <c r="H34" s="1022"/>
      <c r="I34" s="1023"/>
      <c r="J34" s="39"/>
      <c r="K34" s="39"/>
    </row>
    <row r="35" spans="1:11" s="24" customFormat="1" ht="28.5" customHeight="1">
      <c r="A35" s="1015" t="s">
        <v>282</v>
      </c>
      <c r="B35" s="1016"/>
      <c r="C35" s="1016"/>
      <c r="D35" s="1016"/>
      <c r="E35" s="1016"/>
      <c r="F35" s="1016"/>
      <c r="G35" s="1016"/>
      <c r="H35" s="1016"/>
      <c r="I35" s="1017"/>
    </row>
    <row r="36" spans="1:11" s="24" customFormat="1" ht="15" customHeight="1">
      <c r="A36" s="195"/>
      <c r="B36" s="196"/>
      <c r="C36" s="196"/>
      <c r="D36" s="196"/>
      <c r="E36" s="196"/>
      <c r="F36" s="196"/>
      <c r="G36" s="196"/>
      <c r="H36" s="196"/>
      <c r="I36" s="197"/>
    </row>
    <row r="37" spans="1:11" s="24" customFormat="1" ht="15" customHeight="1">
      <c r="A37" s="1030"/>
      <c r="B37" s="1031"/>
      <c r="C37" s="1031"/>
      <c r="D37" s="1031"/>
      <c r="E37" s="1031"/>
      <c r="F37" s="1031"/>
      <c r="G37" s="1031"/>
      <c r="H37" s="1031"/>
      <c r="I37" s="1032"/>
    </row>
    <row r="38" spans="1:11" s="24" customFormat="1" ht="15" customHeight="1">
      <c r="A38" s="1027" t="s">
        <v>167</v>
      </c>
      <c r="B38" s="1028"/>
      <c r="C38" s="1028"/>
      <c r="D38" s="1028"/>
      <c r="E38" s="1028"/>
      <c r="F38" s="1028"/>
      <c r="G38" s="1028"/>
      <c r="H38" s="1028"/>
      <c r="I38" s="1029"/>
      <c r="J38" s="39"/>
      <c r="K38" s="39"/>
    </row>
    <row r="39" spans="1:11" s="24" customFormat="1" ht="122.25" customHeight="1">
      <c r="A39" s="1015" t="s">
        <v>283</v>
      </c>
      <c r="B39" s="1042"/>
      <c r="C39" s="1042"/>
      <c r="D39" s="1042"/>
      <c r="E39" s="1042"/>
      <c r="F39" s="1042"/>
      <c r="G39" s="1042"/>
      <c r="H39" s="1042"/>
      <c r="I39" s="1043"/>
      <c r="J39" s="39"/>
      <c r="K39" s="39"/>
    </row>
    <row r="40" spans="1:11" s="24" customFormat="1" ht="27" customHeight="1">
      <c r="A40" s="1039" t="s">
        <v>377</v>
      </c>
      <c r="B40" s="1040"/>
      <c r="C40" s="1040"/>
      <c r="D40" s="1040"/>
      <c r="E40" s="1040"/>
      <c r="F40" s="1040"/>
      <c r="G40" s="1040"/>
      <c r="H40" s="1040"/>
      <c r="I40" s="1041"/>
      <c r="J40" s="39"/>
      <c r="K40" s="39"/>
    </row>
    <row r="41" spans="1:11" s="58" customFormat="1" ht="15" customHeight="1">
      <c r="A41" s="137"/>
      <c r="B41" s="138"/>
      <c r="C41" s="138"/>
      <c r="D41" s="138"/>
      <c r="E41" s="138"/>
      <c r="F41" s="138"/>
      <c r="G41" s="138"/>
      <c r="H41" s="138"/>
      <c r="I41" s="139"/>
      <c r="J41" s="140"/>
      <c r="K41" s="140"/>
    </row>
    <row r="42" spans="1:11" s="24" customFormat="1" ht="15" customHeight="1">
      <c r="A42" s="1030"/>
      <c r="B42" s="1031"/>
      <c r="C42" s="1031"/>
      <c r="D42" s="1031"/>
      <c r="E42" s="1031"/>
      <c r="F42" s="1031"/>
      <c r="G42" s="1031"/>
      <c r="H42" s="1031"/>
      <c r="I42" s="1032"/>
    </row>
    <row r="43" spans="1:11" s="24" customFormat="1" ht="15" customHeight="1">
      <c r="A43" s="1021" t="s">
        <v>166</v>
      </c>
      <c r="B43" s="1022"/>
      <c r="C43" s="1022"/>
      <c r="D43" s="1022"/>
      <c r="E43" s="1022"/>
      <c r="F43" s="1022"/>
      <c r="G43" s="1022"/>
      <c r="H43" s="1022"/>
      <c r="I43" s="1023"/>
      <c r="J43" s="39"/>
      <c r="K43" s="39"/>
    </row>
    <row r="44" spans="1:11" s="24" customFormat="1" ht="43.5" customHeight="1">
      <c r="A44" s="1044" t="s">
        <v>284</v>
      </c>
      <c r="B44" s="1045"/>
      <c r="C44" s="1045"/>
      <c r="D44" s="1045"/>
      <c r="E44" s="1045"/>
      <c r="F44" s="1045"/>
      <c r="G44" s="1045"/>
      <c r="H44" s="1045"/>
      <c r="I44" s="1046"/>
    </row>
    <row r="45" spans="1:11" s="24" customFormat="1" ht="21" customHeight="1">
      <c r="A45" s="1044" t="s">
        <v>1085</v>
      </c>
      <c r="B45" s="1045"/>
      <c r="C45" s="1045"/>
      <c r="D45" s="1045"/>
      <c r="E45" s="1045"/>
      <c r="F45" s="1045"/>
      <c r="G45" s="1045"/>
      <c r="H45" s="1045"/>
      <c r="I45" s="1046"/>
    </row>
    <row r="46" spans="1:11" s="24" customFormat="1" ht="28.5" customHeight="1">
      <c r="A46" s="496"/>
      <c r="B46" s="496"/>
      <c r="C46" s="496"/>
      <c r="D46" s="496"/>
      <c r="E46" s="496"/>
      <c r="F46" s="496"/>
      <c r="G46" s="496"/>
      <c r="H46" s="496"/>
      <c r="I46" s="497"/>
    </row>
    <row r="47" spans="1:11" s="24" customFormat="1" ht="43.5" customHeight="1">
      <c r="A47" s="496"/>
      <c r="B47" s="496"/>
      <c r="C47" s="496"/>
      <c r="D47" s="496"/>
      <c r="E47" s="496"/>
      <c r="F47" s="496"/>
      <c r="G47" s="496"/>
      <c r="H47" s="496"/>
      <c r="I47" s="497"/>
    </row>
    <row r="48" spans="1:11" s="24" customFormat="1" ht="43.5" customHeight="1">
      <c r="A48" s="496"/>
      <c r="B48" s="496"/>
      <c r="C48" s="496"/>
      <c r="D48" s="496"/>
      <c r="E48" s="496"/>
      <c r="F48" s="496"/>
      <c r="G48" s="496"/>
      <c r="H48" s="496"/>
      <c r="I48" s="497"/>
      <c r="K48" s="536"/>
    </row>
    <row r="49" spans="1:11" s="24" customFormat="1" ht="15.75" customHeight="1">
      <c r="A49" s="496"/>
      <c r="B49" s="496"/>
      <c r="C49" s="496"/>
      <c r="D49" s="496"/>
      <c r="E49" s="496"/>
      <c r="F49" s="496"/>
      <c r="G49" s="496"/>
      <c r="H49" s="496"/>
      <c r="I49" s="497"/>
      <c r="K49" s="530"/>
    </row>
    <row r="50" spans="1:11" s="24" customFormat="1" ht="14.25" customHeight="1">
      <c r="A50" s="1044" t="s">
        <v>1247</v>
      </c>
      <c r="B50" s="1045"/>
      <c r="C50" s="1045"/>
      <c r="D50" s="1045"/>
      <c r="E50" s="1045"/>
      <c r="F50" s="1045"/>
      <c r="G50" s="1045"/>
      <c r="H50" s="1045"/>
      <c r="I50" s="1046"/>
    </row>
    <row r="51" spans="1:11" s="24" customFormat="1" ht="15" customHeight="1">
      <c r="A51" s="1047" t="s">
        <v>1486</v>
      </c>
      <c r="B51" s="1048"/>
      <c r="C51" s="1048"/>
      <c r="D51" s="1048"/>
      <c r="E51" s="1048"/>
      <c r="F51" s="1048"/>
      <c r="G51" s="1048"/>
      <c r="H51" s="1048"/>
      <c r="I51" s="1049"/>
      <c r="K51" s="765"/>
    </row>
    <row r="52" spans="1:11" s="24" customFormat="1" ht="15" customHeight="1">
      <c r="A52" s="1044"/>
      <c r="B52" s="1045"/>
      <c r="C52" s="1045"/>
      <c r="D52" s="1045"/>
      <c r="E52" s="1045"/>
      <c r="F52" s="1045"/>
      <c r="G52" s="1045"/>
      <c r="H52" s="1045"/>
      <c r="I52" s="1046"/>
      <c r="K52" s="530"/>
    </row>
    <row r="53" spans="1:11" s="24" customFormat="1" ht="15" customHeight="1">
      <c r="A53" s="1021" t="s">
        <v>894</v>
      </c>
      <c r="B53" s="1022"/>
      <c r="C53" s="1022"/>
      <c r="D53" s="1022"/>
      <c r="E53" s="1022"/>
      <c r="F53" s="1022"/>
      <c r="G53" s="1022"/>
      <c r="H53" s="1022"/>
      <c r="I53" s="1023"/>
      <c r="J53" s="39"/>
      <c r="K53" s="39"/>
    </row>
    <row r="54" spans="1:11" s="24" customFormat="1" ht="40.700000000000003" customHeight="1">
      <c r="A54" s="1044" t="s">
        <v>947</v>
      </c>
      <c r="B54" s="1045"/>
      <c r="C54" s="1045"/>
      <c r="D54" s="1045"/>
      <c r="E54" s="1045"/>
      <c r="F54" s="1045"/>
      <c r="G54" s="1045"/>
      <c r="H54" s="1045"/>
      <c r="I54" s="1046"/>
      <c r="J54" s="39"/>
      <c r="K54" s="39"/>
    </row>
    <row r="55" spans="1:11" s="24" customFormat="1" ht="15" customHeight="1">
      <c r="A55" s="73"/>
      <c r="B55" s="37"/>
      <c r="C55" s="37"/>
      <c r="D55" s="37"/>
      <c r="E55" s="37"/>
      <c r="F55" s="37"/>
      <c r="G55" s="37"/>
      <c r="H55" s="37"/>
      <c r="I55" s="74"/>
    </row>
    <row r="56" spans="1:11" s="24" customFormat="1" ht="15" customHeight="1">
      <c r="A56" s="198"/>
      <c r="B56" s="199"/>
      <c r="C56" s="199"/>
      <c r="D56" s="199"/>
      <c r="E56" s="199"/>
      <c r="F56" s="199"/>
      <c r="G56" s="199"/>
      <c r="H56" s="199"/>
      <c r="I56" s="200"/>
    </row>
    <row r="57" spans="1:11" s="24" customFormat="1" ht="15" customHeight="1">
      <c r="A57" s="1021" t="s">
        <v>895</v>
      </c>
      <c r="B57" s="1022"/>
      <c r="C57" s="1022"/>
      <c r="D57" s="1022"/>
      <c r="E57" s="1022"/>
      <c r="F57" s="1022"/>
      <c r="G57" s="1022"/>
      <c r="H57" s="1022"/>
      <c r="I57" s="1023"/>
      <c r="J57" s="39"/>
      <c r="K57" s="39"/>
    </row>
    <row r="58" spans="1:11" s="24" customFormat="1" ht="27" customHeight="1">
      <c r="A58" s="1015" t="s">
        <v>168</v>
      </c>
      <c r="B58" s="1016"/>
      <c r="C58" s="1016"/>
      <c r="D58" s="1016"/>
      <c r="E58" s="1016"/>
      <c r="F58" s="1016"/>
      <c r="G58" s="1016"/>
      <c r="H58" s="1016"/>
      <c r="I58" s="1017"/>
    </row>
    <row r="59" spans="1:11" s="24" customFormat="1" ht="15" customHeight="1">
      <c r="A59" s="207"/>
      <c r="B59" s="208"/>
      <c r="C59" s="208"/>
      <c r="D59" s="208"/>
      <c r="E59" s="208"/>
      <c r="F59" s="208"/>
      <c r="G59" s="208"/>
      <c r="H59" s="208"/>
      <c r="I59" s="209"/>
    </row>
    <row r="60" spans="1:11" s="24" customFormat="1" ht="15" customHeight="1">
      <c r="A60" s="73"/>
      <c r="B60" s="37"/>
      <c r="C60" s="37"/>
      <c r="D60" s="37"/>
      <c r="E60" s="37"/>
      <c r="F60" s="37"/>
      <c r="G60" s="37"/>
      <c r="H60" s="37"/>
      <c r="I60" s="74"/>
    </row>
    <row r="61" spans="1:11" s="24" customFormat="1" ht="15" customHeight="1">
      <c r="A61" s="1021" t="s">
        <v>896</v>
      </c>
      <c r="B61" s="1022"/>
      <c r="C61" s="1022"/>
      <c r="D61" s="1022"/>
      <c r="E61" s="1022"/>
      <c r="F61" s="1022"/>
      <c r="G61" s="1022"/>
      <c r="H61" s="1022"/>
      <c r="I61" s="1023"/>
      <c r="J61" s="1054"/>
      <c r="K61" s="1054"/>
    </row>
    <row r="62" spans="1:11" s="24" customFormat="1" ht="30.2" customHeight="1">
      <c r="A62" s="1015" t="s">
        <v>169</v>
      </c>
      <c r="B62" s="1016"/>
      <c r="C62" s="1016"/>
      <c r="D62" s="1016"/>
      <c r="E62" s="1016"/>
      <c r="F62" s="1016"/>
      <c r="G62" s="1016"/>
      <c r="H62" s="1016"/>
      <c r="I62" s="1017"/>
      <c r="J62" s="1054"/>
      <c r="K62" s="1054"/>
    </row>
    <row r="63" spans="1:11" s="24" customFormat="1" ht="15" customHeight="1">
      <c r="A63" s="1030"/>
      <c r="B63" s="1031"/>
      <c r="C63" s="1031"/>
      <c r="D63" s="1031"/>
      <c r="E63" s="1031"/>
      <c r="F63" s="1031"/>
      <c r="G63" s="1031"/>
      <c r="H63" s="1031"/>
      <c r="I63" s="1032"/>
      <c r="J63" s="1054"/>
      <c r="K63" s="1054"/>
    </row>
    <row r="64" spans="1:11" s="24" customFormat="1" ht="15" customHeight="1">
      <c r="A64" s="1021" t="s">
        <v>897</v>
      </c>
      <c r="B64" s="1022"/>
      <c r="C64" s="1022"/>
      <c r="D64" s="1022"/>
      <c r="E64" s="1022"/>
      <c r="F64" s="1022"/>
      <c r="G64" s="1022"/>
      <c r="H64" s="1022"/>
      <c r="I64" s="1023"/>
      <c r="J64" s="1054"/>
      <c r="K64" s="1054"/>
    </row>
    <row r="65" spans="1:11" s="24" customFormat="1" ht="34.15" customHeight="1">
      <c r="A65" s="1015" t="s">
        <v>1419</v>
      </c>
      <c r="B65" s="1016"/>
      <c r="C65" s="1016"/>
      <c r="D65" s="1016"/>
      <c r="E65" s="1016"/>
      <c r="F65" s="1016"/>
      <c r="G65" s="1016"/>
      <c r="H65" s="1016"/>
      <c r="I65" s="1017"/>
      <c r="J65" s="1054"/>
      <c r="K65" s="1054"/>
    </row>
    <row r="66" spans="1:11" s="24" customFormat="1" ht="25.5" customHeight="1">
      <c r="A66" s="1015" t="s">
        <v>170</v>
      </c>
      <c r="B66" s="1016"/>
      <c r="C66" s="1016"/>
      <c r="D66" s="1016"/>
      <c r="E66" s="1016"/>
      <c r="F66" s="1016"/>
      <c r="G66" s="1016"/>
      <c r="H66" s="1016"/>
      <c r="I66" s="1017"/>
      <c r="J66" s="1054"/>
      <c r="K66" s="1054"/>
    </row>
    <row r="67" spans="1:11" s="24" customFormat="1" ht="24" customHeight="1">
      <c r="A67" s="1015" t="s">
        <v>1086</v>
      </c>
      <c r="B67" s="1016"/>
      <c r="C67" s="1016"/>
      <c r="D67" s="1016"/>
      <c r="E67" s="1016"/>
      <c r="F67" s="1016"/>
      <c r="G67" s="1016"/>
      <c r="H67" s="1016"/>
      <c r="I67" s="1017"/>
      <c r="J67" s="136"/>
      <c r="K67" s="136"/>
    </row>
    <row r="68" spans="1:11" s="24" customFormat="1" ht="24.75" customHeight="1">
      <c r="A68" s="1015" t="s">
        <v>1087</v>
      </c>
      <c r="B68" s="1016"/>
      <c r="C68" s="1016"/>
      <c r="D68" s="1016"/>
      <c r="E68" s="1016"/>
      <c r="F68" s="1016"/>
      <c r="G68" s="1016"/>
      <c r="H68" s="1016"/>
      <c r="I68" s="1017"/>
      <c r="J68" s="136"/>
      <c r="K68" s="136"/>
    </row>
    <row r="69" spans="1:11" s="24" customFormat="1" ht="15" customHeight="1">
      <c r="A69" s="207"/>
      <c r="B69" s="208"/>
      <c r="C69" s="208"/>
      <c r="D69" s="208"/>
      <c r="E69" s="208"/>
      <c r="F69" s="208"/>
      <c r="G69" s="208"/>
      <c r="H69" s="208"/>
      <c r="I69" s="209"/>
      <c r="J69" s="136"/>
      <c r="K69" s="136"/>
    </row>
    <row r="70" spans="1:11" s="24" customFormat="1" ht="15" customHeight="1">
      <c r="A70" s="1030"/>
      <c r="B70" s="1031"/>
      <c r="C70" s="1031"/>
      <c r="D70" s="1031"/>
      <c r="E70" s="1031"/>
      <c r="F70" s="1031"/>
      <c r="G70" s="1031"/>
      <c r="H70" s="1031"/>
      <c r="I70" s="1032"/>
      <c r="J70" s="1054"/>
      <c r="K70" s="1054"/>
    </row>
    <row r="71" spans="1:11" s="24" customFormat="1" ht="15" customHeight="1">
      <c r="A71" s="1021" t="s">
        <v>898</v>
      </c>
      <c r="B71" s="1022"/>
      <c r="C71" s="1022"/>
      <c r="D71" s="1022"/>
      <c r="E71" s="1022"/>
      <c r="F71" s="1022"/>
      <c r="G71" s="1022"/>
      <c r="H71" s="1022"/>
      <c r="I71" s="1023"/>
      <c r="J71" s="1054"/>
      <c r="K71" s="1054"/>
    </row>
    <row r="72" spans="1:11" s="40" customFormat="1" ht="15" customHeight="1">
      <c r="A72" s="1015" t="s">
        <v>171</v>
      </c>
      <c r="B72" s="1016"/>
      <c r="C72" s="1016"/>
      <c r="D72" s="1016"/>
      <c r="E72" s="1016"/>
      <c r="F72" s="1016"/>
      <c r="G72" s="1016"/>
      <c r="H72" s="1016"/>
      <c r="I72" s="1017"/>
      <c r="J72" s="1055"/>
      <c r="K72" s="1055"/>
    </row>
    <row r="73" spans="1:11" s="40" customFormat="1" ht="24.75" customHeight="1">
      <c r="A73" s="1015" t="s">
        <v>1088</v>
      </c>
      <c r="B73" s="1016"/>
      <c r="C73" s="1016"/>
      <c r="D73" s="1016"/>
      <c r="E73" s="1016"/>
      <c r="F73" s="1016"/>
      <c r="G73" s="1016"/>
      <c r="H73" s="1016"/>
      <c r="I73" s="1017"/>
      <c r="J73" s="1055"/>
      <c r="K73" s="1055"/>
    </row>
    <row r="74" spans="1:11" s="40" customFormat="1" ht="15" customHeight="1">
      <c r="A74" s="1015" t="s">
        <v>172</v>
      </c>
      <c r="B74" s="1016"/>
      <c r="C74" s="1016"/>
      <c r="D74" s="1016"/>
      <c r="E74" s="1016"/>
      <c r="F74" s="1016"/>
      <c r="G74" s="1016"/>
      <c r="H74" s="1016"/>
      <c r="I74" s="1017"/>
      <c r="J74" s="1055"/>
      <c r="K74" s="1055"/>
    </row>
    <row r="75" spans="1:11" s="24" customFormat="1" ht="15" customHeight="1">
      <c r="A75" s="207"/>
      <c r="B75" s="208"/>
      <c r="C75" s="208"/>
      <c r="D75" s="208"/>
      <c r="E75" s="208"/>
      <c r="F75" s="208"/>
      <c r="G75" s="208"/>
      <c r="H75" s="208"/>
      <c r="I75" s="209"/>
      <c r="J75" s="164"/>
      <c r="K75" s="164"/>
    </row>
    <row r="76" spans="1:11" s="24" customFormat="1" ht="15" customHeight="1">
      <c r="A76" s="1030"/>
      <c r="B76" s="1031"/>
      <c r="C76" s="1031"/>
      <c r="D76" s="1031"/>
      <c r="E76" s="1031"/>
      <c r="F76" s="1031"/>
      <c r="G76" s="1031"/>
      <c r="H76" s="1031"/>
      <c r="I76" s="1032"/>
      <c r="J76" s="1054"/>
      <c r="K76" s="1054"/>
    </row>
    <row r="77" spans="1:11" s="24" customFormat="1" ht="15" customHeight="1">
      <c r="A77" s="1021" t="s">
        <v>899</v>
      </c>
      <c r="B77" s="1022"/>
      <c r="C77" s="1022"/>
      <c r="D77" s="1022"/>
      <c r="E77" s="1022"/>
      <c r="F77" s="1022"/>
      <c r="G77" s="1022"/>
      <c r="H77" s="1022"/>
      <c r="I77" s="1023"/>
      <c r="J77" s="1054"/>
      <c r="K77" s="1054"/>
    </row>
    <row r="78" spans="1:11" s="40" customFormat="1" ht="25.5" customHeight="1">
      <c r="A78" s="1015" t="s">
        <v>947</v>
      </c>
      <c r="B78" s="1016"/>
      <c r="C78" s="1016"/>
      <c r="D78" s="1016"/>
      <c r="E78" s="1016"/>
      <c r="F78" s="1016"/>
      <c r="G78" s="1016"/>
      <c r="H78" s="1016"/>
      <c r="I78" s="1017"/>
      <c r="J78" s="165"/>
      <c r="K78" s="165"/>
    </row>
    <row r="79" spans="1:11" s="24" customFormat="1" ht="15" customHeight="1">
      <c r="A79" s="73"/>
      <c r="B79" s="37"/>
      <c r="C79" s="37"/>
      <c r="D79" s="37"/>
      <c r="E79" s="37"/>
      <c r="F79" s="37"/>
      <c r="G79" s="37"/>
      <c r="H79" s="37"/>
      <c r="I79" s="74"/>
      <c r="J79" s="136"/>
      <c r="K79" s="136"/>
    </row>
    <row r="80" spans="1:11" s="20" customFormat="1" ht="15" customHeight="1">
      <c r="A80" s="204"/>
      <c r="B80" s="205"/>
      <c r="C80" s="205"/>
      <c r="D80" s="205"/>
      <c r="E80" s="205"/>
      <c r="F80" s="205"/>
      <c r="G80" s="205"/>
      <c r="H80" s="205"/>
      <c r="I80" s="206"/>
      <c r="J80" s="141"/>
      <c r="K80" s="141"/>
    </row>
    <row r="81" spans="1:11" s="20" customFormat="1" ht="15" customHeight="1">
      <c r="A81" s="1021" t="s">
        <v>900</v>
      </c>
      <c r="B81" s="1022"/>
      <c r="C81" s="1022"/>
      <c r="D81" s="1022"/>
      <c r="E81" s="1022"/>
      <c r="F81" s="1022"/>
      <c r="G81" s="1022"/>
      <c r="H81" s="1022"/>
      <c r="I81" s="1023"/>
      <c r="J81" s="141"/>
      <c r="K81" s="141"/>
    </row>
    <row r="82" spans="1:11" s="20" customFormat="1" ht="15" customHeight="1">
      <c r="A82" s="1015" t="s">
        <v>173</v>
      </c>
      <c r="B82" s="1016"/>
      <c r="C82" s="1016"/>
      <c r="D82" s="1016"/>
      <c r="E82" s="1016"/>
      <c r="F82" s="1016"/>
      <c r="G82" s="1016"/>
      <c r="H82" s="1016"/>
      <c r="I82" s="1017"/>
      <c r="J82" s="141"/>
      <c r="K82" s="141"/>
    </row>
    <row r="83" spans="1:11" s="24" customFormat="1" ht="15" customHeight="1">
      <c r="A83" s="73"/>
      <c r="B83" s="37"/>
      <c r="C83" s="37"/>
      <c r="D83" s="37"/>
      <c r="E83" s="37"/>
      <c r="F83" s="37"/>
      <c r="G83" s="37"/>
      <c r="H83" s="37"/>
      <c r="I83" s="74"/>
      <c r="J83" s="1054"/>
      <c r="K83" s="1054"/>
    </row>
    <row r="84" spans="1:11" s="24" customFormat="1" ht="15" customHeight="1">
      <c r="A84" s="207"/>
      <c r="B84" s="208"/>
      <c r="C84" s="208"/>
      <c r="D84" s="208"/>
      <c r="E84" s="208"/>
      <c r="F84" s="208"/>
      <c r="G84" s="208"/>
      <c r="H84" s="208"/>
      <c r="I84" s="209"/>
      <c r="J84" s="136"/>
      <c r="K84" s="136"/>
    </row>
    <row r="85" spans="1:11" s="24" customFormat="1" ht="15" customHeight="1">
      <c r="A85" s="1021" t="s">
        <v>901</v>
      </c>
      <c r="B85" s="1022"/>
      <c r="C85" s="1022"/>
      <c r="D85" s="1022"/>
      <c r="E85" s="1022"/>
      <c r="F85" s="1022"/>
      <c r="G85" s="1022"/>
      <c r="H85" s="1022"/>
      <c r="I85" s="1023"/>
      <c r="J85" s="1054"/>
      <c r="K85" s="1054"/>
    </row>
    <row r="86" spans="1:11" s="24" customFormat="1" ht="36.75" customHeight="1">
      <c r="A86" s="1015" t="s">
        <v>174</v>
      </c>
      <c r="B86" s="1016"/>
      <c r="C86" s="1016"/>
      <c r="D86" s="1016"/>
      <c r="E86" s="1016"/>
      <c r="F86" s="1016"/>
      <c r="G86" s="1016"/>
      <c r="H86" s="1016"/>
      <c r="I86" s="1017"/>
      <c r="J86" s="136"/>
      <c r="K86" s="136"/>
    </row>
    <row r="87" spans="1:11" s="24" customFormat="1" ht="15" customHeight="1">
      <c r="A87" s="221"/>
      <c r="B87" s="222"/>
      <c r="C87" s="222"/>
      <c r="D87" s="222"/>
      <c r="E87" s="222"/>
      <c r="F87" s="222"/>
      <c r="G87" s="222"/>
      <c r="H87" s="222"/>
      <c r="I87" s="223"/>
      <c r="J87" s="220"/>
      <c r="K87" s="220"/>
    </row>
    <row r="88" spans="1:11" s="24" customFormat="1" ht="15" customHeight="1">
      <c r="A88" s="1050" t="s">
        <v>902</v>
      </c>
      <c r="B88" s="1051"/>
      <c r="C88" s="1051"/>
      <c r="D88" s="1051"/>
      <c r="E88" s="1051"/>
      <c r="F88" s="1051"/>
      <c r="G88" s="1051"/>
      <c r="H88" s="1051"/>
      <c r="I88" s="1052"/>
      <c r="J88" s="38"/>
      <c r="K88" s="38"/>
    </row>
    <row r="89" spans="1:11" s="24" customFormat="1" ht="15" customHeight="1">
      <c r="A89" s="1015" t="s">
        <v>180</v>
      </c>
      <c r="B89" s="1016"/>
      <c r="C89" s="1016"/>
      <c r="D89" s="1016"/>
      <c r="E89" s="1016"/>
      <c r="F89" s="1016"/>
      <c r="G89" s="1016"/>
      <c r="H89" s="1016"/>
      <c r="I89" s="1017"/>
      <c r="J89" s="236"/>
      <c r="K89" s="236"/>
    </row>
    <row r="90" spans="1:11" s="24" customFormat="1" ht="15" customHeight="1">
      <c r="A90" s="224"/>
      <c r="B90" s="225"/>
      <c r="C90" s="225"/>
      <c r="D90" s="225"/>
      <c r="E90" s="225"/>
      <c r="F90" s="225"/>
      <c r="G90" s="225"/>
      <c r="H90" s="225"/>
      <c r="I90" s="226"/>
      <c r="J90" s="136"/>
      <c r="K90" s="136"/>
    </row>
    <row r="91" spans="1:11" s="24" customFormat="1" ht="15" customHeight="1">
      <c r="A91" s="1021" t="s">
        <v>903</v>
      </c>
      <c r="B91" s="1022"/>
      <c r="C91" s="1022"/>
      <c r="D91" s="1022"/>
      <c r="E91" s="1022"/>
      <c r="F91" s="1022"/>
      <c r="G91" s="1022"/>
      <c r="H91" s="1022"/>
      <c r="I91" s="1023"/>
      <c r="J91" s="136"/>
      <c r="K91" s="136"/>
    </row>
    <row r="92" spans="1:11" s="40" customFormat="1" ht="28.15" customHeight="1">
      <c r="A92" s="1015" t="s">
        <v>175</v>
      </c>
      <c r="B92" s="1016"/>
      <c r="C92" s="1016"/>
      <c r="D92" s="1016"/>
      <c r="E92" s="1016"/>
      <c r="F92" s="1016"/>
      <c r="G92" s="1016"/>
      <c r="H92" s="1016"/>
      <c r="I92" s="1017"/>
      <c r="J92" s="165"/>
      <c r="K92" s="165"/>
    </row>
    <row r="93" spans="1:11" s="40" customFormat="1" ht="23.25" customHeight="1">
      <c r="A93" s="1015" t="s">
        <v>176</v>
      </c>
      <c r="B93" s="1016"/>
      <c r="C93" s="1016"/>
      <c r="D93" s="1016"/>
      <c r="E93" s="1016"/>
      <c r="F93" s="1016"/>
      <c r="G93" s="1016"/>
      <c r="H93" s="1016"/>
      <c r="I93" s="1017"/>
      <c r="J93" s="165"/>
      <c r="K93" s="165"/>
    </row>
    <row r="94" spans="1:11" s="24" customFormat="1" ht="15" customHeight="1">
      <c r="A94" s="73"/>
      <c r="B94" s="37"/>
      <c r="C94" s="37"/>
      <c r="D94" s="37"/>
      <c r="E94" s="37"/>
      <c r="F94" s="37"/>
      <c r="G94" s="37"/>
      <c r="H94" s="37"/>
      <c r="I94" s="74"/>
      <c r="J94" s="164"/>
      <c r="K94" s="164"/>
    </row>
    <row r="95" spans="1:11" s="24" customFormat="1" ht="15" customHeight="1">
      <c r="A95" s="1021" t="s">
        <v>904</v>
      </c>
      <c r="B95" s="1022"/>
      <c r="C95" s="1022"/>
      <c r="D95" s="1022"/>
      <c r="E95" s="1022"/>
      <c r="F95" s="1022"/>
      <c r="G95" s="1022"/>
      <c r="H95" s="1022"/>
      <c r="I95" s="1023"/>
      <c r="J95" s="136"/>
      <c r="K95" s="136"/>
    </row>
    <row r="96" spans="1:11" s="24" customFormat="1" ht="25.5" customHeight="1">
      <c r="A96" s="1015" t="s">
        <v>177</v>
      </c>
      <c r="B96" s="1016"/>
      <c r="C96" s="1016"/>
      <c r="D96" s="1016"/>
      <c r="E96" s="1016"/>
      <c r="F96" s="1016"/>
      <c r="G96" s="1016"/>
      <c r="H96" s="1016"/>
      <c r="I96" s="1017"/>
      <c r="J96" s="136"/>
      <c r="K96" s="136"/>
    </row>
    <row r="97" spans="1:11" s="24" customFormat="1" ht="29.25" customHeight="1">
      <c r="A97" s="1059" t="s">
        <v>404</v>
      </c>
      <c r="B97" s="1059"/>
      <c r="C97" s="1059"/>
      <c r="D97" s="1059"/>
      <c r="E97" s="1059"/>
      <c r="F97" s="1059"/>
      <c r="G97" s="1059"/>
      <c r="H97" s="1059"/>
      <c r="I97" s="1060"/>
      <c r="J97" s="136"/>
      <c r="K97" s="136"/>
    </row>
    <row r="98" spans="1:11" s="20" customFormat="1" ht="15" customHeight="1">
      <c r="A98" s="1056"/>
      <c r="B98" s="1057"/>
      <c r="C98" s="1057"/>
      <c r="D98" s="1057"/>
      <c r="E98" s="1057"/>
      <c r="F98" s="1057"/>
      <c r="G98" s="1057"/>
      <c r="H98" s="1057"/>
      <c r="I98" s="1058"/>
    </row>
    <row r="99" spans="1:11" s="24" customFormat="1" ht="15" customHeight="1"/>
    <row r="100" spans="1:11" s="24" customFormat="1" ht="15" customHeight="1"/>
    <row r="101" spans="1:11" s="24" customFormat="1" ht="15" customHeight="1">
      <c r="A101" s="238"/>
    </row>
    <row r="102" spans="1:11" s="24" customFormat="1" ht="15" customHeight="1"/>
    <row r="103" spans="1:11" s="24" customFormat="1" ht="15" customHeight="1"/>
    <row r="104" spans="1:11" ht="15" customHeight="1"/>
    <row r="105" spans="1:11" ht="15" customHeight="1"/>
    <row r="106" spans="1:11" ht="15" customHeight="1"/>
    <row r="107" spans="1:11" ht="15" customHeight="1"/>
    <row r="108" spans="1:11" ht="15" customHeight="1"/>
    <row r="109" spans="1:11" ht="15" customHeight="1"/>
    <row r="110" spans="1:11" ht="15" customHeight="1"/>
    <row r="111" spans="1:11" ht="15" customHeight="1"/>
    <row r="115" spans="6:14">
      <c r="F115" s="1053"/>
      <c r="G115" s="1053"/>
      <c r="H115" s="1053"/>
      <c r="I115" s="1053"/>
      <c r="J115" s="1053"/>
      <c r="K115" s="1053"/>
      <c r="L115" s="1053"/>
      <c r="M115" s="1053"/>
      <c r="N115" s="1053"/>
    </row>
  </sheetData>
  <mergeCells count="75">
    <mergeCell ref="J61:K61"/>
    <mergeCell ref="J62:K62"/>
    <mergeCell ref="A77:I77"/>
    <mergeCell ref="J72:K72"/>
    <mergeCell ref="J73:K73"/>
    <mergeCell ref="J66:K66"/>
    <mergeCell ref="J77:K77"/>
    <mergeCell ref="J70:K70"/>
    <mergeCell ref="J71:K71"/>
    <mergeCell ref="J64:K64"/>
    <mergeCell ref="J63:K63"/>
    <mergeCell ref="A66:I66"/>
    <mergeCell ref="A62:I62"/>
    <mergeCell ref="J76:K76"/>
    <mergeCell ref="A76:I76"/>
    <mergeCell ref="J65:K65"/>
    <mergeCell ref="F115:N115"/>
    <mergeCell ref="J83:K83"/>
    <mergeCell ref="J85:K85"/>
    <mergeCell ref="A74:I74"/>
    <mergeCell ref="J74:K74"/>
    <mergeCell ref="A98:I98"/>
    <mergeCell ref="A91:I91"/>
    <mergeCell ref="A92:I92"/>
    <mergeCell ref="A97:I97"/>
    <mergeCell ref="A95:I95"/>
    <mergeCell ref="A89:I89"/>
    <mergeCell ref="A96:I96"/>
    <mergeCell ref="A78:I78"/>
    <mergeCell ref="A85:I85"/>
    <mergeCell ref="A93:I93"/>
    <mergeCell ref="A81:I81"/>
    <mergeCell ref="A86:I86"/>
    <mergeCell ref="A88:I88"/>
    <mergeCell ref="A82:I82"/>
    <mergeCell ref="A58:I58"/>
    <mergeCell ref="A64:I64"/>
    <mergeCell ref="A61:I61"/>
    <mergeCell ref="A73:I73"/>
    <mergeCell ref="A63:I63"/>
    <mergeCell ref="A68:I68"/>
    <mergeCell ref="A70:I70"/>
    <mergeCell ref="A71:I71"/>
    <mergeCell ref="A65:I65"/>
    <mergeCell ref="A72:I72"/>
    <mergeCell ref="A50:I50"/>
    <mergeCell ref="A51:I51"/>
    <mergeCell ref="A52:I52"/>
    <mergeCell ref="A37:I37"/>
    <mergeCell ref="A57:I57"/>
    <mergeCell ref="A38:I38"/>
    <mergeCell ref="A34:I34"/>
    <mergeCell ref="A42:I42"/>
    <mergeCell ref="A6:I6"/>
    <mergeCell ref="A67:I67"/>
    <mergeCell ref="A16:I16"/>
    <mergeCell ref="A20:I20"/>
    <mergeCell ref="A19:I19"/>
    <mergeCell ref="A53:I53"/>
    <mergeCell ref="A40:I40"/>
    <mergeCell ref="A35:I35"/>
    <mergeCell ref="A39:I39"/>
    <mergeCell ref="A44:I44"/>
    <mergeCell ref="A43:I43"/>
    <mergeCell ref="A54:I54"/>
    <mergeCell ref="A45:I45"/>
    <mergeCell ref="A32:I32"/>
    <mergeCell ref="A7:I7"/>
    <mergeCell ref="A15:I15"/>
    <mergeCell ref="A11:I11"/>
    <mergeCell ref="A12:I12"/>
    <mergeCell ref="A10:I10"/>
    <mergeCell ref="A14:I14"/>
    <mergeCell ref="A17:I17"/>
    <mergeCell ref="A18:I18"/>
  </mergeCells>
  <hyperlinks>
    <hyperlink ref="I1" location="BG!A1" display="BG"/>
  </hyperlinks>
  <pageMargins left="0.70866141732283472" right="0.70866141732283472" top="0.74803149606299213" bottom="0.74803149606299213" header="0.31496062992125984" footer="0.31496062992125984"/>
  <pageSetup paperSize="5" scale="80"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8"/>
  <dimension ref="A1:G22"/>
  <sheetViews>
    <sheetView showGridLines="0" zoomScale="85" zoomScaleNormal="85" workbookViewId="0">
      <selection activeCell="C19" sqref="C19"/>
    </sheetView>
  </sheetViews>
  <sheetFormatPr baseColWidth="10" defaultColWidth="11.42578125" defaultRowHeight="12.75"/>
  <cols>
    <col min="1" max="1" width="45.42578125" style="1" customWidth="1"/>
    <col min="2" max="2" width="5.85546875" style="1" customWidth="1"/>
    <col min="3" max="3" width="22.85546875" style="1" customWidth="1"/>
    <col min="4" max="4" width="16.5703125" style="1" customWidth="1"/>
    <col min="5" max="5" width="11.42578125" style="1"/>
    <col min="6" max="6" width="15.28515625" style="1" bestFit="1" customWidth="1"/>
    <col min="7" max="16384" width="11.42578125" style="1"/>
  </cols>
  <sheetData>
    <row r="1" spans="1:7" ht="15">
      <c r="A1" s="1" t="str">
        <f>Indice!C1</f>
        <v>NEGOFIN S.A.E.C.A.</v>
      </c>
      <c r="E1" s="117" t="s">
        <v>130</v>
      </c>
    </row>
    <row r="2" spans="1:7">
      <c r="A2" s="1" t="s">
        <v>119</v>
      </c>
    </row>
    <row r="7" spans="1:7">
      <c r="A7" s="239" t="s">
        <v>432</v>
      </c>
      <c r="B7" s="239"/>
      <c r="C7" s="239"/>
      <c r="D7" s="239"/>
    </row>
    <row r="8" spans="1:7">
      <c r="A8" s="328" t="s">
        <v>306</v>
      </c>
      <c r="B8" s="328"/>
    </row>
    <row r="9" spans="1:7">
      <c r="A9" s="3" t="s">
        <v>4</v>
      </c>
    </row>
    <row r="10" spans="1:7">
      <c r="A10" s="3"/>
    </row>
    <row r="11" spans="1:7">
      <c r="A11" s="25" t="s">
        <v>5</v>
      </c>
      <c r="B11" s="26"/>
      <c r="C11" s="327">
        <f>IFERROR(IF(Indice!B6="","2XX2",YEAR(Indice!B6)),"2XX2")</f>
        <v>2024</v>
      </c>
      <c r="D11" s="327">
        <f>IFERROR(YEAR(Indice!B6-365),"2XX1")</f>
        <v>2023</v>
      </c>
    </row>
    <row r="12" spans="1:7">
      <c r="A12" s="856"/>
      <c r="B12" s="857"/>
      <c r="C12" s="858"/>
      <c r="D12" s="858"/>
      <c r="E12" s="20"/>
    </row>
    <row r="13" spans="1:7" ht="14.25">
      <c r="A13" s="859" t="s">
        <v>2</v>
      </c>
      <c r="B13" s="857"/>
      <c r="C13" s="860">
        <v>8415.6759999999995</v>
      </c>
      <c r="D13" s="860">
        <v>11259</v>
      </c>
      <c r="E13" s="20"/>
    </row>
    <row r="14" spans="1:7" ht="14.25">
      <c r="A14" s="20" t="s">
        <v>6</v>
      </c>
      <c r="B14" s="861"/>
      <c r="C14" s="860">
        <v>0</v>
      </c>
      <c r="D14" s="860">
        <v>0</v>
      </c>
      <c r="E14" s="20"/>
    </row>
    <row r="15" spans="1:7" ht="14.25">
      <c r="A15" s="859" t="s">
        <v>429</v>
      </c>
      <c r="B15" s="861"/>
      <c r="C15" s="860">
        <v>19706246.657000002</v>
      </c>
      <c r="D15" s="860">
        <v>29111686.134</v>
      </c>
      <c r="E15" s="20"/>
      <c r="F15" s="384"/>
      <c r="G15" s="384"/>
    </row>
    <row r="16" spans="1:7" ht="15">
      <c r="A16" s="859" t="s">
        <v>428</v>
      </c>
      <c r="B16" s="861"/>
      <c r="C16" s="860">
        <v>0</v>
      </c>
      <c r="D16" s="860">
        <v>0</v>
      </c>
      <c r="E16" s="20"/>
      <c r="F16" s="383"/>
    </row>
    <row r="17" spans="1:5" ht="14.25">
      <c r="A17" s="859" t="s">
        <v>431</v>
      </c>
      <c r="B17" s="861"/>
      <c r="C17" s="860">
        <v>0</v>
      </c>
      <c r="D17" s="860">
        <v>0</v>
      </c>
      <c r="E17" s="20"/>
    </row>
    <row r="18" spans="1:5" ht="14.25">
      <c r="A18" s="859" t="s">
        <v>430</v>
      </c>
      <c r="B18" s="861"/>
      <c r="C18" s="860">
        <v>0</v>
      </c>
      <c r="D18" s="860">
        <v>0</v>
      </c>
      <c r="E18" s="20"/>
    </row>
    <row r="19" spans="1:5" ht="14.25">
      <c r="A19" s="859" t="s">
        <v>446</v>
      </c>
      <c r="B19" s="861"/>
      <c r="C19" s="860">
        <v>0</v>
      </c>
      <c r="D19" s="860">
        <v>2854</v>
      </c>
      <c r="E19" s="20"/>
    </row>
    <row r="20" spans="1:5" ht="15.75" thickBot="1">
      <c r="A20" s="862" t="s">
        <v>3</v>
      </c>
      <c r="B20" s="863"/>
      <c r="C20" s="864">
        <f>SUM($C$13:C19)</f>
        <v>19714662.333000001</v>
      </c>
      <c r="D20" s="864">
        <f>SUM($D$13:D19)</f>
        <v>29125799.134</v>
      </c>
      <c r="E20" s="20"/>
    </row>
    <row r="21" spans="1:5" ht="13.5" thickTop="1">
      <c r="A21" s="20"/>
      <c r="B21" s="20"/>
      <c r="C21" s="20"/>
      <c r="D21" s="20"/>
      <c r="E21" s="20"/>
    </row>
    <row r="22" spans="1:5">
      <c r="A22" s="20"/>
      <c r="B22" s="20"/>
      <c r="C22" s="20"/>
      <c r="D22" s="20"/>
      <c r="E22" s="20"/>
    </row>
  </sheetData>
  <hyperlinks>
    <hyperlink ref="E1" location="BG!A1" display="BG"/>
  </hyperlinks>
  <pageMargins left="0.70866141732283472" right="0.70866141732283472" top="0.74803149606299213" bottom="0.74803149606299213" header="0.31496062992125984" footer="0.31496062992125984"/>
  <pageSetup paperSize="5" scale="80"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9"/>
  <dimension ref="A1:IV70"/>
  <sheetViews>
    <sheetView workbookViewId="0">
      <selection activeCell="B21" sqref="B21"/>
    </sheetView>
  </sheetViews>
  <sheetFormatPr baseColWidth="10" defaultRowHeight="15"/>
  <cols>
    <col min="1" max="1" width="72.85546875" bestFit="1" customWidth="1"/>
    <col min="2" max="2" width="16.140625" customWidth="1"/>
    <col min="3" max="3" width="18.28515625" customWidth="1"/>
    <col min="6" max="6" width="11.42578125" customWidth="1"/>
    <col min="7" max="30" width="11.42578125" style="99" customWidth="1"/>
  </cols>
  <sheetData>
    <row r="1" spans="1:256">
      <c r="A1" s="99" t="str">
        <f>Indice!C1</f>
        <v>NEGOFIN S.A.E.C.A.</v>
      </c>
      <c r="B1" s="99"/>
      <c r="C1" s="99"/>
      <c r="D1" s="118" t="s">
        <v>130</v>
      </c>
      <c r="E1" s="99"/>
      <c r="F1" s="99"/>
    </row>
    <row r="2" spans="1:256">
      <c r="A2" s="99"/>
      <c r="B2" s="99"/>
      <c r="C2" s="99"/>
      <c r="D2" s="99"/>
      <c r="E2" s="99"/>
      <c r="F2" s="99"/>
    </row>
    <row r="3" spans="1:256">
      <c r="A3" s="99"/>
      <c r="B3" s="99"/>
      <c r="C3" s="99"/>
      <c r="D3" s="99"/>
      <c r="E3" s="99"/>
      <c r="F3" s="99"/>
    </row>
    <row r="4" spans="1:256">
      <c r="A4" s="1061" t="s">
        <v>285</v>
      </c>
      <c r="B4" s="1061"/>
      <c r="C4" s="1061"/>
      <c r="D4" s="99"/>
      <c r="E4" s="99"/>
      <c r="F4" s="99"/>
    </row>
    <row r="5" spans="1:256">
      <c r="A5" s="98"/>
      <c r="B5" s="98"/>
      <c r="C5" s="98"/>
      <c r="D5" s="99"/>
      <c r="E5" s="99"/>
      <c r="F5" s="99"/>
    </row>
    <row r="6" spans="1:256">
      <c r="A6" s="97" t="s">
        <v>4</v>
      </c>
      <c r="B6" s="98"/>
      <c r="C6" s="98"/>
      <c r="D6" s="99"/>
      <c r="E6" s="99"/>
      <c r="F6" s="99"/>
    </row>
    <row r="7" spans="1:256">
      <c r="A7" s="97"/>
      <c r="B7" s="1062" t="s">
        <v>306</v>
      </c>
      <c r="C7" s="1062"/>
      <c r="D7" s="99"/>
      <c r="E7" s="99"/>
      <c r="F7" s="99"/>
    </row>
    <row r="8" spans="1:256">
      <c r="A8" s="25" t="s">
        <v>5</v>
      </c>
      <c r="B8" s="327">
        <f>IFERROR(IF(Indice!B6="","2XX2",YEAR(Indice!B6)),"2XX2")</f>
        <v>2024</v>
      </c>
      <c r="C8" s="327">
        <f>IFERROR(YEAR(Indice!B6-365),"2XX1")</f>
        <v>2023</v>
      </c>
      <c r="D8" s="99"/>
      <c r="E8" s="99"/>
      <c r="F8" s="99"/>
    </row>
    <row r="9" spans="1:256">
      <c r="A9" s="146" t="s">
        <v>439</v>
      </c>
      <c r="B9" s="265">
        <v>0</v>
      </c>
      <c r="C9" s="265">
        <v>0</v>
      </c>
      <c r="D9" s="99"/>
      <c r="E9" s="99"/>
      <c r="F9" s="99"/>
    </row>
    <row r="10" spans="1:256" s="219" customFormat="1">
      <c r="A10" s="146" t="s">
        <v>434</v>
      </c>
      <c r="B10" s="265">
        <v>0</v>
      </c>
      <c r="C10" s="265">
        <v>0</v>
      </c>
      <c r="D10" s="99"/>
      <c r="E10" s="99"/>
      <c r="F10" s="99"/>
      <c r="G10" s="99"/>
      <c r="H10" s="99"/>
      <c r="I10" s="99"/>
      <c r="J10" s="99"/>
      <c r="K10" s="99"/>
      <c r="L10" s="99"/>
      <c r="M10" s="99"/>
      <c r="N10" s="99"/>
      <c r="O10" s="99"/>
      <c r="P10" s="99"/>
      <c r="Q10" s="99"/>
      <c r="R10" s="99"/>
      <c r="S10" s="99"/>
      <c r="T10" s="99"/>
      <c r="U10" s="99"/>
      <c r="V10" s="99"/>
      <c r="W10" s="99"/>
      <c r="X10" s="99"/>
      <c r="Y10" s="99"/>
      <c r="Z10" s="99"/>
      <c r="AA10" s="99"/>
      <c r="AB10" s="99"/>
      <c r="AC10" s="99"/>
      <c r="AD10" s="99"/>
    </row>
    <row r="11" spans="1:256" s="219" customFormat="1">
      <c r="A11" s="146" t="s">
        <v>433</v>
      </c>
      <c r="B11" s="265">
        <v>0</v>
      </c>
      <c r="C11" s="265">
        <v>0</v>
      </c>
      <c r="D11" s="99"/>
      <c r="E11" s="99"/>
      <c r="F11" s="99"/>
      <c r="G11" s="99"/>
      <c r="H11" s="99"/>
      <c r="I11" s="99"/>
      <c r="J11" s="99"/>
      <c r="K11" s="99"/>
      <c r="L11" s="99"/>
      <c r="M11" s="99"/>
      <c r="N11" s="99"/>
      <c r="O11" s="99"/>
      <c r="P11" s="99"/>
      <c r="Q11" s="99"/>
      <c r="R11" s="99"/>
      <c r="S11" s="99"/>
      <c r="T11" s="99"/>
      <c r="U11" s="99"/>
      <c r="V11" s="99"/>
      <c r="W11" s="99"/>
      <c r="X11" s="99"/>
      <c r="Y11" s="99"/>
      <c r="Z11" s="99"/>
      <c r="AA11" s="99"/>
      <c r="AB11" s="99"/>
      <c r="AC11" s="99"/>
      <c r="AD11" s="99"/>
    </row>
    <row r="12" spans="1:256" s="252" customFormat="1">
      <c r="A12" s="146" t="s">
        <v>440</v>
      </c>
      <c r="B12" s="265">
        <v>0</v>
      </c>
      <c r="C12" s="265">
        <v>0</v>
      </c>
      <c r="D12" s="99"/>
      <c r="E12" s="99"/>
      <c r="F12" s="99"/>
      <c r="G12" s="99"/>
      <c r="H12" s="99"/>
      <c r="I12" s="99"/>
      <c r="J12" s="99"/>
      <c r="K12" s="99"/>
      <c r="L12" s="99"/>
      <c r="M12" s="99"/>
      <c r="N12" s="99"/>
      <c r="O12" s="99"/>
      <c r="P12" s="99"/>
      <c r="Q12" s="99"/>
      <c r="R12" s="99"/>
      <c r="S12" s="99"/>
      <c r="T12" s="99"/>
      <c r="U12" s="99"/>
      <c r="V12" s="99"/>
      <c r="W12" s="99"/>
      <c r="X12" s="99"/>
      <c r="Y12" s="99"/>
      <c r="Z12" s="99"/>
      <c r="AA12" s="99"/>
      <c r="AB12" s="99"/>
      <c r="AC12" s="99"/>
      <c r="AD12" s="99"/>
      <c r="AE12" s="99"/>
      <c r="AF12" s="99"/>
      <c r="AG12" s="99"/>
      <c r="AH12" s="99"/>
      <c r="AI12" s="99"/>
      <c r="AJ12" s="99"/>
      <c r="AK12" s="99"/>
      <c r="AL12" s="99"/>
      <c r="AM12" s="99"/>
      <c r="AN12" s="99"/>
      <c r="AO12" s="99"/>
      <c r="AP12" s="99"/>
      <c r="AQ12" s="99"/>
      <c r="AR12" s="99"/>
      <c r="AS12" s="99"/>
      <c r="AT12" s="99"/>
      <c r="AU12" s="99"/>
      <c r="AV12" s="99"/>
      <c r="AW12" s="99"/>
      <c r="AX12" s="99"/>
      <c r="AY12" s="99"/>
      <c r="AZ12" s="99"/>
      <c r="BA12" s="99"/>
      <c r="BB12" s="99"/>
      <c r="BC12" s="99"/>
      <c r="BD12" s="99"/>
      <c r="BE12" s="99"/>
      <c r="BF12" s="99"/>
      <c r="BG12" s="99"/>
      <c r="BH12" s="99"/>
      <c r="BI12" s="99"/>
      <c r="BJ12" s="99"/>
      <c r="BK12" s="99"/>
      <c r="BL12" s="99"/>
      <c r="BM12" s="99"/>
      <c r="BN12" s="99"/>
      <c r="BO12" s="99"/>
      <c r="BP12" s="99"/>
      <c r="BQ12" s="99"/>
      <c r="BR12" s="99"/>
      <c r="BS12" s="99"/>
      <c r="BT12" s="99"/>
      <c r="BU12" s="99"/>
      <c r="BV12" s="99"/>
      <c r="BW12" s="99"/>
      <c r="BX12" s="99"/>
      <c r="BY12" s="99"/>
      <c r="BZ12" s="99"/>
      <c r="CA12" s="99"/>
      <c r="CB12" s="99"/>
      <c r="CC12" s="99"/>
      <c r="CD12" s="99"/>
      <c r="CE12" s="99"/>
      <c r="CF12" s="99"/>
      <c r="CG12" s="99"/>
      <c r="CH12" s="99"/>
      <c r="CI12" s="99"/>
      <c r="CJ12" s="99"/>
      <c r="CK12" s="99"/>
      <c r="CL12" s="99"/>
      <c r="CM12" s="99"/>
      <c r="CN12" s="99"/>
      <c r="CO12" s="99"/>
      <c r="CP12" s="99"/>
      <c r="CQ12" s="99"/>
      <c r="CR12" s="99"/>
      <c r="CS12" s="99"/>
      <c r="CT12" s="99"/>
      <c r="CU12" s="99"/>
      <c r="CV12" s="99"/>
      <c r="CW12" s="99"/>
      <c r="CX12" s="99"/>
      <c r="CY12" s="99"/>
      <c r="CZ12" s="99"/>
      <c r="DA12" s="99"/>
      <c r="DB12" s="99"/>
      <c r="DC12" s="99"/>
      <c r="DD12" s="99"/>
      <c r="DE12" s="99"/>
      <c r="DF12" s="99"/>
      <c r="DG12" s="99"/>
      <c r="DH12" s="99"/>
      <c r="DI12" s="99"/>
      <c r="DJ12" s="99"/>
      <c r="DK12" s="99"/>
      <c r="DL12" s="99"/>
      <c r="DM12" s="99"/>
      <c r="DN12" s="99"/>
      <c r="DO12" s="99"/>
      <c r="DP12" s="99"/>
      <c r="DQ12" s="99"/>
      <c r="DR12" s="99"/>
      <c r="DS12" s="99"/>
      <c r="DT12" s="99"/>
      <c r="DU12" s="99"/>
      <c r="DV12" s="99"/>
      <c r="DW12" s="99"/>
      <c r="DX12" s="99"/>
      <c r="DY12" s="99"/>
      <c r="DZ12" s="99"/>
      <c r="EA12" s="99"/>
      <c r="EB12" s="99"/>
      <c r="EC12" s="99"/>
      <c r="ED12" s="99"/>
      <c r="EE12" s="99"/>
      <c r="EF12" s="99"/>
      <c r="EG12" s="99"/>
      <c r="EH12" s="99"/>
      <c r="EI12" s="99"/>
      <c r="EJ12" s="99"/>
      <c r="EK12" s="99"/>
      <c r="EL12" s="99"/>
      <c r="EM12" s="99"/>
      <c r="EN12" s="99"/>
      <c r="EO12" s="99"/>
      <c r="EP12" s="99"/>
      <c r="EQ12" s="99"/>
      <c r="ER12" s="99"/>
      <c r="ES12" s="99"/>
      <c r="ET12" s="99"/>
      <c r="EU12" s="99"/>
      <c r="EV12" s="99"/>
      <c r="EW12" s="99"/>
      <c r="EX12" s="99"/>
      <c r="EY12" s="99"/>
      <c r="EZ12" s="99"/>
      <c r="FA12" s="99"/>
      <c r="FB12" s="99"/>
      <c r="FC12" s="99"/>
      <c r="FD12" s="99"/>
      <c r="FE12" s="99"/>
      <c r="FF12" s="99"/>
      <c r="FG12" s="99"/>
      <c r="FH12" s="99"/>
      <c r="FI12" s="99"/>
      <c r="FJ12" s="99"/>
      <c r="FK12" s="99"/>
      <c r="FL12" s="99"/>
      <c r="FM12" s="99"/>
      <c r="FN12" s="99"/>
      <c r="FO12" s="99"/>
      <c r="FP12" s="99"/>
      <c r="FQ12" s="99"/>
      <c r="FR12" s="99"/>
      <c r="FS12" s="99"/>
      <c r="FT12" s="99"/>
      <c r="FU12" s="99"/>
      <c r="FV12" s="99"/>
      <c r="FW12" s="99"/>
      <c r="FX12" s="99"/>
      <c r="FY12" s="99"/>
      <c r="FZ12" s="99"/>
      <c r="GA12" s="99"/>
      <c r="GB12" s="99"/>
      <c r="GC12" s="99"/>
      <c r="GD12" s="99"/>
      <c r="GE12" s="99"/>
      <c r="GF12" s="99"/>
      <c r="GG12" s="99"/>
      <c r="GH12" s="99"/>
      <c r="GI12" s="99"/>
      <c r="GJ12" s="99"/>
      <c r="GK12" s="99"/>
      <c r="GL12" s="99"/>
      <c r="GM12" s="99"/>
      <c r="GN12" s="99"/>
      <c r="GO12" s="99"/>
      <c r="GP12" s="99"/>
      <c r="GQ12" s="99"/>
      <c r="GR12" s="99"/>
      <c r="GS12" s="99"/>
      <c r="GT12" s="99"/>
      <c r="GU12" s="99"/>
      <c r="GV12" s="99"/>
      <c r="GW12" s="99"/>
      <c r="GX12" s="99"/>
      <c r="GY12" s="99"/>
      <c r="GZ12" s="99"/>
      <c r="HA12" s="99"/>
      <c r="HB12" s="99"/>
      <c r="HC12" s="99"/>
      <c r="HD12" s="99"/>
      <c r="HE12" s="99"/>
      <c r="HF12" s="99"/>
      <c r="HG12" s="99"/>
      <c r="HH12" s="99"/>
      <c r="HI12" s="99"/>
      <c r="HJ12" s="99"/>
      <c r="HK12" s="99"/>
      <c r="HL12" s="99"/>
      <c r="HM12" s="99"/>
      <c r="HN12" s="99"/>
      <c r="HO12" s="99"/>
      <c r="HP12" s="99"/>
      <c r="HQ12" s="99"/>
      <c r="HR12" s="99"/>
      <c r="HS12" s="99"/>
      <c r="HT12" s="99"/>
      <c r="HU12" s="99"/>
      <c r="HV12" s="99"/>
      <c r="HW12" s="99"/>
      <c r="HX12" s="99"/>
      <c r="HY12" s="99"/>
      <c r="HZ12" s="99"/>
      <c r="IA12" s="99"/>
      <c r="IB12" s="99"/>
      <c r="IC12" s="99"/>
      <c r="ID12" s="99"/>
      <c r="IE12" s="99"/>
      <c r="IF12" s="99"/>
      <c r="IG12" s="99"/>
      <c r="IH12" s="99"/>
      <c r="II12" s="99"/>
      <c r="IJ12" s="99"/>
      <c r="IK12" s="99"/>
      <c r="IL12" s="99"/>
      <c r="IM12" s="99"/>
      <c r="IN12" s="99"/>
      <c r="IO12" s="99"/>
      <c r="IP12" s="99"/>
      <c r="IQ12" s="99"/>
      <c r="IR12" s="99"/>
      <c r="IS12" s="99"/>
      <c r="IT12" s="99"/>
      <c r="IU12" s="99"/>
      <c r="IV12" s="99"/>
    </row>
    <row r="13" spans="1:256" s="252" customFormat="1">
      <c r="A13" s="146" t="s">
        <v>435</v>
      </c>
      <c r="B13" s="265">
        <v>0</v>
      </c>
      <c r="C13" s="265">
        <v>0</v>
      </c>
      <c r="D13" s="99"/>
      <c r="E13" s="99"/>
      <c r="F13" s="99"/>
      <c r="G13" s="99"/>
      <c r="H13" s="99"/>
      <c r="I13" s="99"/>
      <c r="J13" s="99"/>
      <c r="K13" s="99"/>
      <c r="L13" s="99"/>
      <c r="M13" s="99"/>
      <c r="N13" s="99"/>
      <c r="O13" s="99"/>
      <c r="P13" s="99"/>
      <c r="Q13" s="99"/>
      <c r="R13" s="99"/>
      <c r="S13" s="99"/>
      <c r="T13" s="99"/>
      <c r="U13" s="99"/>
      <c r="V13" s="99"/>
      <c r="W13" s="99"/>
      <c r="X13" s="99"/>
      <c r="Y13" s="99"/>
      <c r="Z13" s="99"/>
      <c r="AA13" s="99"/>
      <c r="AB13" s="99"/>
      <c r="AC13" s="99"/>
      <c r="AD13" s="99"/>
      <c r="AE13" s="99"/>
      <c r="AF13" s="99"/>
      <c r="AG13" s="99"/>
      <c r="AH13" s="99"/>
      <c r="AI13" s="99"/>
      <c r="AJ13" s="99"/>
      <c r="AK13" s="99"/>
      <c r="AL13" s="99"/>
      <c r="AM13" s="99"/>
      <c r="AN13" s="99"/>
      <c r="AO13" s="99"/>
      <c r="AP13" s="99"/>
      <c r="AQ13" s="99"/>
      <c r="AR13" s="99"/>
      <c r="AS13" s="99"/>
      <c r="AT13" s="99"/>
      <c r="AU13" s="99"/>
      <c r="AV13" s="99"/>
      <c r="AW13" s="99"/>
      <c r="AX13" s="99"/>
      <c r="AY13" s="99"/>
      <c r="AZ13" s="99"/>
      <c r="BA13" s="99"/>
      <c r="BB13" s="99"/>
      <c r="BC13" s="99"/>
      <c r="BD13" s="99"/>
      <c r="BE13" s="99"/>
      <c r="BF13" s="99"/>
      <c r="BG13" s="99"/>
      <c r="BH13" s="99"/>
      <c r="BI13" s="99"/>
      <c r="BJ13" s="99"/>
      <c r="BK13" s="99"/>
      <c r="BL13" s="99"/>
      <c r="BM13" s="99"/>
      <c r="BN13" s="99"/>
      <c r="BO13" s="99"/>
      <c r="BP13" s="99"/>
      <c r="BQ13" s="99"/>
      <c r="BR13" s="99"/>
      <c r="BS13" s="99"/>
      <c r="BT13" s="99"/>
      <c r="BU13" s="99"/>
      <c r="BV13" s="99"/>
      <c r="BW13" s="99"/>
      <c r="BX13" s="99"/>
      <c r="BY13" s="99"/>
      <c r="BZ13" s="99"/>
      <c r="CA13" s="99"/>
      <c r="CB13" s="99"/>
      <c r="CC13" s="99"/>
      <c r="CD13" s="99"/>
      <c r="CE13" s="99"/>
      <c r="CF13" s="99"/>
      <c r="CG13" s="99"/>
      <c r="CH13" s="99"/>
      <c r="CI13" s="99"/>
      <c r="CJ13" s="99"/>
      <c r="CK13" s="99"/>
      <c r="CL13" s="99"/>
      <c r="CM13" s="99"/>
      <c r="CN13" s="99"/>
      <c r="CO13" s="99"/>
      <c r="CP13" s="99"/>
      <c r="CQ13" s="99"/>
      <c r="CR13" s="99"/>
      <c r="CS13" s="99"/>
      <c r="CT13" s="99"/>
      <c r="CU13" s="99"/>
      <c r="CV13" s="99"/>
      <c r="CW13" s="99"/>
      <c r="CX13" s="99"/>
      <c r="CY13" s="99"/>
      <c r="CZ13" s="99"/>
      <c r="DA13" s="99"/>
      <c r="DB13" s="99"/>
      <c r="DC13" s="99"/>
      <c r="DD13" s="99"/>
      <c r="DE13" s="99"/>
      <c r="DF13" s="99"/>
      <c r="DG13" s="99"/>
      <c r="DH13" s="99"/>
      <c r="DI13" s="99"/>
      <c r="DJ13" s="99"/>
      <c r="DK13" s="99"/>
      <c r="DL13" s="99"/>
      <c r="DM13" s="99"/>
      <c r="DN13" s="99"/>
      <c r="DO13" s="99"/>
      <c r="DP13" s="99"/>
      <c r="DQ13" s="99"/>
      <c r="DR13" s="99"/>
      <c r="DS13" s="99"/>
      <c r="DT13" s="99"/>
      <c r="DU13" s="99"/>
      <c r="DV13" s="99"/>
      <c r="DW13" s="99"/>
      <c r="DX13" s="99"/>
      <c r="DY13" s="99"/>
      <c r="DZ13" s="99"/>
      <c r="EA13" s="99"/>
      <c r="EB13" s="99"/>
      <c r="EC13" s="99"/>
      <c r="ED13" s="99"/>
      <c r="EE13" s="99"/>
      <c r="EF13" s="99"/>
      <c r="EG13" s="99"/>
      <c r="EH13" s="99"/>
      <c r="EI13" s="99"/>
      <c r="EJ13" s="99"/>
      <c r="EK13" s="99"/>
      <c r="EL13" s="99"/>
      <c r="EM13" s="99"/>
      <c r="EN13" s="99"/>
      <c r="EO13" s="99"/>
      <c r="EP13" s="99"/>
      <c r="EQ13" s="99"/>
      <c r="ER13" s="99"/>
      <c r="ES13" s="99"/>
      <c r="ET13" s="99"/>
      <c r="EU13" s="99"/>
      <c r="EV13" s="99"/>
      <c r="EW13" s="99"/>
      <c r="EX13" s="99"/>
      <c r="EY13" s="99"/>
      <c r="EZ13" s="99"/>
      <c r="FA13" s="99"/>
      <c r="FB13" s="99"/>
      <c r="FC13" s="99"/>
      <c r="FD13" s="99"/>
      <c r="FE13" s="99"/>
      <c r="FF13" s="99"/>
      <c r="FG13" s="99"/>
      <c r="FH13" s="99"/>
      <c r="FI13" s="99"/>
      <c r="FJ13" s="99"/>
      <c r="FK13" s="99"/>
      <c r="FL13" s="99"/>
      <c r="FM13" s="99"/>
      <c r="FN13" s="99"/>
      <c r="FO13" s="99"/>
      <c r="FP13" s="99"/>
      <c r="FQ13" s="99"/>
      <c r="FR13" s="99"/>
      <c r="FS13" s="99"/>
      <c r="FT13" s="99"/>
      <c r="FU13" s="99"/>
      <c r="FV13" s="99"/>
      <c r="FW13" s="99"/>
      <c r="FX13" s="99"/>
      <c r="FY13" s="99"/>
      <c r="FZ13" s="99"/>
      <c r="GA13" s="99"/>
      <c r="GB13" s="99"/>
      <c r="GC13" s="99"/>
      <c r="GD13" s="99"/>
      <c r="GE13" s="99"/>
      <c r="GF13" s="99"/>
      <c r="GG13" s="99"/>
      <c r="GH13" s="99"/>
      <c r="GI13" s="99"/>
      <c r="GJ13" s="99"/>
      <c r="GK13" s="99"/>
      <c r="GL13" s="99"/>
      <c r="GM13" s="99"/>
      <c r="GN13" s="99"/>
      <c r="GO13" s="99"/>
      <c r="GP13" s="99"/>
      <c r="GQ13" s="99"/>
      <c r="GR13" s="99"/>
      <c r="GS13" s="99"/>
      <c r="GT13" s="99"/>
      <c r="GU13" s="99"/>
      <c r="GV13" s="99"/>
      <c r="GW13" s="99"/>
      <c r="GX13" s="99"/>
      <c r="GY13" s="99"/>
      <c r="GZ13" s="99"/>
      <c r="HA13" s="99"/>
      <c r="HB13" s="99"/>
      <c r="HC13" s="99"/>
      <c r="HD13" s="99"/>
      <c r="HE13" s="99"/>
      <c r="HF13" s="99"/>
      <c r="HG13" s="99"/>
      <c r="HH13" s="99"/>
      <c r="HI13" s="99"/>
      <c r="HJ13" s="99"/>
      <c r="HK13" s="99"/>
      <c r="HL13" s="99"/>
      <c r="HM13" s="99"/>
      <c r="HN13" s="99"/>
      <c r="HO13" s="99"/>
      <c r="HP13" s="99"/>
      <c r="HQ13" s="99"/>
      <c r="HR13" s="99"/>
      <c r="HS13" s="99"/>
      <c r="HT13" s="99"/>
      <c r="HU13" s="99"/>
      <c r="HV13" s="99"/>
      <c r="HW13" s="99"/>
      <c r="HX13" s="99"/>
      <c r="HY13" s="99"/>
      <c r="HZ13" s="99"/>
      <c r="IA13" s="99"/>
      <c r="IB13" s="99"/>
      <c r="IC13" s="99"/>
      <c r="ID13" s="99"/>
      <c r="IE13" s="99"/>
      <c r="IF13" s="99"/>
      <c r="IG13" s="99"/>
      <c r="IH13" s="99"/>
      <c r="II13" s="99"/>
      <c r="IJ13" s="99"/>
      <c r="IK13" s="99"/>
      <c r="IL13" s="99"/>
      <c r="IM13" s="99"/>
      <c r="IN13" s="99"/>
      <c r="IO13" s="99"/>
      <c r="IP13" s="99"/>
      <c r="IQ13" s="99"/>
      <c r="IR13" s="99"/>
      <c r="IS13" s="99"/>
      <c r="IT13" s="99"/>
      <c r="IU13" s="99"/>
      <c r="IV13" s="99"/>
    </row>
    <row r="14" spans="1:256" s="252" customFormat="1">
      <c r="A14" s="146" t="s">
        <v>436</v>
      </c>
      <c r="B14" s="265">
        <v>0</v>
      </c>
      <c r="C14" s="265">
        <v>0</v>
      </c>
      <c r="D14" s="99"/>
      <c r="E14" s="99"/>
      <c r="F14" s="99"/>
      <c r="G14" s="99"/>
      <c r="H14" s="99"/>
      <c r="I14" s="99"/>
      <c r="J14" s="99"/>
      <c r="K14" s="99"/>
      <c r="L14" s="99"/>
      <c r="M14" s="99"/>
      <c r="N14" s="99"/>
      <c r="O14" s="99"/>
      <c r="P14" s="99"/>
      <c r="Q14" s="99"/>
      <c r="R14" s="99"/>
      <c r="S14" s="99"/>
      <c r="T14" s="99"/>
      <c r="U14" s="99"/>
      <c r="V14" s="99"/>
      <c r="W14" s="99"/>
      <c r="X14" s="99"/>
      <c r="Y14" s="99"/>
      <c r="Z14" s="99"/>
      <c r="AA14" s="99"/>
      <c r="AB14" s="99"/>
      <c r="AC14" s="99"/>
      <c r="AD14" s="99"/>
      <c r="AE14" s="99"/>
      <c r="AF14" s="99"/>
      <c r="AG14" s="99"/>
      <c r="AH14" s="99"/>
      <c r="AI14" s="99"/>
      <c r="AJ14" s="99"/>
      <c r="AK14" s="99"/>
      <c r="AL14" s="99"/>
      <c r="AM14" s="99"/>
      <c r="AN14" s="99"/>
      <c r="AO14" s="99"/>
      <c r="AP14" s="99"/>
      <c r="AQ14" s="99"/>
      <c r="AR14" s="99"/>
      <c r="AS14" s="99"/>
      <c r="AT14" s="99"/>
      <c r="AU14" s="99"/>
      <c r="AV14" s="99"/>
      <c r="AW14" s="99"/>
      <c r="AX14" s="99"/>
      <c r="AY14" s="99"/>
      <c r="AZ14" s="99"/>
      <c r="BA14" s="99"/>
      <c r="BB14" s="99"/>
      <c r="BC14" s="99"/>
      <c r="BD14" s="99"/>
      <c r="BE14" s="99"/>
      <c r="BF14" s="99"/>
      <c r="BG14" s="99"/>
      <c r="BH14" s="99"/>
      <c r="BI14" s="99"/>
      <c r="BJ14" s="99"/>
      <c r="BK14" s="99"/>
      <c r="BL14" s="99"/>
      <c r="BM14" s="99"/>
      <c r="BN14" s="99"/>
      <c r="BO14" s="99"/>
      <c r="BP14" s="99"/>
      <c r="BQ14" s="99"/>
      <c r="BR14" s="99"/>
      <c r="BS14" s="99"/>
      <c r="BT14" s="99"/>
      <c r="BU14" s="99"/>
      <c r="BV14" s="99"/>
      <c r="BW14" s="99"/>
      <c r="BX14" s="99"/>
      <c r="BY14" s="99"/>
      <c r="BZ14" s="99"/>
      <c r="CA14" s="99"/>
      <c r="CB14" s="99"/>
      <c r="CC14" s="99"/>
      <c r="CD14" s="99"/>
      <c r="CE14" s="99"/>
      <c r="CF14" s="99"/>
      <c r="CG14" s="99"/>
      <c r="CH14" s="99"/>
      <c r="CI14" s="99"/>
      <c r="CJ14" s="99"/>
      <c r="CK14" s="99"/>
      <c r="CL14" s="99"/>
      <c r="CM14" s="99"/>
      <c r="CN14" s="99"/>
      <c r="CO14" s="99"/>
      <c r="CP14" s="99"/>
      <c r="CQ14" s="99"/>
      <c r="CR14" s="99"/>
      <c r="CS14" s="99"/>
      <c r="CT14" s="99"/>
      <c r="CU14" s="99"/>
      <c r="CV14" s="99"/>
      <c r="CW14" s="99"/>
      <c r="CX14" s="99"/>
      <c r="CY14" s="99"/>
      <c r="CZ14" s="99"/>
      <c r="DA14" s="99"/>
      <c r="DB14" s="99"/>
      <c r="DC14" s="99"/>
      <c r="DD14" s="99"/>
      <c r="DE14" s="99"/>
      <c r="DF14" s="99"/>
      <c r="DG14" s="99"/>
      <c r="DH14" s="99"/>
      <c r="DI14" s="99"/>
      <c r="DJ14" s="99"/>
      <c r="DK14" s="99"/>
      <c r="DL14" s="99"/>
      <c r="DM14" s="99"/>
      <c r="DN14" s="99"/>
      <c r="DO14" s="99"/>
      <c r="DP14" s="99"/>
      <c r="DQ14" s="99"/>
      <c r="DR14" s="99"/>
      <c r="DS14" s="99"/>
      <c r="DT14" s="99"/>
      <c r="DU14" s="99"/>
      <c r="DV14" s="99"/>
      <c r="DW14" s="99"/>
      <c r="DX14" s="99"/>
      <c r="DY14" s="99"/>
      <c r="DZ14" s="99"/>
      <c r="EA14" s="99"/>
      <c r="EB14" s="99"/>
      <c r="EC14" s="99"/>
      <c r="ED14" s="99"/>
      <c r="EE14" s="99"/>
      <c r="EF14" s="99"/>
      <c r="EG14" s="99"/>
      <c r="EH14" s="99"/>
      <c r="EI14" s="99"/>
      <c r="EJ14" s="99"/>
      <c r="EK14" s="99"/>
      <c r="EL14" s="99"/>
      <c r="EM14" s="99"/>
      <c r="EN14" s="99"/>
      <c r="EO14" s="99"/>
      <c r="EP14" s="99"/>
      <c r="EQ14" s="99"/>
      <c r="ER14" s="99"/>
      <c r="ES14" s="99"/>
      <c r="ET14" s="99"/>
      <c r="EU14" s="99"/>
      <c r="EV14" s="99"/>
      <c r="EW14" s="99"/>
      <c r="EX14" s="99"/>
      <c r="EY14" s="99"/>
      <c r="EZ14" s="99"/>
      <c r="FA14" s="99"/>
      <c r="FB14" s="99"/>
      <c r="FC14" s="99"/>
      <c r="FD14" s="99"/>
      <c r="FE14" s="99"/>
      <c r="FF14" s="99"/>
      <c r="FG14" s="99"/>
      <c r="FH14" s="99"/>
      <c r="FI14" s="99"/>
      <c r="FJ14" s="99"/>
      <c r="FK14" s="99"/>
      <c r="FL14" s="99"/>
      <c r="FM14" s="99"/>
      <c r="FN14" s="99"/>
      <c r="FO14" s="99"/>
      <c r="FP14" s="99"/>
      <c r="FQ14" s="99"/>
      <c r="FR14" s="99"/>
      <c r="FS14" s="99"/>
      <c r="FT14" s="99"/>
      <c r="FU14" s="99"/>
      <c r="FV14" s="99"/>
      <c r="FW14" s="99"/>
      <c r="FX14" s="99"/>
      <c r="FY14" s="99"/>
      <c r="FZ14" s="99"/>
      <c r="GA14" s="99"/>
      <c r="GB14" s="99"/>
      <c r="GC14" s="99"/>
      <c r="GD14" s="99"/>
      <c r="GE14" s="99"/>
      <c r="GF14" s="99"/>
      <c r="GG14" s="99"/>
      <c r="GH14" s="99"/>
      <c r="GI14" s="99"/>
      <c r="GJ14" s="99"/>
      <c r="GK14" s="99"/>
      <c r="GL14" s="99"/>
      <c r="GM14" s="99"/>
      <c r="GN14" s="99"/>
      <c r="GO14" s="99"/>
      <c r="GP14" s="99"/>
      <c r="GQ14" s="99"/>
      <c r="GR14" s="99"/>
      <c r="GS14" s="99"/>
      <c r="GT14" s="99"/>
      <c r="GU14" s="99"/>
      <c r="GV14" s="99"/>
      <c r="GW14" s="99"/>
      <c r="GX14" s="99"/>
      <c r="GY14" s="99"/>
      <c r="GZ14" s="99"/>
      <c r="HA14" s="99"/>
      <c r="HB14" s="99"/>
      <c r="HC14" s="99"/>
      <c r="HD14" s="99"/>
      <c r="HE14" s="99"/>
      <c r="HF14" s="99"/>
      <c r="HG14" s="99"/>
      <c r="HH14" s="99"/>
      <c r="HI14" s="99"/>
      <c r="HJ14" s="99"/>
      <c r="HK14" s="99"/>
      <c r="HL14" s="99"/>
      <c r="HM14" s="99"/>
      <c r="HN14" s="99"/>
      <c r="HO14" s="99"/>
      <c r="HP14" s="99"/>
      <c r="HQ14" s="99"/>
      <c r="HR14" s="99"/>
      <c r="HS14" s="99"/>
      <c r="HT14" s="99"/>
      <c r="HU14" s="99"/>
      <c r="HV14" s="99"/>
      <c r="HW14" s="99"/>
      <c r="HX14" s="99"/>
      <c r="HY14" s="99"/>
      <c r="HZ14" s="99"/>
      <c r="IA14" s="99"/>
      <c r="IB14" s="99"/>
      <c r="IC14" s="99"/>
      <c r="ID14" s="99"/>
      <c r="IE14" s="99"/>
      <c r="IF14" s="99"/>
      <c r="IG14" s="99"/>
      <c r="IH14" s="99"/>
      <c r="II14" s="99"/>
      <c r="IJ14" s="99"/>
      <c r="IK14" s="99"/>
      <c r="IL14" s="99"/>
      <c r="IM14" s="99"/>
      <c r="IN14" s="99"/>
      <c r="IO14" s="99"/>
      <c r="IP14" s="99"/>
      <c r="IQ14" s="99"/>
      <c r="IR14" s="99"/>
      <c r="IS14" s="99"/>
      <c r="IT14" s="99"/>
      <c r="IU14" s="99"/>
      <c r="IV14" s="99"/>
    </row>
    <row r="15" spans="1:256" s="252" customFormat="1">
      <c r="A15" s="146" t="s">
        <v>437</v>
      </c>
      <c r="B15" s="265">
        <v>0</v>
      </c>
      <c r="C15" s="265">
        <v>0</v>
      </c>
      <c r="D15" s="99"/>
      <c r="E15" s="99"/>
      <c r="F15" s="99"/>
      <c r="G15" s="99"/>
      <c r="H15" s="99"/>
      <c r="I15" s="99"/>
      <c r="J15" s="99"/>
      <c r="K15" s="99"/>
      <c r="L15" s="99"/>
      <c r="M15" s="99"/>
      <c r="N15" s="99"/>
      <c r="O15" s="99"/>
      <c r="P15" s="99"/>
      <c r="Q15" s="99"/>
      <c r="R15" s="99"/>
      <c r="S15" s="99"/>
      <c r="T15" s="99"/>
      <c r="U15" s="99"/>
      <c r="V15" s="99"/>
      <c r="W15" s="99"/>
      <c r="X15" s="99"/>
      <c r="Y15" s="99"/>
      <c r="Z15" s="99"/>
      <c r="AA15" s="99"/>
      <c r="AB15" s="99"/>
      <c r="AC15" s="99"/>
      <c r="AD15" s="99"/>
      <c r="AE15" s="99"/>
      <c r="AF15" s="99"/>
      <c r="AG15" s="99"/>
      <c r="AH15" s="99"/>
      <c r="AI15" s="99"/>
      <c r="AJ15" s="99"/>
      <c r="AK15" s="99"/>
      <c r="AL15" s="99"/>
      <c r="AM15" s="99"/>
      <c r="AN15" s="99"/>
      <c r="AO15" s="99"/>
      <c r="AP15" s="99"/>
      <c r="AQ15" s="99"/>
      <c r="AR15" s="99"/>
      <c r="AS15" s="99"/>
      <c r="AT15" s="99"/>
      <c r="AU15" s="99"/>
      <c r="AV15" s="99"/>
      <c r="AW15" s="99"/>
      <c r="AX15" s="99"/>
      <c r="AY15" s="99"/>
      <c r="AZ15" s="99"/>
      <c r="BA15" s="99"/>
      <c r="BB15" s="99"/>
      <c r="BC15" s="99"/>
      <c r="BD15" s="99"/>
      <c r="BE15" s="99"/>
      <c r="BF15" s="99"/>
      <c r="BG15" s="99"/>
      <c r="BH15" s="99"/>
      <c r="BI15" s="99"/>
      <c r="BJ15" s="99"/>
      <c r="BK15" s="99"/>
      <c r="BL15" s="99"/>
      <c r="BM15" s="99"/>
      <c r="BN15" s="99"/>
      <c r="BO15" s="99"/>
      <c r="BP15" s="99"/>
      <c r="BQ15" s="99"/>
      <c r="BR15" s="99"/>
      <c r="BS15" s="99"/>
      <c r="BT15" s="99"/>
      <c r="BU15" s="99"/>
      <c r="BV15" s="99"/>
      <c r="BW15" s="99"/>
      <c r="BX15" s="99"/>
      <c r="BY15" s="99"/>
      <c r="BZ15" s="99"/>
      <c r="CA15" s="99"/>
      <c r="CB15" s="99"/>
      <c r="CC15" s="99"/>
      <c r="CD15" s="99"/>
      <c r="CE15" s="99"/>
      <c r="CF15" s="99"/>
      <c r="CG15" s="99"/>
      <c r="CH15" s="99"/>
      <c r="CI15" s="99"/>
      <c r="CJ15" s="99"/>
      <c r="CK15" s="99"/>
      <c r="CL15" s="99"/>
      <c r="CM15" s="99"/>
      <c r="CN15" s="99"/>
      <c r="CO15" s="99"/>
      <c r="CP15" s="99"/>
      <c r="CQ15" s="99"/>
      <c r="CR15" s="99"/>
      <c r="CS15" s="99"/>
      <c r="CT15" s="99"/>
      <c r="CU15" s="99"/>
      <c r="CV15" s="99"/>
      <c r="CW15" s="99"/>
      <c r="CX15" s="99"/>
      <c r="CY15" s="99"/>
      <c r="CZ15" s="99"/>
      <c r="DA15" s="99"/>
      <c r="DB15" s="99"/>
      <c r="DC15" s="99"/>
      <c r="DD15" s="99"/>
      <c r="DE15" s="99"/>
      <c r="DF15" s="99"/>
      <c r="DG15" s="99"/>
      <c r="DH15" s="99"/>
      <c r="DI15" s="99"/>
      <c r="DJ15" s="99"/>
      <c r="DK15" s="99"/>
      <c r="DL15" s="99"/>
      <c r="DM15" s="99"/>
      <c r="DN15" s="99"/>
      <c r="DO15" s="99"/>
      <c r="DP15" s="99"/>
      <c r="DQ15" s="99"/>
      <c r="DR15" s="99"/>
      <c r="DS15" s="99"/>
      <c r="DT15" s="99"/>
      <c r="DU15" s="99"/>
      <c r="DV15" s="99"/>
      <c r="DW15" s="99"/>
      <c r="DX15" s="99"/>
      <c r="DY15" s="99"/>
      <c r="DZ15" s="99"/>
      <c r="EA15" s="99"/>
      <c r="EB15" s="99"/>
      <c r="EC15" s="99"/>
      <c r="ED15" s="99"/>
      <c r="EE15" s="99"/>
      <c r="EF15" s="99"/>
      <c r="EG15" s="99"/>
      <c r="EH15" s="99"/>
      <c r="EI15" s="99"/>
      <c r="EJ15" s="99"/>
      <c r="EK15" s="99"/>
      <c r="EL15" s="99"/>
      <c r="EM15" s="99"/>
      <c r="EN15" s="99"/>
      <c r="EO15" s="99"/>
      <c r="EP15" s="99"/>
      <c r="EQ15" s="99"/>
      <c r="ER15" s="99"/>
      <c r="ES15" s="99"/>
      <c r="ET15" s="99"/>
      <c r="EU15" s="99"/>
      <c r="EV15" s="99"/>
      <c r="EW15" s="99"/>
      <c r="EX15" s="99"/>
      <c r="EY15" s="99"/>
      <c r="EZ15" s="99"/>
      <c r="FA15" s="99"/>
      <c r="FB15" s="99"/>
      <c r="FC15" s="99"/>
      <c r="FD15" s="99"/>
      <c r="FE15" s="99"/>
      <c r="FF15" s="99"/>
      <c r="FG15" s="99"/>
      <c r="FH15" s="99"/>
      <c r="FI15" s="99"/>
      <c r="FJ15" s="99"/>
      <c r="FK15" s="99"/>
      <c r="FL15" s="99"/>
      <c r="FM15" s="99"/>
      <c r="FN15" s="99"/>
      <c r="FO15" s="99"/>
      <c r="FP15" s="99"/>
      <c r="FQ15" s="99"/>
      <c r="FR15" s="99"/>
      <c r="FS15" s="99"/>
      <c r="FT15" s="99"/>
      <c r="FU15" s="99"/>
      <c r="FV15" s="99"/>
      <c r="FW15" s="99"/>
      <c r="FX15" s="99"/>
      <c r="FY15" s="99"/>
      <c r="FZ15" s="99"/>
      <c r="GA15" s="99"/>
      <c r="GB15" s="99"/>
      <c r="GC15" s="99"/>
      <c r="GD15" s="99"/>
      <c r="GE15" s="99"/>
      <c r="GF15" s="99"/>
      <c r="GG15" s="99"/>
      <c r="GH15" s="99"/>
      <c r="GI15" s="99"/>
      <c r="GJ15" s="99"/>
      <c r="GK15" s="99"/>
      <c r="GL15" s="99"/>
      <c r="GM15" s="99"/>
      <c r="GN15" s="99"/>
      <c r="GO15" s="99"/>
      <c r="GP15" s="99"/>
      <c r="GQ15" s="99"/>
      <c r="GR15" s="99"/>
      <c r="GS15" s="99"/>
      <c r="GT15" s="99"/>
      <c r="GU15" s="99"/>
      <c r="GV15" s="99"/>
      <c r="GW15" s="99"/>
      <c r="GX15" s="99"/>
      <c r="GY15" s="99"/>
      <c r="GZ15" s="99"/>
      <c r="HA15" s="99"/>
      <c r="HB15" s="99"/>
      <c r="HC15" s="99"/>
      <c r="HD15" s="99"/>
      <c r="HE15" s="99"/>
      <c r="HF15" s="99"/>
      <c r="HG15" s="99"/>
      <c r="HH15" s="99"/>
      <c r="HI15" s="99"/>
      <c r="HJ15" s="99"/>
      <c r="HK15" s="99"/>
      <c r="HL15" s="99"/>
      <c r="HM15" s="99"/>
      <c r="HN15" s="99"/>
      <c r="HO15" s="99"/>
      <c r="HP15" s="99"/>
      <c r="HQ15" s="99"/>
      <c r="HR15" s="99"/>
      <c r="HS15" s="99"/>
      <c r="HT15" s="99"/>
      <c r="HU15" s="99"/>
      <c r="HV15" s="99"/>
      <c r="HW15" s="99"/>
      <c r="HX15" s="99"/>
      <c r="HY15" s="99"/>
      <c r="HZ15" s="99"/>
      <c r="IA15" s="99"/>
      <c r="IB15" s="99"/>
      <c r="IC15" s="99"/>
      <c r="ID15" s="99"/>
      <c r="IE15" s="99"/>
      <c r="IF15" s="99"/>
      <c r="IG15" s="99"/>
      <c r="IH15" s="99"/>
      <c r="II15" s="99"/>
      <c r="IJ15" s="99"/>
      <c r="IK15" s="99"/>
      <c r="IL15" s="99"/>
      <c r="IM15" s="99"/>
      <c r="IN15" s="99"/>
      <c r="IO15" s="99"/>
      <c r="IP15" s="99"/>
      <c r="IQ15" s="99"/>
      <c r="IR15" s="99"/>
      <c r="IS15" s="99"/>
      <c r="IT15" s="99"/>
      <c r="IU15" s="99"/>
      <c r="IV15" s="99"/>
    </row>
    <row r="16" spans="1:256">
      <c r="A16" s="146" t="s">
        <v>438</v>
      </c>
      <c r="B16" s="677">
        <v>10000000</v>
      </c>
      <c r="C16" s="677">
        <v>10015586.343</v>
      </c>
      <c r="D16" s="99"/>
      <c r="E16" s="99"/>
      <c r="F16" s="99"/>
    </row>
    <row r="17" spans="1:6">
      <c r="A17" s="146" t="s">
        <v>441</v>
      </c>
      <c r="B17" s="265">
        <v>0</v>
      </c>
      <c r="C17" s="265">
        <v>0</v>
      </c>
      <c r="D17" s="99"/>
      <c r="E17" s="99"/>
      <c r="F17" s="99"/>
    </row>
    <row r="18" spans="1:6" ht="15.75" thickBot="1">
      <c r="A18" s="27" t="s">
        <v>3</v>
      </c>
      <c r="B18" s="407">
        <f>SUM($B$9:B17)</f>
        <v>10000000</v>
      </c>
      <c r="C18" s="407">
        <f>SUM($C$9:C17)</f>
        <v>10015586.343</v>
      </c>
      <c r="D18" s="99"/>
      <c r="E18" s="99"/>
      <c r="F18" s="99"/>
    </row>
    <row r="19" spans="1:6" ht="15.75" thickTop="1">
      <c r="A19" s="146"/>
      <c r="B19" s="146"/>
      <c r="C19" s="146"/>
      <c r="D19" s="99"/>
      <c r="E19" s="99"/>
      <c r="F19" s="99"/>
    </row>
    <row r="20" spans="1:6">
      <c r="A20" s="146"/>
      <c r="B20" s="146"/>
      <c r="C20" s="146"/>
      <c r="D20" s="99"/>
      <c r="E20" s="99"/>
      <c r="F20" s="99"/>
    </row>
    <row r="21" spans="1:6">
      <c r="A21" s="146"/>
      <c r="B21" s="146"/>
      <c r="C21" s="146"/>
      <c r="D21" s="99"/>
      <c r="E21" s="99"/>
      <c r="F21" s="99"/>
    </row>
    <row r="22" spans="1:6">
      <c r="A22" s="99"/>
      <c r="B22" s="99"/>
      <c r="C22" s="99"/>
      <c r="D22" s="99"/>
      <c r="E22" s="99"/>
      <c r="F22" s="99"/>
    </row>
    <row r="23" spans="1:6">
      <c r="A23" s="99"/>
      <c r="B23" s="99"/>
      <c r="C23" s="99"/>
      <c r="D23" s="99"/>
      <c r="E23" s="99"/>
      <c r="F23" s="99"/>
    </row>
    <row r="24" spans="1:6">
      <c r="A24" s="99"/>
      <c r="B24" s="99"/>
      <c r="C24" s="99"/>
      <c r="D24" s="99"/>
      <c r="E24" s="99"/>
      <c r="F24" s="99"/>
    </row>
    <row r="25" spans="1:6">
      <c r="A25" s="99"/>
      <c r="B25" s="99"/>
      <c r="C25" s="99"/>
      <c r="D25" s="99"/>
      <c r="E25" s="99"/>
      <c r="F25" s="99"/>
    </row>
    <row r="26" spans="1:6">
      <c r="A26" s="99"/>
      <c r="B26" s="99"/>
      <c r="C26" s="99"/>
      <c r="D26" s="99"/>
      <c r="E26" s="99"/>
      <c r="F26" s="99"/>
    </row>
    <row r="27" spans="1:6">
      <c r="A27" s="99"/>
      <c r="B27" s="99"/>
      <c r="C27" s="99"/>
      <c r="D27" s="99"/>
      <c r="E27" s="99"/>
      <c r="F27" s="99"/>
    </row>
    <row r="28" spans="1:6">
      <c r="A28" s="99"/>
      <c r="B28" s="99"/>
      <c r="C28" s="99"/>
      <c r="D28" s="99"/>
      <c r="E28" s="99"/>
      <c r="F28" s="99"/>
    </row>
    <row r="29" spans="1:6">
      <c r="A29" s="99"/>
      <c r="B29" s="99"/>
      <c r="C29" s="99"/>
      <c r="D29" s="99"/>
      <c r="E29" s="99"/>
      <c r="F29" s="99"/>
    </row>
    <row r="30" spans="1:6">
      <c r="A30" s="99"/>
      <c r="B30" s="99"/>
      <c r="C30" s="99"/>
      <c r="D30" s="99"/>
      <c r="E30" s="99"/>
      <c r="F30" s="99"/>
    </row>
    <row r="31" spans="1:6">
      <c r="A31" s="99"/>
      <c r="B31" s="99"/>
      <c r="C31" s="99"/>
      <c r="D31" s="99"/>
      <c r="E31" s="99"/>
      <c r="F31" s="99"/>
    </row>
    <row r="32" spans="1:6">
      <c r="A32" s="99"/>
      <c r="B32" s="99"/>
      <c r="C32" s="99"/>
      <c r="D32" s="99"/>
      <c r="E32" s="99"/>
      <c r="F32" s="99"/>
    </row>
    <row r="33" spans="1:6">
      <c r="A33" s="99"/>
      <c r="B33" s="99"/>
      <c r="C33" s="99"/>
      <c r="D33" s="99"/>
      <c r="E33" s="99"/>
      <c r="F33" s="99"/>
    </row>
    <row r="34" spans="1:6">
      <c r="A34" s="99"/>
      <c r="B34" s="99"/>
      <c r="C34" s="99"/>
      <c r="D34" s="99"/>
      <c r="E34" s="99"/>
      <c r="F34" s="99"/>
    </row>
    <row r="35" spans="1:6">
      <c r="A35" s="99"/>
      <c r="B35" s="99"/>
      <c r="C35" s="99"/>
      <c r="D35" s="99"/>
      <c r="E35" s="99"/>
      <c r="F35" s="99"/>
    </row>
    <row r="36" spans="1:6">
      <c r="A36" s="99"/>
      <c r="B36" s="99"/>
      <c r="C36" s="99"/>
      <c r="D36" s="99"/>
      <c r="E36" s="99"/>
      <c r="F36" s="99"/>
    </row>
    <row r="37" spans="1:6">
      <c r="A37" s="99"/>
      <c r="B37" s="99"/>
      <c r="C37" s="99"/>
      <c r="D37" s="99"/>
      <c r="E37" s="99"/>
      <c r="F37" s="99"/>
    </row>
    <row r="38" spans="1:6">
      <c r="A38" s="99"/>
      <c r="B38" s="99"/>
      <c r="C38" s="99"/>
      <c r="D38" s="99"/>
      <c r="E38" s="99"/>
      <c r="F38" s="99"/>
    </row>
    <row r="39" spans="1:6">
      <c r="A39" s="99"/>
      <c r="B39" s="99"/>
      <c r="C39" s="99"/>
      <c r="D39" s="99"/>
      <c r="E39" s="99"/>
      <c r="F39" s="99"/>
    </row>
    <row r="40" spans="1:6">
      <c r="A40" s="99"/>
      <c r="B40" s="99"/>
      <c r="C40" s="99"/>
      <c r="D40" s="99"/>
      <c r="E40" s="99"/>
      <c r="F40" s="99"/>
    </row>
    <row r="41" spans="1:6">
      <c r="A41" s="99"/>
      <c r="B41" s="99"/>
      <c r="C41" s="99"/>
      <c r="D41" s="99"/>
      <c r="E41" s="99"/>
      <c r="F41" s="99"/>
    </row>
    <row r="42" spans="1:6">
      <c r="A42" s="99"/>
      <c r="B42" s="99"/>
      <c r="C42" s="99"/>
      <c r="D42" s="99"/>
      <c r="E42" s="99"/>
      <c r="F42" s="99"/>
    </row>
    <row r="43" spans="1:6">
      <c r="A43" s="99"/>
      <c r="B43" s="99"/>
      <c r="C43" s="99"/>
      <c r="D43" s="99"/>
      <c r="E43" s="99"/>
      <c r="F43" s="99"/>
    </row>
    <row r="44" spans="1:6">
      <c r="A44" s="99"/>
      <c r="B44" s="99"/>
      <c r="C44" s="99"/>
      <c r="D44" s="99"/>
      <c r="E44" s="99"/>
      <c r="F44" s="99"/>
    </row>
    <row r="45" spans="1:6">
      <c r="A45" s="99"/>
      <c r="B45" s="99"/>
      <c r="C45" s="99"/>
      <c r="D45" s="99"/>
      <c r="E45" s="99"/>
      <c r="F45" s="99"/>
    </row>
    <row r="46" spans="1:6">
      <c r="A46" s="99"/>
      <c r="B46" s="99"/>
      <c r="C46" s="99"/>
      <c r="D46" s="99"/>
      <c r="E46" s="99"/>
      <c r="F46" s="99"/>
    </row>
    <row r="47" spans="1:6">
      <c r="A47" s="99"/>
      <c r="B47" s="99"/>
      <c r="C47" s="99"/>
      <c r="D47" s="99"/>
      <c r="E47" s="99"/>
      <c r="F47" s="99"/>
    </row>
    <row r="48" spans="1:6">
      <c r="A48" s="99"/>
      <c r="B48" s="99"/>
      <c r="C48" s="99"/>
      <c r="D48" s="99"/>
      <c r="E48" s="99"/>
      <c r="F48" s="99"/>
    </row>
    <row r="49" spans="1:6">
      <c r="A49" s="99"/>
      <c r="B49" s="99"/>
      <c r="C49" s="99"/>
      <c r="D49" s="99"/>
      <c r="E49" s="99"/>
      <c r="F49" s="99"/>
    </row>
    <row r="50" spans="1:6">
      <c r="A50" s="99"/>
      <c r="B50" s="99"/>
      <c r="C50" s="99"/>
      <c r="D50" s="99"/>
      <c r="E50" s="99"/>
      <c r="F50" s="99"/>
    </row>
    <row r="51" spans="1:6">
      <c r="A51" s="99"/>
      <c r="B51" s="99"/>
      <c r="C51" s="99"/>
      <c r="D51" s="99"/>
      <c r="E51" s="99"/>
      <c r="F51" s="99"/>
    </row>
    <row r="52" spans="1:6">
      <c r="A52" s="99"/>
      <c r="B52" s="99"/>
      <c r="C52" s="99"/>
      <c r="D52" s="99"/>
      <c r="E52" s="99"/>
      <c r="F52" s="99"/>
    </row>
    <row r="53" spans="1:6">
      <c r="A53" s="99"/>
      <c r="B53" s="99"/>
      <c r="C53" s="99"/>
      <c r="D53" s="99"/>
      <c r="E53" s="99"/>
      <c r="F53" s="99"/>
    </row>
    <row r="54" spans="1:6">
      <c r="A54" s="99"/>
      <c r="B54" s="99"/>
      <c r="C54" s="99"/>
      <c r="D54" s="99"/>
      <c r="E54" s="99"/>
      <c r="F54" s="99"/>
    </row>
    <row r="55" spans="1:6">
      <c r="A55" s="99"/>
      <c r="B55" s="99"/>
      <c r="C55" s="99"/>
      <c r="D55" s="99"/>
      <c r="E55" s="99"/>
      <c r="F55" s="99"/>
    </row>
    <row r="56" spans="1:6">
      <c r="A56" s="99"/>
      <c r="B56" s="99"/>
      <c r="C56" s="99"/>
      <c r="D56" s="99"/>
      <c r="E56" s="99"/>
      <c r="F56" s="99"/>
    </row>
    <row r="57" spans="1:6">
      <c r="A57" s="99"/>
      <c r="B57" s="99"/>
      <c r="C57" s="99"/>
      <c r="D57" s="99"/>
      <c r="E57" s="99"/>
      <c r="F57" s="99"/>
    </row>
    <row r="58" spans="1:6">
      <c r="A58" s="99"/>
      <c r="B58" s="99"/>
      <c r="C58" s="99"/>
      <c r="D58" s="99"/>
      <c r="E58" s="99"/>
      <c r="F58" s="99"/>
    </row>
    <row r="59" spans="1:6">
      <c r="A59" s="99"/>
      <c r="B59" s="99"/>
      <c r="C59" s="99"/>
      <c r="D59" s="99"/>
      <c r="E59" s="99"/>
      <c r="F59" s="99"/>
    </row>
    <row r="60" spans="1:6">
      <c r="A60" s="99"/>
      <c r="B60" s="99"/>
      <c r="C60" s="99"/>
      <c r="D60" s="99"/>
      <c r="E60" s="99"/>
      <c r="F60" s="99"/>
    </row>
    <row r="61" spans="1:6">
      <c r="A61" s="99"/>
      <c r="B61" s="99"/>
      <c r="C61" s="99"/>
      <c r="D61" s="99"/>
      <c r="E61" s="99"/>
      <c r="F61" s="99"/>
    </row>
    <row r="62" spans="1:6">
      <c r="A62" s="99"/>
      <c r="B62" s="99"/>
      <c r="C62" s="99"/>
      <c r="D62" s="99"/>
      <c r="E62" s="99"/>
      <c r="F62" s="99"/>
    </row>
    <row r="63" spans="1:6">
      <c r="A63" s="99"/>
      <c r="B63" s="99"/>
      <c r="C63" s="99"/>
      <c r="D63" s="99"/>
      <c r="E63" s="99"/>
      <c r="F63" s="99"/>
    </row>
    <row r="64" spans="1:6">
      <c r="A64" s="99"/>
      <c r="B64" s="99"/>
      <c r="C64" s="99"/>
      <c r="D64" s="99"/>
      <c r="E64" s="99"/>
      <c r="F64" s="99"/>
    </row>
    <row r="65" spans="1:6">
      <c r="A65" s="99"/>
      <c r="B65" s="99"/>
      <c r="C65" s="99"/>
      <c r="D65" s="99"/>
      <c r="E65" s="99"/>
      <c r="F65" s="99"/>
    </row>
    <row r="66" spans="1:6">
      <c r="A66" s="99"/>
      <c r="B66" s="99"/>
      <c r="C66" s="99"/>
      <c r="D66" s="99"/>
      <c r="E66" s="99"/>
      <c r="F66" s="99"/>
    </row>
    <row r="67" spans="1:6">
      <c r="A67" s="99"/>
      <c r="B67" s="99"/>
      <c r="C67" s="99"/>
      <c r="D67" s="99"/>
      <c r="E67" s="99"/>
      <c r="F67" s="99"/>
    </row>
    <row r="68" spans="1:6">
      <c r="A68" s="99"/>
      <c r="B68" s="99"/>
      <c r="C68" s="99"/>
      <c r="D68" s="99"/>
      <c r="E68" s="99"/>
      <c r="F68" s="99"/>
    </row>
    <row r="69" spans="1:6">
      <c r="A69" s="99"/>
      <c r="B69" s="99"/>
      <c r="C69" s="99"/>
      <c r="D69" s="99"/>
      <c r="E69" s="99"/>
      <c r="F69" s="99"/>
    </row>
    <row r="70" spans="1:6">
      <c r="A70" s="99"/>
      <c r="B70" s="99"/>
      <c r="C70" s="99"/>
      <c r="D70" s="99"/>
      <c r="E70" s="99"/>
      <c r="F70" s="99"/>
    </row>
  </sheetData>
  <mergeCells count="2">
    <mergeCell ref="A4:C4"/>
    <mergeCell ref="B7:C7"/>
  </mergeCells>
  <hyperlinks>
    <hyperlink ref="D1" location="BG!A1" display="BG"/>
  </hyperlinks>
  <pageMargins left="0.7" right="0.7" top="0.75" bottom="0.75" header="0.3" footer="0.3"/>
  <pageSetup orientation="portrait" r:id="rId1"/>
  <drawing r:id="rId2"/>
</worksheet>
</file>

<file path=_xmlsignatures/_rels/origin.sigs.rels><?xml version="1.0" encoding="UTF-8" standalone="yes"?>
<Relationships xmlns="http://schemas.openxmlformats.org/package/2006/relationships"><Relationship Id="rId3" Type="http://schemas.openxmlformats.org/package/2006/relationships/digital-signature/signature" Target="sig3.xml"/><Relationship Id="rId2" Type="http://schemas.openxmlformats.org/package/2006/relationships/digital-signature/signature" Target="sig2.xml"/><Relationship Id="rId1" Type="http://schemas.openxmlformats.org/package/2006/relationships/digital-signature/signature" Target="sig1.xml"/><Relationship Id="rId4" Type="http://schemas.openxmlformats.org/package/2006/relationships/digital-signature/signature" Target="sig4.xml"/></Relationships>
</file>

<file path=_xmlsignatures/sig1.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6XczXQKcj172JTCxOITAzMsKpL/lbXU1eZf+ekrruSQ=</DigestValue>
    </Reference>
    <Reference Type="http://www.w3.org/2000/09/xmldsig#Object" URI="#idOfficeObject">
      <DigestMethod Algorithm="http://www.w3.org/2001/04/xmlenc#sha256"/>
      <DigestValue>OkgF1i6htUOTOvTGcx9V/qUsXHL2gqRhR/B6Mfou5oU=</DigestValue>
    </Reference>
    <Reference Type="http://uri.etsi.org/01903#SignedProperties" URI="#idSignedProperties">
      <Transforms>
        <Transform Algorithm="http://www.w3.org/TR/2001/REC-xml-c14n-20010315"/>
      </Transforms>
      <DigestMethod Algorithm="http://www.w3.org/2001/04/xmlenc#sha256"/>
      <DigestValue>GISTlcTyHiK4aXnhyHOs8PMWhtQ3ZEGGgaOAi0P6gVg=</DigestValue>
    </Reference>
  </SignedInfo>
  <SignatureValue>oniSHaQaWQXZ7+bIS4Os6v+8ZMcPDxtWNSlDYCSpdOni2CItp1Q5g462+WKS2VuOmoL/6itaqypS
mtLz/zN7bWHf5dcnHfKTnI3JtLIuaZoHlg6V0i85+MYfmXX4uOXweO63JRixU3zDNE9TxYlOLLii
csfF/CguRFaBxTYvKjVWCtpc50i+JCJKqCgq4YI5AiWC2SinUp5Rehl/uVbLayMJenpt/TbJtxwU
J/0Xj8HKFhCfkLfLcFyUu4QsRkGu5og7bfzemAauOaT7/PU89L/C8vAnNopcK60EBvwqXK4Z1bDa
dn3oyoCN3hHBefAYCqan64K6B38hZbPHGXGe3g==</SignatureValue>
  <KeyInfo>
    <X509Data>
      <X509Certificate>MIIIjDCCBnSgAwIBAgIIRR25/cTYV/owDQYJKoZIhvcNAQELBQAwWjEaMBgGA1UEAwwRQ0EtRE9DVU1FTlRBIFMuQS4xFjAUBgNVBAUTDVJVQzgwMDUwMTcyLTExFzAVBgNVBAoMDkRPQ1VNRU5UQSBTLkEuMQswCQYDVQQGEwJQWTAeFw0yMzA3MTAxMjI3MDBaFw0yNTA3MDkxMjI3MDBaMIHDMSgwJgYDVQQDDB9HTEFEWVMgRklPUkVMTEEgVkVSR0FSQSBQQUNIRUNPMRIwEAYDVQQFEwlDSTM5MDg3MDIxGDAWBgNVBCoMD0dMQURZUyBGSU9SRUxMQTEYMBYGA1UEBAwPVkVSR0FSQSBQQUNIRUNPMQswCQYDVQQLDAJGMjE1MDMGA1UECgwsQ0VSVElGSUNBRE8gQ1VBTElGSUNBRE8gREUgRklSTUEgRUxFQ1RST05JQ0ExCzAJBgNVBAYTAlBZMIIBIjANBgkqhkiG9w0BAQEFAAOCAQ8AMIIBCgKCAQEA1EM95ffxh0m8zUyTjP24Hcv8brM8ens17zKk1M1zqnPI/EdLmUDhhlFFy9HpDk/xTZJjryPMZ+PKMRtSEFfkA1VAKISQlFJDaPMjmvbZ3grk2DJ1HzIbAk5lXOcmVS4LyqRPj22168lWjFqCkocfXJazCEVCAK/YTFu0+VVib+WzLO7qv5XtYBR7MLFcofQii+T0b3FHOhsce5rckz96qM0MKkbpxMxzX6eMtl3XUaIRUILBnC6eybiZN0moBG/OzxCzvnTEHBQvVn5+azuYfKk4SOfYelGSvG88aLr35TpAKrGSFSdrgOryEXXag3zHR4AjH8iq89CdMivVLAi3xwIDAQABo4ID6jCCA+YwDAYDVR0TAQH/BAIwADAfBgNVHSMEGDAWgBShPYUrzdgslh85AgyfUztY2JULezCBlAYIKwYBBQUHAQEEgYcwgYQwVQYIKwYBBQUHMAKGSWh0dHBzOi8vd3d3LmRpZ2l0by5jb20ucHkvdXBsb2Fkcy9jZXJ0aWZpY2Fkby1kb2N1bWVudGEtc2EtMTUzNTExNzc3MS5jcnQwKwYIKwYBBQUHMAGGH2h0dHBzOi8vd3d3LmRpZ2l0by5jb20ucHkvb2NzcC8wTQYDVR0RBEYwRIEWZmlvdmVyZ2FyYUBob3RtYWlsLmNvbaQqMCgxJjAkBgNVBA0MHUZJUk1BIEVMRUNUUk9OSUNBIENVQUxJRklDQURBMIIB9QYDVR0gBIIB7DCCAegwggHkBg0rBgEEAYL5OwEBAQoBMIIB0TAvBggrBgEFBQcCARYjaHR0cHM6Ly93d3cuZGlnaXRvLmNvbS5weS9kZXNjYXJnYXMwggGcBggrBgEFBQcCAjCCAY4eggGKAEMAZQByAHQAaQBmAGkAYwBhAGQAbwAgAGMAdQBhAGwAaQBmAGkAYwBhAGQAbwAgAGQAZQAgAGYAaQByAG0AYQAgAGUAbABlAGMAdAByAPMAbgBpAGMAYQAgAHQAaQBwAG8AIABGADIAIAAoAGMAbABhAHYAZQBzACAAZQBuACAAZABpAHMAcABvAHMAaQB0AGkAdgBvACAAYwB1AGEAbABpAGYAaQBjAGEAZABvACkALAAgAHMAdQBqAGUAdABhACAAYQAgAGwAYQBzACAAYwBvAG4AZABpAGMAaQBvAG4AZQBzACAAZABlACAAdQBzAG8AIABlAHgAcAB1AGUAcwB0AGEAcwAgAGUAbgAgAGwAYQAgAEQAZQBjAGwAYQByAGEAYwBpAPMAbgAgAGQAZQAgAFAAcgDhAGMAdABpAGMAYQBzACAAZABlACAAQwBlAHIAdABpAGYAaQBjAGEAYwBpAPMAbgAgAGQAZQAgAEQATwBDAFUATQBFAE4AVABBACAAUwAuAEEALjAqBgNVHSUBAf8EIDAeBggrBgEFBQcDAgYIKwYBBQUHAwQGCCsGAQUFBwMBMHsGA1UdHwR0MHIwNKAyoDCGLmh0dHBzOi8vd3d3LmRpZ2l0by5jb20ucHkvY3JsL2RvY3VtZW50YV9jYS5jcmwwOqA4oDaGNGh0dHBzOi8vd3d3LmRvY3VtZW50YS5jb20ucHkvZGlnaXRvL2RvY3VtZW50YV9jYS5jcmwwHQYDVR0OBBYEFKQqhLPiJJx1UQBdjzCb1xMtD19CMA4GA1UdDwEB/wQEAwIF4DANBgkqhkiG9w0BAQsFAAOCAgEArT9eVzBXcwz7DiXRiqGlWKalOPyIZ3SI3g1kQByKS4XF7M54SPirNFhiBCt8f+rINyQ/tQaZqWbE+NTRAB5ViKzKxRMPfFE4bJDaQq4hEaaHNAORyFb4iGiFoaRnr6zVHS1GVKEWGVdWfNydstSQDjuhgXOYi1fCNO854RlHYJ2sNPMNiSPxIpCijEkDW3yVxaZXYECO2QvxI0k38YS3y+lepJ7RVzSTGI8npbc9JAK1EWOGdTEd94RSMvuX4kpEPLssggpkf902edbBZdc2ef4rPPoeuSAbICAdqOVFzSm7obb3vDxkZiFMGL7NlkHjQuSNmqi6IaMIBn1dMZvkrNtoIK4Flr1S3SE4YW4u5DoqtCokLBQ0iQu1KVci3P0DQebhIGft9D28hm4GTZq7F4hVKDtxcGI5Th8HVQuwIWmHBTsNES/RGF3qw6vWyPY8DRca65HjjmUGzT3Td4t/eEuxtBYs4BuId9N4ouqina9cgmW/dAbT10ulFy1odcDVvyrOcgWPuMOJSkM2PdIS46uJZd6RCuCSxQ1oOs9HI1ZMQl9cvHoNeGFjynyH+8Ainhoy3njiSb1d74/c4B8s+uQqQaYbqbWwuOFHnN3n8XxcSUJwq5Dr2A4encgehvAsArpIQrn7zpS/X5vdxSyybGXvcOpBst+iLm/VUElutRk=</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6"/>
            <mdssi:RelationshipReference xmlns:mdssi="http://schemas.openxmlformats.org/package/2006/digital-signature" SourceId="rId29"/>
            <mdssi:RelationshipReference xmlns:mdssi="http://schemas.openxmlformats.org/package/2006/digital-signature" SourceId="rId11"/>
            <mdssi:RelationshipReference xmlns:mdssi="http://schemas.openxmlformats.org/package/2006/digital-signature" SourceId="rId24"/>
            <mdssi:RelationshipReference xmlns:mdssi="http://schemas.openxmlformats.org/package/2006/digital-signature" SourceId="rId32"/>
            <mdssi:RelationshipReference xmlns:mdssi="http://schemas.openxmlformats.org/package/2006/digital-signature" SourceId="rId37"/>
            <mdssi:RelationshipReference xmlns:mdssi="http://schemas.openxmlformats.org/package/2006/digital-signature" SourceId="rId40"/>
            <mdssi:RelationshipReference xmlns:mdssi="http://schemas.openxmlformats.org/package/2006/digital-signature" SourceId="rId45"/>
            <mdssi:RelationshipReference xmlns:mdssi="http://schemas.openxmlformats.org/package/2006/digital-signature" SourceId="rId53"/>
            <mdssi:RelationshipReference xmlns:mdssi="http://schemas.openxmlformats.org/package/2006/digital-signature" SourceId="rId5"/>
            <mdssi:RelationshipReference xmlns:mdssi="http://schemas.openxmlformats.org/package/2006/digital-signature" SourceId="rId10"/>
            <mdssi:RelationshipReference xmlns:mdssi="http://schemas.openxmlformats.org/package/2006/digital-signature" SourceId="rId19"/>
            <mdssi:RelationshipReference xmlns:mdssi="http://schemas.openxmlformats.org/package/2006/digital-signature" SourceId="rId31"/>
            <mdssi:RelationshipReference xmlns:mdssi="http://schemas.openxmlformats.org/package/2006/digital-signature" SourceId="rId44"/>
            <mdssi:RelationshipReference xmlns:mdssi="http://schemas.openxmlformats.org/package/2006/digital-signature" SourceId="rId52"/>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14"/>
            <mdssi:RelationshipReference xmlns:mdssi="http://schemas.openxmlformats.org/package/2006/digital-signature" SourceId="rId22"/>
            <mdssi:RelationshipReference xmlns:mdssi="http://schemas.openxmlformats.org/package/2006/digital-signature" SourceId="rId27"/>
            <mdssi:RelationshipReference xmlns:mdssi="http://schemas.openxmlformats.org/package/2006/digital-signature" SourceId="rId30"/>
            <mdssi:RelationshipReference xmlns:mdssi="http://schemas.openxmlformats.org/package/2006/digital-signature" SourceId="rId35"/>
            <mdssi:RelationshipReference xmlns:mdssi="http://schemas.openxmlformats.org/package/2006/digital-signature" SourceId="rId43"/>
            <mdssi:RelationshipReference xmlns:mdssi="http://schemas.openxmlformats.org/package/2006/digital-signature" SourceId="rId48"/>
            <mdssi:RelationshipReference xmlns:mdssi="http://schemas.openxmlformats.org/package/2006/digital-signature" SourceId="rId8"/>
            <mdssi:RelationshipReference xmlns:mdssi="http://schemas.openxmlformats.org/package/2006/digital-signature" SourceId="rId51"/>
            <mdssi:RelationshipReference xmlns:mdssi="http://schemas.openxmlformats.org/package/2006/digital-signature" SourceId="rId3"/>
            <mdssi:RelationshipReference xmlns:mdssi="http://schemas.openxmlformats.org/package/2006/digital-signature" SourceId="rId12"/>
            <mdssi:RelationshipReference xmlns:mdssi="http://schemas.openxmlformats.org/package/2006/digital-signature" SourceId="rId17"/>
            <mdssi:RelationshipReference xmlns:mdssi="http://schemas.openxmlformats.org/package/2006/digital-signature" SourceId="rId25"/>
            <mdssi:RelationshipReference xmlns:mdssi="http://schemas.openxmlformats.org/package/2006/digital-signature" SourceId="rId33"/>
            <mdssi:RelationshipReference xmlns:mdssi="http://schemas.openxmlformats.org/package/2006/digital-signature" SourceId="rId38"/>
            <mdssi:RelationshipReference xmlns:mdssi="http://schemas.openxmlformats.org/package/2006/digital-signature" SourceId="rId46"/>
            <mdssi:RelationshipReference xmlns:mdssi="http://schemas.openxmlformats.org/package/2006/digital-signature" SourceId="rId20"/>
            <mdssi:RelationshipReference xmlns:mdssi="http://schemas.openxmlformats.org/package/2006/digital-signature" SourceId="rId41"/>
            <mdssi:RelationshipReference xmlns:mdssi="http://schemas.openxmlformats.org/package/2006/digital-signature" SourceId="rId54"/>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5"/>
            <mdssi:RelationshipReference xmlns:mdssi="http://schemas.openxmlformats.org/package/2006/digital-signature" SourceId="rId23"/>
            <mdssi:RelationshipReference xmlns:mdssi="http://schemas.openxmlformats.org/package/2006/digital-signature" SourceId="rId28"/>
            <mdssi:RelationshipReference xmlns:mdssi="http://schemas.openxmlformats.org/package/2006/digital-signature" SourceId="rId36"/>
            <mdssi:RelationshipReference xmlns:mdssi="http://schemas.openxmlformats.org/package/2006/digital-signature" SourceId="rId49"/>
            <mdssi:RelationshipReference xmlns:mdssi="http://schemas.openxmlformats.org/package/2006/digital-signature" SourceId="rId13"/>
            <mdssi:RelationshipReference xmlns:mdssi="http://schemas.openxmlformats.org/package/2006/digital-signature" SourceId="rId18"/>
            <mdssi:RelationshipReference xmlns:mdssi="http://schemas.openxmlformats.org/package/2006/digital-signature" SourceId="rId26"/>
            <mdssi:RelationshipReference xmlns:mdssi="http://schemas.openxmlformats.org/package/2006/digital-signature" SourceId="rId39"/>
            <mdssi:RelationshipReference xmlns:mdssi="http://schemas.openxmlformats.org/package/2006/digital-signature" SourceId="rId21"/>
            <mdssi:RelationshipReference xmlns:mdssi="http://schemas.openxmlformats.org/package/2006/digital-signature" SourceId="rId34"/>
            <mdssi:RelationshipReference xmlns:mdssi="http://schemas.openxmlformats.org/package/2006/digital-signature" SourceId="rId42"/>
            <mdssi:RelationshipReference xmlns:mdssi="http://schemas.openxmlformats.org/package/2006/digital-signature" SourceId="rId47"/>
            <mdssi:RelationshipReference xmlns:mdssi="http://schemas.openxmlformats.org/package/2006/digital-signature" SourceId="rId50"/>
            <mdssi:RelationshipReference xmlns:mdssi="http://schemas.openxmlformats.org/package/2006/digital-signature" SourceId="rId55"/>
          </Transform>
          <Transform Algorithm="http://www.w3.org/TR/2001/REC-xml-c14n-20010315"/>
        </Transforms>
        <DigestMethod Algorithm="http://www.w3.org/2001/04/xmlenc#sha256"/>
        <DigestValue>8fwpn4eS9CxR8Pyy2vG8ue2iol2bmyQNmAJ7VhFkb/0=</DigestValue>
      </Reference>
      <Reference URI="/xl/calcChain.xml?ContentType=application/vnd.openxmlformats-officedocument.spreadsheetml.calcChain+xml">
        <DigestMethod Algorithm="http://www.w3.org/2001/04/xmlenc#sha256"/>
        <DigestValue>Fk24vzaC9ZjraNo0TjQhXl/cCOgRdd+H3z1vMiN9I6o=</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9.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9.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9.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4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4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4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4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4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4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4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4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y+aQ+TzmCHyq3rn6BtcGIbItxLifq+yUrwp6BAMUTlk=</DigestValue>
      </Reference>
      <Reference URI="/xl/drawings/_rels/drawing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7.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4LfF9xJsivI6fZBBYWQRXLEsuwXCEq7ytDlQK6y8T1U=</DigestValue>
      </Reference>
      <Reference URI="/xl/drawings/_rels/drawing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9.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drawing1.xml?ContentType=application/vnd.openxmlformats-officedocument.drawing+xml">
        <DigestMethod Algorithm="http://www.w3.org/2001/04/xmlenc#sha256"/>
        <DigestValue>/sB4+Wj8r4KAUmnfgz2SbWSyngICTEC7yC0RrzZg+XI=</DigestValue>
      </Reference>
      <Reference URI="/xl/drawings/drawing10.xml?ContentType=application/vnd.openxmlformats-officedocument.drawing+xml">
        <DigestMethod Algorithm="http://www.w3.org/2001/04/xmlenc#sha256"/>
        <DigestValue>+c/oqhAMv6i07e5Lo7iP0rcTTzDfV3iG0LSmCu/q/g0=</DigestValue>
      </Reference>
      <Reference URI="/xl/drawings/drawing11.xml?ContentType=application/vnd.openxmlformats-officedocument.drawing+xml">
        <DigestMethod Algorithm="http://www.w3.org/2001/04/xmlenc#sha256"/>
        <DigestValue>VNItMoRd5qc5VJ66W2zJ0Av2r5qYdrq96fFBZBZe60c=</DigestValue>
      </Reference>
      <Reference URI="/xl/drawings/drawing12.xml?ContentType=application/vnd.openxmlformats-officedocument.drawing+xml">
        <DigestMethod Algorithm="http://www.w3.org/2001/04/xmlenc#sha256"/>
        <DigestValue>wT3sJA5q02je1ixc5mfJExbxrknCY8WMmq7wAn9OOCA=</DigestValue>
      </Reference>
      <Reference URI="/xl/drawings/drawing13.xml?ContentType=application/vnd.openxmlformats-officedocument.drawing+xml">
        <DigestMethod Algorithm="http://www.w3.org/2001/04/xmlenc#sha256"/>
        <DigestValue>cB8j8AN6q8f7Gq+ZEqFELvq7VY1vDipyzPKI70rbDqo=</DigestValue>
      </Reference>
      <Reference URI="/xl/drawings/drawing14.xml?ContentType=application/vnd.openxmlformats-officedocument.drawing+xml">
        <DigestMethod Algorithm="http://www.w3.org/2001/04/xmlenc#sha256"/>
        <DigestValue>b/2kseheIKJbMBIddPZrGnhjJegVIGwrjIX/e1WWO70=</DigestValue>
      </Reference>
      <Reference URI="/xl/drawings/drawing15.xml?ContentType=application/vnd.openxmlformats-officedocument.drawing+xml">
        <DigestMethod Algorithm="http://www.w3.org/2001/04/xmlenc#sha256"/>
        <DigestValue>BaIFPOFFYgEYslNDhB27WhiRMu7K6G6KssiyLiWtEwU=</DigestValue>
      </Reference>
      <Reference URI="/xl/drawings/drawing16.xml?ContentType=application/vnd.openxmlformats-officedocument.drawing+xml">
        <DigestMethod Algorithm="http://www.w3.org/2001/04/xmlenc#sha256"/>
        <DigestValue>LFoyO4MfMkLfnUyJwY07lQR+gRCN5czY0Bt6Zj7VH/4=</DigestValue>
      </Reference>
      <Reference URI="/xl/drawings/drawing17.xml?ContentType=application/vnd.openxmlformats-officedocument.drawing+xml">
        <DigestMethod Algorithm="http://www.w3.org/2001/04/xmlenc#sha256"/>
        <DigestValue>Y3Lfl/WsLW+uvRRyzm4J9+kq+lx+1xuNE2zHYCZGT00=</DigestValue>
      </Reference>
      <Reference URI="/xl/drawings/drawing18.xml?ContentType=application/vnd.openxmlformats-officedocument.drawing+xml">
        <DigestMethod Algorithm="http://www.w3.org/2001/04/xmlenc#sha256"/>
        <DigestValue>2Bcr599zKbDLEjTU9VelXwJNoYKSW2hwOGB4O5t6eYM=</DigestValue>
      </Reference>
      <Reference URI="/xl/drawings/drawing19.xml?ContentType=application/vnd.openxmlformats-officedocument.drawing+xml">
        <DigestMethod Algorithm="http://www.w3.org/2001/04/xmlenc#sha256"/>
        <DigestValue>2TeJzjUeCy6GRRHhS3lC4V5y7/xa1A4QvKx3r0w/qx0=</DigestValue>
      </Reference>
      <Reference URI="/xl/drawings/drawing2.xml?ContentType=application/vnd.openxmlformats-officedocument.drawing+xml">
        <DigestMethod Algorithm="http://www.w3.org/2001/04/xmlenc#sha256"/>
        <DigestValue>GkRQC/puF8Mw/710doE5MMzz8bY9A98KKzeMYPmRnFo=</DigestValue>
      </Reference>
      <Reference URI="/xl/drawings/drawing20.xml?ContentType=application/vnd.openxmlformats-officedocument.drawing+xml">
        <DigestMethod Algorithm="http://www.w3.org/2001/04/xmlenc#sha256"/>
        <DigestValue>ZPOtydr9p5DT0j4fKn+lhWUsrpkkTDva+FXDbxZZQ1c=</DigestValue>
      </Reference>
      <Reference URI="/xl/drawings/drawing21.xml?ContentType=application/vnd.openxmlformats-officedocument.drawing+xml">
        <DigestMethod Algorithm="http://www.w3.org/2001/04/xmlenc#sha256"/>
        <DigestValue>UQ6rHr/DRLrltLoJnOMdUZ+D5fA1xlVaA5iXxBfeJNI=</DigestValue>
      </Reference>
      <Reference URI="/xl/drawings/drawing22.xml?ContentType=application/vnd.openxmlformats-officedocument.drawing+xml">
        <DigestMethod Algorithm="http://www.w3.org/2001/04/xmlenc#sha256"/>
        <DigestValue>hyyy0JHO1CmVd/TM5ePze4GZMdY/ct6TII5VegW3pp0=</DigestValue>
      </Reference>
      <Reference URI="/xl/drawings/drawing23.xml?ContentType=application/vnd.openxmlformats-officedocument.drawing+xml">
        <DigestMethod Algorithm="http://www.w3.org/2001/04/xmlenc#sha256"/>
        <DigestValue>wiRl3f8p9R2cZnUXbHV7jcE+cWx/Iz/l4TDMlmxeX+Q=</DigestValue>
      </Reference>
      <Reference URI="/xl/drawings/drawing24.xml?ContentType=application/vnd.openxmlformats-officedocument.drawing+xml">
        <DigestMethod Algorithm="http://www.w3.org/2001/04/xmlenc#sha256"/>
        <DigestValue>3VUTfZT4JGOOW4vTe9jOZJTmduDVDhJtW4vKhupIYVQ=</DigestValue>
      </Reference>
      <Reference URI="/xl/drawings/drawing25.xml?ContentType=application/vnd.openxmlformats-officedocument.drawing+xml">
        <DigestMethod Algorithm="http://www.w3.org/2001/04/xmlenc#sha256"/>
        <DigestValue>uhVjES2KXrdsOXSgDErkq2vATHpm4Luxvl99YLBpwYc=</DigestValue>
      </Reference>
      <Reference URI="/xl/drawings/drawing26.xml?ContentType=application/vnd.openxmlformats-officedocument.drawing+xml">
        <DigestMethod Algorithm="http://www.w3.org/2001/04/xmlenc#sha256"/>
        <DigestValue>4hnsIhiQCg8UO0Ik7mQQuu1EljZ1qMrD7zDl9oUtthA=</DigestValue>
      </Reference>
      <Reference URI="/xl/drawings/drawing27.xml?ContentType=application/vnd.openxmlformats-officedocument.drawing+xml">
        <DigestMethod Algorithm="http://www.w3.org/2001/04/xmlenc#sha256"/>
        <DigestValue>+qdiAt54/LhK706Ih5ZRfuP71zUkTuVMSWYYHgHtvyE=</DigestValue>
      </Reference>
      <Reference URI="/xl/drawings/drawing28.xml?ContentType=application/vnd.openxmlformats-officedocument.drawing+xml">
        <DigestMethod Algorithm="http://www.w3.org/2001/04/xmlenc#sha256"/>
        <DigestValue>syOE/Og6Yl10eH8sn4wmETV4hISN96HTaNBkAJc7pVc=</DigestValue>
      </Reference>
      <Reference URI="/xl/drawings/drawing29.xml?ContentType=application/vnd.openxmlformats-officedocument.drawing+xml">
        <DigestMethod Algorithm="http://www.w3.org/2001/04/xmlenc#sha256"/>
        <DigestValue>DG1v2SYtwM1Pjr0D33jERSenOhF60PNHIeTrXBFXXV8=</DigestValue>
      </Reference>
      <Reference URI="/xl/drawings/drawing3.xml?ContentType=application/vnd.openxmlformats-officedocument.drawing+xml">
        <DigestMethod Algorithm="http://www.w3.org/2001/04/xmlenc#sha256"/>
        <DigestValue>a+RmXcd5HouEMXYsLUfhd0ddBS6G8Bk9HC/mWroetuE=</DigestValue>
      </Reference>
      <Reference URI="/xl/drawings/drawing30.xml?ContentType=application/vnd.openxmlformats-officedocument.drawing+xml">
        <DigestMethod Algorithm="http://www.w3.org/2001/04/xmlenc#sha256"/>
        <DigestValue>I/aQF7wyx/Naj9HIlmfMRXp487C8w619LMRH5OhCXqo=</DigestValue>
      </Reference>
      <Reference URI="/xl/drawings/drawing31.xml?ContentType=application/vnd.openxmlformats-officedocument.drawing+xml">
        <DigestMethod Algorithm="http://www.w3.org/2001/04/xmlenc#sha256"/>
        <DigestValue>XKEDGvQ5MDeFbfYnMk417pNX5It22Kik6CZW9fmuCRY=</DigestValue>
      </Reference>
      <Reference URI="/xl/drawings/drawing32.xml?ContentType=application/vnd.openxmlformats-officedocument.drawing+xml">
        <DigestMethod Algorithm="http://www.w3.org/2001/04/xmlenc#sha256"/>
        <DigestValue>7Quz3AdQFw8TNGoH2VOchQjJEo/4vpF+CmIf0YOtWPc=</DigestValue>
      </Reference>
      <Reference URI="/xl/drawings/drawing33.xml?ContentType=application/vnd.openxmlformats-officedocument.drawing+xml">
        <DigestMethod Algorithm="http://www.w3.org/2001/04/xmlenc#sha256"/>
        <DigestValue>A2i6vNljCDK2290F8uy2VMH2RBg+nK7GLjBZAv9Xq8U=</DigestValue>
      </Reference>
      <Reference URI="/xl/drawings/drawing34.xml?ContentType=application/vnd.openxmlformats-officedocument.drawing+xml">
        <DigestMethod Algorithm="http://www.w3.org/2001/04/xmlenc#sha256"/>
        <DigestValue>8XZ+2fCP8Q1aQ5r+LJz0+i4NJHF/IcqzYL6CltbQwNQ=</DigestValue>
      </Reference>
      <Reference URI="/xl/drawings/drawing35.xml?ContentType=application/vnd.openxmlformats-officedocument.drawing+xml">
        <DigestMethod Algorithm="http://www.w3.org/2001/04/xmlenc#sha256"/>
        <DigestValue>3oIgt2HNRAbZ4QGpn7VCxJTRrLteRsNmK3KZYQGnRbM=</DigestValue>
      </Reference>
      <Reference URI="/xl/drawings/drawing36.xml?ContentType=application/vnd.openxmlformats-officedocument.drawing+xml">
        <DigestMethod Algorithm="http://www.w3.org/2001/04/xmlenc#sha256"/>
        <DigestValue>EPWA36U+p/x5votv+QNGbvkD6P3AOj4KMSZeAZ29jPg=</DigestValue>
      </Reference>
      <Reference URI="/xl/drawings/drawing37.xml?ContentType=application/vnd.openxmlformats-officedocument.drawing+xml">
        <DigestMethod Algorithm="http://www.w3.org/2001/04/xmlenc#sha256"/>
        <DigestValue>Ueb0qaw9UnW3DKvTsYIStgcZtbFsf2ca+ZiqVEC2+9w=</DigestValue>
      </Reference>
      <Reference URI="/xl/drawings/drawing38.xml?ContentType=application/vnd.openxmlformats-officedocument.drawing+xml">
        <DigestMethod Algorithm="http://www.w3.org/2001/04/xmlenc#sha256"/>
        <DigestValue>+w90tl3UE6PzgjdqQBGXeQfYi3T43feRw9xiz2eJFdg=</DigestValue>
      </Reference>
      <Reference URI="/xl/drawings/drawing39.xml?ContentType=application/vnd.openxmlformats-officedocument.drawing+xml">
        <DigestMethod Algorithm="http://www.w3.org/2001/04/xmlenc#sha256"/>
        <DigestValue>US3el+a0dJw4hVkWKtyLrVtoFuJyDGt/zUBm+sLh+Cc=</DigestValue>
      </Reference>
      <Reference URI="/xl/drawings/drawing4.xml?ContentType=application/vnd.openxmlformats-officedocument.drawing+xml">
        <DigestMethod Algorithm="http://www.w3.org/2001/04/xmlenc#sha256"/>
        <DigestValue>Qxmv7q14CaY6gicAAMTeiP4N8ihwrfeVXZ2Bji2NF6M=</DigestValue>
      </Reference>
      <Reference URI="/xl/drawings/drawing40.xml?ContentType=application/vnd.openxmlformats-officedocument.drawing+xml">
        <DigestMethod Algorithm="http://www.w3.org/2001/04/xmlenc#sha256"/>
        <DigestValue>CcK1FtgdqRonZPLsgFecyVInNJtR9rYLsZ/oFRH9/Xk=</DigestValue>
      </Reference>
      <Reference URI="/xl/drawings/drawing41.xml?ContentType=application/vnd.openxmlformats-officedocument.drawing+xml">
        <DigestMethod Algorithm="http://www.w3.org/2001/04/xmlenc#sha256"/>
        <DigestValue>SvUgZWkduRzsuOiojsEVpLxi0ringWFxatkIw/M3eA4=</DigestValue>
      </Reference>
      <Reference URI="/xl/drawings/drawing42.xml?ContentType=application/vnd.openxmlformats-officedocument.drawing+xml">
        <DigestMethod Algorithm="http://www.w3.org/2001/04/xmlenc#sha256"/>
        <DigestValue>17QJBCBigwk17s0QaA2ldGe2A1FwHtQpZZYaV/eNo44=</DigestValue>
      </Reference>
      <Reference URI="/xl/drawings/drawing43.xml?ContentType=application/vnd.openxmlformats-officedocument.drawing+xml">
        <DigestMethod Algorithm="http://www.w3.org/2001/04/xmlenc#sha256"/>
        <DigestValue>gzcOzQmVm5OhHPBWWolE6cZZuVChiQS4un2CRoFiBNs=</DigestValue>
      </Reference>
      <Reference URI="/xl/drawings/drawing44.xml?ContentType=application/vnd.openxmlformats-officedocument.drawing+xml">
        <DigestMethod Algorithm="http://www.w3.org/2001/04/xmlenc#sha256"/>
        <DigestValue>vfDPdsGFikeomeNg3vp0OJUesqCIABLDzWuTkaeJDzA=</DigestValue>
      </Reference>
      <Reference URI="/xl/drawings/drawing45.xml?ContentType=application/vnd.openxmlformats-officedocument.drawing+xml">
        <DigestMethod Algorithm="http://www.w3.org/2001/04/xmlenc#sha256"/>
        <DigestValue>ee8uDO+oFSFjioyQsEwOH4gmuy7+bNnHvmfj6kJ8T5M=</DigestValue>
      </Reference>
      <Reference URI="/xl/drawings/drawing46.xml?ContentType=application/vnd.openxmlformats-officedocument.drawing+xml">
        <DigestMethod Algorithm="http://www.w3.org/2001/04/xmlenc#sha256"/>
        <DigestValue>svTbCjOOONDYe7DJtQagnoMnM1F1EMatrLHSGZsOoE8=</DigestValue>
      </Reference>
      <Reference URI="/xl/drawings/drawing47.xml?ContentType=application/vnd.openxmlformats-officedocument.drawing+xml">
        <DigestMethod Algorithm="http://www.w3.org/2001/04/xmlenc#sha256"/>
        <DigestValue>z08NodPGP2/LmlNCkaL236n9zeDYq/CtTEC4PZi2hdA=</DigestValue>
      </Reference>
      <Reference URI="/xl/drawings/drawing5.xml?ContentType=application/vnd.openxmlformats-officedocument.drawing+xml">
        <DigestMethod Algorithm="http://www.w3.org/2001/04/xmlenc#sha256"/>
        <DigestValue>E7lFIMn1dZR4gwI9TEf8kXBQpvouVgrqTrx0W2u99Hk=</DigestValue>
      </Reference>
      <Reference URI="/xl/drawings/drawing6.xml?ContentType=application/vnd.openxmlformats-officedocument.drawing+xml">
        <DigestMethod Algorithm="http://www.w3.org/2001/04/xmlenc#sha256"/>
        <DigestValue>fucDvsUum408isx4fZudP3KJaWkQS6Pz0ZuRJOMVB84=</DigestValue>
      </Reference>
      <Reference URI="/xl/drawings/drawing7.xml?ContentType=application/vnd.openxmlformats-officedocument.drawing+xml">
        <DigestMethod Algorithm="http://www.w3.org/2001/04/xmlenc#sha256"/>
        <DigestValue>74fekaQnf2hHRxHtASXozG7/gU6xGGq7CxjX3k4wGhc=</DigestValue>
      </Reference>
      <Reference URI="/xl/drawings/drawing8.xml?ContentType=application/vnd.openxmlformats-officedocument.drawing+xml">
        <DigestMethod Algorithm="http://www.w3.org/2001/04/xmlenc#sha256"/>
        <DigestValue>kZdq4RI9xGc8b4la+8dwVk7/ddLjuVShnchqkDF0Mk0=</DigestValue>
      </Reference>
      <Reference URI="/xl/drawings/drawing9.xml?ContentType=application/vnd.openxmlformats-officedocument.drawing+xml">
        <DigestMethod Algorithm="http://www.w3.org/2001/04/xmlenc#sha256"/>
        <DigestValue>Ou1Q2mEcXQY5z+wSMCUYqp/4fpPl5MDcdu5WGrbjFog=</DigestValue>
      </Reference>
      <Reference URI="/xl/externalLinks/_rels/externalLink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nNdtToCyLrRYWZfhcW/7nLY8AYzRnAi9ypTvfLK8yzg=</DigestValue>
      </Reference>
      <Reference URI="/xl/externalLinks/_rels/externalLink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HTS300lQGDlk+MfHgIuLeJkenBPS47RQ3xm//T/J2sc=</DigestValue>
      </Reference>
      <Reference URI="/xl/externalLinks/_rels/externalLink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n5RCuDtTgbfx6gM1jae7WBqbrsQKdN6GSGUR52gPk7A=</DigestValue>
      </Reference>
      <Reference URI="/xl/externalLinks/externalLink1.xml?ContentType=application/vnd.openxmlformats-officedocument.spreadsheetml.externalLink+xml">
        <DigestMethod Algorithm="http://www.w3.org/2001/04/xmlenc#sha256"/>
        <DigestValue>ZblBlwrOR5Gutcs/ObI7LNVzYj158D7yerWDT1Km2AU=</DigestValue>
      </Reference>
      <Reference URI="/xl/externalLinks/externalLink2.xml?ContentType=application/vnd.openxmlformats-officedocument.spreadsheetml.externalLink+xml">
        <DigestMethod Algorithm="http://www.w3.org/2001/04/xmlenc#sha256"/>
        <DigestValue>a23Mk9zggghKlEP4x3JePvMz8CQiFzdd1xYINHxHWDw=</DigestValue>
      </Reference>
      <Reference URI="/xl/externalLinks/externalLink3.xml?ContentType=application/vnd.openxmlformats-officedocument.spreadsheetml.externalLink+xml">
        <DigestMethod Algorithm="http://www.w3.org/2001/04/xmlenc#sha256"/>
        <DigestValue>asYMXD5inZyzwWufeURvTAhAdKNei556qtNmZasbVm4=</DigestValue>
      </Reference>
      <Reference URI="/xl/media/image1.png?ContentType=image/png">
        <DigestMethod Algorithm="http://www.w3.org/2001/04/xmlenc#sha256"/>
        <DigestValue>qeWf620vNzJ1a3WTg9h9eYUmOSNDDtyTB2vMIIX/57M=</DigestValue>
      </Reference>
      <Reference URI="/xl/media/image2.emf?ContentType=image/x-emf">
        <DigestMethod Algorithm="http://www.w3.org/2001/04/xmlenc#sha256"/>
        <DigestValue>n9NiYkbnHKobqiGQJShD5wvxuDlKQ41js8x7Z01+ezI=</DigestValue>
      </Reference>
      <Reference URI="/xl/printerSettings/printerSettings1.bin?ContentType=application/vnd.openxmlformats-officedocument.spreadsheetml.printerSettings">
        <DigestMethod Algorithm="http://www.w3.org/2001/04/xmlenc#sha256"/>
        <DigestValue>NJOPursJYaxU0Kdf6+A8kREnXPIHc2X+HMLM/usSuxI=</DigestValue>
      </Reference>
      <Reference URI="/xl/printerSettings/printerSettings10.bin?ContentType=application/vnd.openxmlformats-officedocument.spreadsheetml.printerSettings">
        <DigestMethod Algorithm="http://www.w3.org/2001/04/xmlenc#sha256"/>
        <DigestValue>bb+8H4J2o6LPdG6QmZU4mn3uzxXKpIOFPKOB2AZfqVE=</DigestValue>
      </Reference>
      <Reference URI="/xl/printerSettings/printerSettings11.bin?ContentType=application/vnd.openxmlformats-officedocument.spreadsheetml.printerSettings">
        <DigestMethod Algorithm="http://www.w3.org/2001/04/xmlenc#sha256"/>
        <DigestValue>bb+8H4J2o6LPdG6QmZU4mn3uzxXKpIOFPKOB2AZfqVE=</DigestValue>
      </Reference>
      <Reference URI="/xl/printerSettings/printerSettings12.bin?ContentType=application/vnd.openxmlformats-officedocument.spreadsheetml.printerSettings">
        <DigestMethod Algorithm="http://www.w3.org/2001/04/xmlenc#sha256"/>
        <DigestValue>lhqNU7rBRuoOJmmM9bzOZSyyB084+UHPE3b+4bG2W2E=</DigestValue>
      </Reference>
      <Reference URI="/xl/printerSettings/printerSettings13.bin?ContentType=application/vnd.openxmlformats-officedocument.spreadsheetml.printerSettings">
        <DigestMethod Algorithm="http://www.w3.org/2001/04/xmlenc#sha256"/>
        <DigestValue>PVaFkO87YaAWRRQwBjnggJKuVYdcXxrXmsx1tIwsNI8=</DigestValue>
      </Reference>
      <Reference URI="/xl/printerSettings/printerSettings14.bin?ContentType=application/vnd.openxmlformats-officedocument.spreadsheetml.printerSettings">
        <DigestMethod Algorithm="http://www.w3.org/2001/04/xmlenc#sha256"/>
        <DigestValue>mfp/sp5PGNDHh0H/vYhXeJ1Elsv5kIVAKX3G99EFtTI=</DigestValue>
      </Reference>
      <Reference URI="/xl/printerSettings/printerSettings15.bin?ContentType=application/vnd.openxmlformats-officedocument.spreadsheetml.printerSettings">
        <DigestMethod Algorithm="http://www.w3.org/2001/04/xmlenc#sha256"/>
        <DigestValue>hn9N2FuhLED1G+oO9NyaIcvvOOi+Obt7ukBjap+G5yY=</DigestValue>
      </Reference>
      <Reference URI="/xl/printerSettings/printerSettings16.bin?ContentType=application/vnd.openxmlformats-officedocument.spreadsheetml.printerSettings">
        <DigestMethod Algorithm="http://www.w3.org/2001/04/xmlenc#sha256"/>
        <DigestValue>HN3U52/x79HpPyp/phhEyjFOqo8GrwL5uaHQS9WJvCY=</DigestValue>
      </Reference>
      <Reference URI="/xl/printerSettings/printerSettings17.bin?ContentType=application/vnd.openxmlformats-officedocument.spreadsheetml.printerSettings">
        <DigestMethod Algorithm="http://www.w3.org/2001/04/xmlenc#sha256"/>
        <DigestValue>rTXxZyp4y/EknQIrykBtpqbL/s/K8kLHqWx7r7P5jnc=</DigestValue>
      </Reference>
      <Reference URI="/xl/printerSettings/printerSettings18.bin?ContentType=application/vnd.openxmlformats-officedocument.spreadsheetml.printerSettings">
        <DigestMethod Algorithm="http://www.w3.org/2001/04/xmlenc#sha256"/>
        <DigestValue>3TzOqZ9xbYmRl0V6tv1XyHH77Ex76LS1zOpn5LdXUXs=</DigestValue>
      </Reference>
      <Reference URI="/xl/printerSettings/printerSettings19.bin?ContentType=application/vnd.openxmlformats-officedocument.spreadsheetml.printerSettings">
        <DigestMethod Algorithm="http://www.w3.org/2001/04/xmlenc#sha256"/>
        <DigestValue>37ZjofFm+yty/+FWvZIDSEkoB2FUk0YOw1kJuLI/9c4=</DigestValue>
      </Reference>
      <Reference URI="/xl/printerSettings/printerSettings2.bin?ContentType=application/vnd.openxmlformats-officedocument.spreadsheetml.printerSettings">
        <DigestMethod Algorithm="http://www.w3.org/2001/04/xmlenc#sha256"/>
        <DigestValue>TaA6KX/SRWPpmiasS8KGCRFI/mFTpQlGqiM07LbibG8=</DigestValue>
      </Reference>
      <Reference URI="/xl/printerSettings/printerSettings20.bin?ContentType=application/vnd.openxmlformats-officedocument.spreadsheetml.printerSettings">
        <DigestMethod Algorithm="http://www.w3.org/2001/04/xmlenc#sha256"/>
        <DigestValue>MX+cubeKjazUCNRFC+dfQYibEHblZmuDb4KJVLIlR9M=</DigestValue>
      </Reference>
      <Reference URI="/xl/printerSettings/printerSettings21.bin?ContentType=application/vnd.openxmlformats-officedocument.spreadsheetml.printerSettings">
        <DigestMethod Algorithm="http://www.w3.org/2001/04/xmlenc#sha256"/>
        <DigestValue>mfp/sp5PGNDHh0H/vYhXeJ1Elsv5kIVAKX3G99EFtTI=</DigestValue>
      </Reference>
      <Reference URI="/xl/printerSettings/printerSettings22.bin?ContentType=application/vnd.openxmlformats-officedocument.spreadsheetml.printerSettings">
        <DigestMethod Algorithm="http://www.w3.org/2001/04/xmlenc#sha256"/>
        <DigestValue>rTXxZyp4y/EknQIrykBtpqbL/s/K8kLHqWx7r7P5jnc=</DigestValue>
      </Reference>
      <Reference URI="/xl/printerSettings/printerSettings23.bin?ContentType=application/vnd.openxmlformats-officedocument.spreadsheetml.printerSettings">
        <DigestMethod Algorithm="http://www.w3.org/2001/04/xmlenc#sha256"/>
        <DigestValue>hn9N2FuhLED1G+oO9NyaIcvvOOi+Obt7ukBjap+G5yY=</DigestValue>
      </Reference>
      <Reference URI="/xl/printerSettings/printerSettings24.bin?ContentType=application/vnd.openxmlformats-officedocument.spreadsheetml.printerSettings">
        <DigestMethod Algorithm="http://www.w3.org/2001/04/xmlenc#sha256"/>
        <DigestValue>MX+cubeKjazUCNRFC+dfQYibEHblZmuDb4KJVLIlR9M=</DigestValue>
      </Reference>
      <Reference URI="/xl/printerSettings/printerSettings25.bin?ContentType=application/vnd.openxmlformats-officedocument.spreadsheetml.printerSettings">
        <DigestMethod Algorithm="http://www.w3.org/2001/04/xmlenc#sha256"/>
        <DigestValue>4h/VkSTHIqhUayqKwOHcfw62t5kP/yeSl1OUo+/8jgE=</DigestValue>
      </Reference>
      <Reference URI="/xl/printerSettings/printerSettings26.bin?ContentType=application/vnd.openxmlformats-officedocument.spreadsheetml.printerSettings">
        <DigestMethod Algorithm="http://www.w3.org/2001/04/xmlenc#sha256"/>
        <DigestValue>wZ15eC4rW7nP+oVDaMaaxA1r1EB5UwWFToOv1NReXEg=</DigestValue>
      </Reference>
      <Reference URI="/xl/printerSettings/printerSettings27.bin?ContentType=application/vnd.openxmlformats-officedocument.spreadsheetml.printerSettings">
        <DigestMethod Algorithm="http://www.w3.org/2001/04/xmlenc#sha256"/>
        <DigestValue>KgpSo62UjE0BrkfpnB450HPk9VhYPfFUtE2zIRtil1M=</DigestValue>
      </Reference>
      <Reference URI="/xl/printerSettings/printerSettings28.bin?ContentType=application/vnd.openxmlformats-officedocument.spreadsheetml.printerSettings">
        <DigestMethod Algorithm="http://www.w3.org/2001/04/xmlenc#sha256"/>
        <DigestValue>a2BifL6LJCSAuPHx8a1XvgTh1foKoMTkttl9I9yHT9Y=</DigestValue>
      </Reference>
      <Reference URI="/xl/printerSettings/printerSettings29.bin?ContentType=application/vnd.openxmlformats-officedocument.spreadsheetml.printerSettings">
        <DigestMethod Algorithm="http://www.w3.org/2001/04/xmlenc#sha256"/>
        <DigestValue>CPmghBcq8M3AOC7OD9E4RGQCJ4N82avzjW2vuKZebXA=</DigestValue>
      </Reference>
      <Reference URI="/xl/printerSettings/printerSettings3.bin?ContentType=application/vnd.openxmlformats-officedocument.spreadsheetml.printerSettings">
        <DigestMethod Algorithm="http://www.w3.org/2001/04/xmlenc#sha256"/>
        <DigestValue>zzne4lq/+IZqjWE/oS4W4ZNgVmRbFrrBPmb1SMKe5+c=</DigestValue>
      </Reference>
      <Reference URI="/xl/printerSettings/printerSettings30.bin?ContentType=application/vnd.openxmlformats-officedocument.spreadsheetml.printerSettings">
        <DigestMethod Algorithm="http://www.w3.org/2001/04/xmlenc#sha256"/>
        <DigestValue>CPmghBcq8M3AOC7OD9E4RGQCJ4N82avzjW2vuKZebXA=</DigestValue>
      </Reference>
      <Reference URI="/xl/printerSettings/printerSettings31.bin?ContentType=application/vnd.openxmlformats-officedocument.spreadsheetml.printerSettings">
        <DigestMethod Algorithm="http://www.w3.org/2001/04/xmlenc#sha256"/>
        <DigestValue>CPmghBcq8M3AOC7OD9E4RGQCJ4N82avzjW2vuKZebXA=</DigestValue>
      </Reference>
      <Reference URI="/xl/printerSettings/printerSettings32.bin?ContentType=application/vnd.openxmlformats-officedocument.spreadsheetml.printerSettings">
        <DigestMethod Algorithm="http://www.w3.org/2001/04/xmlenc#sha256"/>
        <DigestValue>MX+cubeKjazUCNRFC+dfQYibEHblZmuDb4KJVLIlR9M=</DigestValue>
      </Reference>
      <Reference URI="/xl/printerSettings/printerSettings33.bin?ContentType=application/vnd.openxmlformats-officedocument.spreadsheetml.printerSettings">
        <DigestMethod Algorithm="http://www.w3.org/2001/04/xmlenc#sha256"/>
        <DigestValue>mfp/sp5PGNDHh0H/vYhXeJ1Elsv5kIVAKX3G99EFtTI=</DigestValue>
      </Reference>
      <Reference URI="/xl/printerSettings/printerSettings4.bin?ContentType=application/vnd.openxmlformats-officedocument.spreadsheetml.printerSettings">
        <DigestMethod Algorithm="http://www.w3.org/2001/04/xmlenc#sha256"/>
        <DigestValue>TaA6KX/SRWPpmiasS8KGCRFI/mFTpQlGqiM07LbibG8=</DigestValue>
      </Reference>
      <Reference URI="/xl/printerSettings/printerSettings5.bin?ContentType=application/vnd.openxmlformats-officedocument.spreadsheetml.printerSettings">
        <DigestMethod Algorithm="http://www.w3.org/2001/04/xmlenc#sha256"/>
        <DigestValue>wyPChFhXLzbdX2LVfD8kXCToDk15BzwAQ2eRD0VsuTs=</DigestValue>
      </Reference>
      <Reference URI="/xl/printerSettings/printerSettings6.bin?ContentType=application/vnd.openxmlformats-officedocument.spreadsheetml.printerSettings">
        <DigestMethod Algorithm="http://www.w3.org/2001/04/xmlenc#sha256"/>
        <DigestValue>oTYL0BM86dC+RG32Ch5Dj5GQz2pMPIr4THoNg8lcB/I=</DigestValue>
      </Reference>
      <Reference URI="/xl/printerSettings/printerSettings7.bin?ContentType=application/vnd.openxmlformats-officedocument.spreadsheetml.printerSettings">
        <DigestMethod Algorithm="http://www.w3.org/2001/04/xmlenc#sha256"/>
        <DigestValue>CYrthGZIx03+Pxuhxpx4EvsLmqWGm865T58HHxDDDIo=</DigestValue>
      </Reference>
      <Reference URI="/xl/printerSettings/printerSettings8.bin?ContentType=application/vnd.openxmlformats-officedocument.spreadsheetml.printerSettings">
        <DigestMethod Algorithm="http://www.w3.org/2001/04/xmlenc#sha256"/>
        <DigestValue>rTXxZyp4y/EknQIrykBtpqbL/s/K8kLHqWx7r7P5jnc=</DigestValue>
      </Reference>
      <Reference URI="/xl/printerSettings/printerSettings9.bin?ContentType=application/vnd.openxmlformats-officedocument.spreadsheetml.printerSettings">
        <DigestMethod Algorithm="http://www.w3.org/2001/04/xmlenc#sha256"/>
        <DigestValue>MX+cubeKjazUCNRFC+dfQYibEHblZmuDb4KJVLIlR9M=</DigestValue>
      </Reference>
      <Reference URI="/xl/sharedStrings.xml?ContentType=application/vnd.openxmlformats-officedocument.spreadsheetml.sharedStrings+xml">
        <DigestMethod Algorithm="http://www.w3.org/2001/04/xmlenc#sha256"/>
        <DigestValue>xqqohctqHp04zm47o2OeV6u8Vr7RKQqIH0+g/CZlP+g=</DigestValue>
      </Reference>
      <Reference URI="/xl/styles.xml?ContentType=application/vnd.openxmlformats-officedocument.spreadsheetml.styles+xml">
        <DigestMethod Algorithm="http://www.w3.org/2001/04/xmlenc#sha256"/>
        <DigestValue>ITfq5lHP6D1n2wcREZN3Z2FZ8O9oElZcilV9Dy495jc=</DigestValue>
      </Reference>
      <Reference URI="/xl/theme/theme1.xml?ContentType=application/vnd.openxmlformats-officedocument.theme+xml">
        <DigestMethod Algorithm="http://www.w3.org/2001/04/xmlenc#sha256"/>
        <DigestValue>gcKivLSR62CMLp3FoReG1kslclLlHYCA7f/kGgXQhW4=</DigestValue>
      </Reference>
      <Reference URI="/xl/workbook.xml?ContentType=application/vnd.openxmlformats-officedocument.spreadsheetml.sheet.main+xml">
        <DigestMethod Algorithm="http://www.w3.org/2001/04/xmlenc#sha256"/>
        <DigestValue>tePELtTTxxe+5K9md8c9R8PK/7DSbmKeEPhVomRoOfc=</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AkNhP713P2yRa4Dh2ARGFlwE9QoRTO7fyLFTfcPffHI=</DigestValue>
      </Reference>
      <Reference URI="/xl/worksheets/_rels/sheet10.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+BaS/HzMhZvgymMUYRUkbCwSJ1I5c/o/tC1teWbfMDE=</DigestValue>
      </Reference>
      <Reference URI="/xl/worksheets/_rels/sheet11.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sLAyB/ivPAvzDhjFp3qhlhByAdJLKCZlv86uSB7TW54=</DigestValue>
      </Reference>
      <Reference URI="/xl/worksheets/_rels/sheet12.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THN4suJYDJQrBPb7aVbzr8dimaodct7Vq8qNsBy5mWU=</DigestValue>
      </Reference>
      <Reference URI="/xl/worksheets/_rels/sheet13.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CT17HW5GAUg8IDCoaiJv6Mmp5l/6Gnt1WxqNfk70QIQ=</DigestValue>
      </Reference>
      <Reference URI="/xl/worksheets/_rels/sheet14.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7jDD410mty20UU2MmXoAgxr4t+Of4vGfmaoWvGUM1Ps=</DigestValue>
      </Reference>
      <Reference URI="/xl/worksheets/_rels/sheet15.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Z+OMXa9pj7LK6f4e9JuVIih6+fVMLTnfe8KM3dgHpx8=</DigestValue>
      </Reference>
      <Reference URI="/xl/worksheets/_rels/sheet16.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zHMio15cATmGVO/6ruckrA49B89o3wymufjxZVwXKMs=</DigestValue>
      </Reference>
      <Reference URI="/xl/worksheets/_rels/sheet1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qcqV6O8u78QVOuzCGABmntISiKJNdxsmBwrFW3wXbDU=</DigestValue>
      </Reference>
      <Reference URI="/xl/worksheets/_rels/sheet18.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IsTdH6Tn4vR3ROT70MhgFxSMuNA85TIlS90vCqw+65g=</DigestValue>
      </Reference>
      <Reference URI="/xl/worksheets/_rels/sheet19.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1FCniD4lHEMab0J9eJ3ec2bMqFDgBFKCPealtV1DXhQ=</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gc8gglqzrTW6QqtJ1wKoNXolcaOgzOM1fQMzKARu980=</DigestValue>
      </Reference>
      <Reference URI="/xl/worksheets/_rels/sheet2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frxznYk5+X6H89wE27ZJg24asW/o5g/n3V8HNYOeuLo=</DigestValue>
      </Reference>
      <Reference URI="/xl/worksheets/_rels/sheet21.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PqsarB9tFnFrJxnk6d4ZV/6SgfbM1fy83NTMUuabCH8=</DigestValue>
      </Reference>
      <Reference URI="/xl/worksheets/_rels/sheet22.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Rzt+/9CX4VOY+VpN3jWiOcb9FdY9Kqj8NJqDfGcCxZc=</DigestValue>
      </Reference>
      <Reference URI="/xl/worksheets/_rels/sheet23.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glaf+UX+LcZ8EtNlsfmVeQtHxR0SioMWwx4UoNoSMDc=</DigestValue>
      </Reference>
      <Reference URI="/xl/worksheets/_rels/sheet24.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QsRE3wUMwn5gOgUYn3UEVp/aSqEHvY1/2EgLDMwLn9c=</DigestValue>
      </Reference>
      <Reference URI="/xl/worksheets/_rels/sheet25.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I/diy3J7j0qvoocpu4rYVBbayScZZ4Gb5QuKgSB/4OM=</DigestValue>
      </Reference>
      <Reference URI="/xl/worksheets/_rels/sheet2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XrPIgY8JtQA220b+iu4M30LlCznyTg5kr1ZRyRUDbeU=</DigestValue>
      </Reference>
      <Reference URI="/xl/worksheets/_rels/sheet2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h4/YGk/vmmkw9SZf/00KacJZUtS+Gg+8i2zqBfyQucM=</DigestValue>
      </Reference>
      <Reference URI="/xl/worksheets/_rels/sheet2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xDLf69K9KXLBRzVLgm+7o5FhfSXDymojtWNjnYCSHm8=</DigestValue>
      </Reference>
      <Reference URI="/xl/worksheets/_rels/sheet29.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IBWvLkjeGZcevxXh8Pg4QQMyF6OaLSlFBv9vI604zlA=</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iLnqDiTvY3jcO6oGUkMq4Xn822GZ9FieCsP3rsGEq9A=</DigestValue>
      </Reference>
      <Reference URI="/xl/worksheets/_rels/sheet30.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ATlqjxcIfIP5zIa3KK4qJnh/3EjG9gB7tLFHpE0UyLU=</DigestValue>
      </Reference>
      <Reference URI="/xl/worksheets/_rels/sheet3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hABLZXd4XFUtvlf/+VK7jDNlBxlXgbKMrsNLnoq4qvc=</DigestValue>
      </Reference>
      <Reference URI="/xl/worksheets/_rels/sheet32.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4DrIkn4/Zdjr98R7oGpVx6igrMjGy8dQjX3XLvg/fq0=</DigestValue>
      </Reference>
      <Reference URI="/xl/worksheets/_rels/sheet33.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VxnYHItDmr4qjRB9YcEWe9trwnB10Vj495Foc2nncjM=</DigestValue>
      </Reference>
      <Reference URI="/xl/worksheets/_rels/sheet34.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V1tnGQbVeCNBZnwO8iYIy5mLrPvn5gLdx2L62li8hk0=</DigestValue>
      </Reference>
      <Reference URI="/xl/worksheets/_rels/sheet3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wetYv5KKw7LrWEZeNSoPqIsPz3IpdRh5kDOOL3To1gY=</DigestValue>
      </Reference>
      <Reference URI="/xl/worksheets/_rels/sheet3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1z2IX2FtUXLQBYafOsq/Xuvzaa+HQquBn7K+cS9L/ko=</DigestValue>
      </Reference>
      <Reference URI="/xl/worksheets/_rels/sheet3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TFTJWlcTFqpsWSyI0c/R/AtsM6QqhMKs7MqwNH3COsg=</DigestValue>
      </Reference>
      <Reference URI="/xl/worksheets/_rels/sheet3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xtGxpqrt37iD/KHXDxHVvL4MnUdHCcozoBH7GMRZJ0Y=</DigestValue>
      </Reference>
      <Reference URI="/xl/worksheets/_rels/sheet39.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bzGyHWcQ2JYDgZ81kd/lPmR/5AwNg2Nt5qMIJhogIb4=</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Tawd0AR3WKIFqlhccubY3AMVoPIhyN3+vwBhGLrXAaA=</DigestValue>
      </Reference>
      <Reference URI="/xl/worksheets/_rels/sheet4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ZMChrI3IITF3LKOoeOyhEeXL/hL33nMVah4dAu3F/xk=</DigestValue>
      </Reference>
      <Reference URI="/xl/worksheets/_rels/sheet41.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LrtATePP6V0gBYironZklqwVs189uA4z8h7+HOsgshg=</DigestValue>
      </Reference>
      <Reference URI="/xl/worksheets/_rels/sheet42.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kNztTK91uhXh20ukMCJVvYnfjWkLGb1TOIr475ClcYs=</DigestValue>
      </Reference>
      <Reference URI="/xl/worksheets/_rels/sheet4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Xhy7onXyb25NxSE6bSDNn+udXc+SVtVyRx5o4pKJPsU=</DigestValue>
      </Reference>
      <Reference URI="/xl/worksheets/_rels/sheet44.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2X6LUYnZOsIay5oEzcjiahqwul+swe7ftURB7AjTBE0=</DigestValue>
      </Reference>
      <Reference URI="/xl/worksheets/_rels/sheet45.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7njdEobN09VJfTI3UJQkEGhy3N2khvpyBkw2WWhj1u8=</DigestValue>
      </Reference>
      <Reference URI="/xl/worksheets/_rels/sheet47.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PlQG77FzspCbbXtW9iyBDFctItoqcNhlpG0GPZXP9q4=</DigestValue>
      </Reference>
      <Reference URI="/xl/worksheets/_rels/sheet4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txYOOqSyIG6wUlus+Od3AYEKNq154StiK6SF2sBxqno=</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kES1yCotKwnnhOOZkxVYB9G/E/IMRFzLZ5BhStIJkE0=</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8GKlLdInL2QRjK8f6lVFdQ6jnGET2MO39Zd+uuWgXI0=</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XcHrgaSEQPXtEt8bDTvGf3twKbRe1ZYn2wcDZ6ypBbY=</DigestValue>
      </Reference>
      <Reference URI="/xl/worksheets/_rels/sheet8.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X3zpCex888qW3aWZrots4NCsUJcmpFznSbbui3dQdeI=</DigestValue>
      </Reference>
      <Reference URI="/xl/worksheets/_rels/sheet9.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9OECRoONlLJKFtVUgpZ5A1EvEAwg5NdHus6boCYjhzY=</DigestValue>
      </Reference>
      <Reference URI="/xl/worksheets/sheet1.xml?ContentType=application/vnd.openxmlformats-officedocument.spreadsheetml.worksheet+xml">
        <DigestMethod Algorithm="http://www.w3.org/2001/04/xmlenc#sha256"/>
        <DigestValue>EQPwqBp7unYX0+K7WrHP9ZH65n8n0Bs81tSuP7tKZWo=</DigestValue>
      </Reference>
      <Reference URI="/xl/worksheets/sheet10.xml?ContentType=application/vnd.openxmlformats-officedocument.spreadsheetml.worksheet+xml">
        <DigestMethod Algorithm="http://www.w3.org/2001/04/xmlenc#sha256"/>
        <DigestValue>YaqneL95GTC8ChCQedJV19o6EqBeYT/OkvxUlP8omDQ=</DigestValue>
      </Reference>
      <Reference URI="/xl/worksheets/sheet11.xml?ContentType=application/vnd.openxmlformats-officedocument.spreadsheetml.worksheet+xml">
        <DigestMethod Algorithm="http://www.w3.org/2001/04/xmlenc#sha256"/>
        <DigestValue>iP7g2Im0Lh3UdzhA5T5xh49e4sWZzBOdr0BJ7wo4yHU=</DigestValue>
      </Reference>
      <Reference URI="/xl/worksheets/sheet12.xml?ContentType=application/vnd.openxmlformats-officedocument.spreadsheetml.worksheet+xml">
        <DigestMethod Algorithm="http://www.w3.org/2001/04/xmlenc#sha256"/>
        <DigestValue>1IQQDmlwlt2P7+bshDn08GEZV4vuhckERuPXAC1Uqkc=</DigestValue>
      </Reference>
      <Reference URI="/xl/worksheets/sheet13.xml?ContentType=application/vnd.openxmlformats-officedocument.spreadsheetml.worksheet+xml">
        <DigestMethod Algorithm="http://www.w3.org/2001/04/xmlenc#sha256"/>
        <DigestValue>6/mU3kzVp57JvLzEwTApj0wN59niMTuUJlSD/I8pFnU=</DigestValue>
      </Reference>
      <Reference URI="/xl/worksheets/sheet14.xml?ContentType=application/vnd.openxmlformats-officedocument.spreadsheetml.worksheet+xml">
        <DigestMethod Algorithm="http://www.w3.org/2001/04/xmlenc#sha256"/>
        <DigestValue>yeHD2zFScva2al/3fjx4pWuGpqYuAAANpsBAafzOKWQ=</DigestValue>
      </Reference>
      <Reference URI="/xl/worksheets/sheet15.xml?ContentType=application/vnd.openxmlformats-officedocument.spreadsheetml.worksheet+xml">
        <DigestMethod Algorithm="http://www.w3.org/2001/04/xmlenc#sha256"/>
        <DigestValue>GzvX9FjUAlBNNpZCJRScGmAd2xz9bYQHwp9uBertH0c=</DigestValue>
      </Reference>
      <Reference URI="/xl/worksheets/sheet16.xml?ContentType=application/vnd.openxmlformats-officedocument.spreadsheetml.worksheet+xml">
        <DigestMethod Algorithm="http://www.w3.org/2001/04/xmlenc#sha256"/>
        <DigestValue>67X5DssNKmEByaFfbBzjO+orSDloHpRsi5eo2F7mcCI=</DigestValue>
      </Reference>
      <Reference URI="/xl/worksheets/sheet17.xml?ContentType=application/vnd.openxmlformats-officedocument.spreadsheetml.worksheet+xml">
        <DigestMethod Algorithm="http://www.w3.org/2001/04/xmlenc#sha256"/>
        <DigestValue>f/4YDz34OJ6mvlI1Ah5+VzI8aQ7fuVwW3iHIP2iiGaY=</DigestValue>
      </Reference>
      <Reference URI="/xl/worksheets/sheet18.xml?ContentType=application/vnd.openxmlformats-officedocument.spreadsheetml.worksheet+xml">
        <DigestMethod Algorithm="http://www.w3.org/2001/04/xmlenc#sha256"/>
        <DigestValue>3WjBXVoATTugY0oy2fdpOfGDPQoX0d9eCaaiqYNXjcU=</DigestValue>
      </Reference>
      <Reference URI="/xl/worksheets/sheet19.xml?ContentType=application/vnd.openxmlformats-officedocument.spreadsheetml.worksheet+xml">
        <DigestMethod Algorithm="http://www.w3.org/2001/04/xmlenc#sha256"/>
        <DigestValue>F/CMSDnnQkZjhqFPBQAs3xj3S+/VpiZv7mSZlmqDvXM=</DigestValue>
      </Reference>
      <Reference URI="/xl/worksheets/sheet2.xml?ContentType=application/vnd.openxmlformats-officedocument.spreadsheetml.worksheet+xml">
        <DigestMethod Algorithm="http://www.w3.org/2001/04/xmlenc#sha256"/>
        <DigestValue>s4l1a3yNUp87D8q/4ImjMEAbMB+VmvLbYEwEiGxjf5I=</DigestValue>
      </Reference>
      <Reference URI="/xl/worksheets/sheet20.xml?ContentType=application/vnd.openxmlformats-officedocument.spreadsheetml.worksheet+xml">
        <DigestMethod Algorithm="http://www.w3.org/2001/04/xmlenc#sha256"/>
        <DigestValue>C+KH6J8d2crJ/6Q5C3tziBYnw95k9QPftB50RazenxQ=</DigestValue>
      </Reference>
      <Reference URI="/xl/worksheets/sheet21.xml?ContentType=application/vnd.openxmlformats-officedocument.spreadsheetml.worksheet+xml">
        <DigestMethod Algorithm="http://www.w3.org/2001/04/xmlenc#sha256"/>
        <DigestValue>5iV3EARaKPt9DNN0S31Tul3GFs9BN5gMFRPy669MoQk=</DigestValue>
      </Reference>
      <Reference URI="/xl/worksheets/sheet22.xml?ContentType=application/vnd.openxmlformats-officedocument.spreadsheetml.worksheet+xml">
        <DigestMethod Algorithm="http://www.w3.org/2001/04/xmlenc#sha256"/>
        <DigestValue>3w7GpKZGYa2pmum6mpJWzHACFDLdcL1IyhtYGQT7FBU=</DigestValue>
      </Reference>
      <Reference URI="/xl/worksheets/sheet23.xml?ContentType=application/vnd.openxmlformats-officedocument.spreadsheetml.worksheet+xml">
        <DigestMethod Algorithm="http://www.w3.org/2001/04/xmlenc#sha256"/>
        <DigestValue>AaC4xWLVT7fd7so92BdF8bzZog0FttObBAJvtdqHEBA=</DigestValue>
      </Reference>
      <Reference URI="/xl/worksheets/sheet24.xml?ContentType=application/vnd.openxmlformats-officedocument.spreadsheetml.worksheet+xml">
        <DigestMethod Algorithm="http://www.w3.org/2001/04/xmlenc#sha256"/>
        <DigestValue>8CDcXorPexf+2/XrWDYvaq6l+VelKyyNl4ab9jGsLj8=</DigestValue>
      </Reference>
      <Reference URI="/xl/worksheets/sheet25.xml?ContentType=application/vnd.openxmlformats-officedocument.spreadsheetml.worksheet+xml">
        <DigestMethod Algorithm="http://www.w3.org/2001/04/xmlenc#sha256"/>
        <DigestValue>yRwkVcACKQT3Xr67K9Rum68Qs/eOHRXPpLfBRbzfEBI=</DigestValue>
      </Reference>
      <Reference URI="/xl/worksheets/sheet26.xml?ContentType=application/vnd.openxmlformats-officedocument.spreadsheetml.worksheet+xml">
        <DigestMethod Algorithm="http://www.w3.org/2001/04/xmlenc#sha256"/>
        <DigestValue>kfpHSNh9WS31mixHlZjaFTcGIDPfil+ElGJuSMTSEPs=</DigestValue>
      </Reference>
      <Reference URI="/xl/worksheets/sheet27.xml?ContentType=application/vnd.openxmlformats-officedocument.spreadsheetml.worksheet+xml">
        <DigestMethod Algorithm="http://www.w3.org/2001/04/xmlenc#sha256"/>
        <DigestValue>hpc8NZwkR+/XcIiiYclPrGzbh3GzuKNyfracxaxWrV0=</DigestValue>
      </Reference>
      <Reference URI="/xl/worksheets/sheet28.xml?ContentType=application/vnd.openxmlformats-officedocument.spreadsheetml.worksheet+xml">
        <DigestMethod Algorithm="http://www.w3.org/2001/04/xmlenc#sha256"/>
        <DigestValue>CTgX7Gx96fwsbi7ah2k6ccMaab3WpVt/KBDpOW8sm7U=</DigestValue>
      </Reference>
      <Reference URI="/xl/worksheets/sheet29.xml?ContentType=application/vnd.openxmlformats-officedocument.spreadsheetml.worksheet+xml">
        <DigestMethod Algorithm="http://www.w3.org/2001/04/xmlenc#sha256"/>
        <DigestValue>MK8nyFr9MvlVpU49Nw3QaIt3Y1INwqCtR8wIVWlyshk=</DigestValue>
      </Reference>
      <Reference URI="/xl/worksheets/sheet3.xml?ContentType=application/vnd.openxmlformats-officedocument.spreadsheetml.worksheet+xml">
        <DigestMethod Algorithm="http://www.w3.org/2001/04/xmlenc#sha256"/>
        <DigestValue>viYiPtEy9SGd/fdRNeqIvZ4zG7ZNaig5lLs/LSZJY/4=</DigestValue>
      </Reference>
      <Reference URI="/xl/worksheets/sheet30.xml?ContentType=application/vnd.openxmlformats-officedocument.spreadsheetml.worksheet+xml">
        <DigestMethod Algorithm="http://www.w3.org/2001/04/xmlenc#sha256"/>
        <DigestValue>idY8KhgZQANC+pRWgFkgzu8xZeSl2J/gVca3DGIbaHA=</DigestValue>
      </Reference>
      <Reference URI="/xl/worksheets/sheet31.xml?ContentType=application/vnd.openxmlformats-officedocument.spreadsheetml.worksheet+xml">
        <DigestMethod Algorithm="http://www.w3.org/2001/04/xmlenc#sha256"/>
        <DigestValue>d9xb9HL3FDcBnrKSN4O9WDZXA1JurH6Ei1pFQ4X1JrY=</DigestValue>
      </Reference>
      <Reference URI="/xl/worksheets/sheet32.xml?ContentType=application/vnd.openxmlformats-officedocument.spreadsheetml.worksheet+xml">
        <DigestMethod Algorithm="http://www.w3.org/2001/04/xmlenc#sha256"/>
        <DigestValue>3JuYFnozEI4MeLl2mVhbVGkPrCWvrutYEHEkNQ51Nx0=</DigestValue>
      </Reference>
      <Reference URI="/xl/worksheets/sheet33.xml?ContentType=application/vnd.openxmlformats-officedocument.spreadsheetml.worksheet+xml">
        <DigestMethod Algorithm="http://www.w3.org/2001/04/xmlenc#sha256"/>
        <DigestValue>O0gOoH5ApRLt+DqGpQEIWokwdGdQ5MqDWGlnXkdh+g4=</DigestValue>
      </Reference>
      <Reference URI="/xl/worksheets/sheet34.xml?ContentType=application/vnd.openxmlformats-officedocument.spreadsheetml.worksheet+xml">
        <DigestMethod Algorithm="http://www.w3.org/2001/04/xmlenc#sha256"/>
        <DigestValue>QPsBDOd2+IcVjJoWq/ac8NcogPBA/r0wjREho8Qm72M=</DigestValue>
      </Reference>
      <Reference URI="/xl/worksheets/sheet35.xml?ContentType=application/vnd.openxmlformats-officedocument.spreadsheetml.worksheet+xml">
        <DigestMethod Algorithm="http://www.w3.org/2001/04/xmlenc#sha256"/>
        <DigestValue>5FN9UWkyvB7s+HMC7fH1k4+WrCp7HEAo74k02mP9YXM=</DigestValue>
      </Reference>
      <Reference URI="/xl/worksheets/sheet36.xml?ContentType=application/vnd.openxmlformats-officedocument.spreadsheetml.worksheet+xml">
        <DigestMethod Algorithm="http://www.w3.org/2001/04/xmlenc#sha256"/>
        <DigestValue>IF9In1QYRwBywSTBIJoBKLCZVjMVts9oizEsi6KKZGE=</DigestValue>
      </Reference>
      <Reference URI="/xl/worksheets/sheet37.xml?ContentType=application/vnd.openxmlformats-officedocument.spreadsheetml.worksheet+xml">
        <DigestMethod Algorithm="http://www.w3.org/2001/04/xmlenc#sha256"/>
        <DigestValue>u48htdnxdlbMjVPBlp618Nj0BFDOIBgloX7YwBO1bnM=</DigestValue>
      </Reference>
      <Reference URI="/xl/worksheets/sheet38.xml?ContentType=application/vnd.openxmlformats-officedocument.spreadsheetml.worksheet+xml">
        <DigestMethod Algorithm="http://www.w3.org/2001/04/xmlenc#sha256"/>
        <DigestValue>9Uk4dmUqxxrNwW0sEwFlmmajakUdfLKsNiYhzGRh/NU=</DigestValue>
      </Reference>
      <Reference URI="/xl/worksheets/sheet39.xml?ContentType=application/vnd.openxmlformats-officedocument.spreadsheetml.worksheet+xml">
        <DigestMethod Algorithm="http://www.w3.org/2001/04/xmlenc#sha256"/>
        <DigestValue>m8tQbN3xxWbXyri9yIQKXISi50AZwNeQwvLXNib0Uqo=</DigestValue>
      </Reference>
      <Reference URI="/xl/worksheets/sheet4.xml?ContentType=application/vnd.openxmlformats-officedocument.spreadsheetml.worksheet+xml">
        <DigestMethod Algorithm="http://www.w3.org/2001/04/xmlenc#sha256"/>
        <DigestValue>/lJXtBrAu+QSU13U/FsNnGit+vDbZHYTKg51ceFM3MM=</DigestValue>
      </Reference>
      <Reference URI="/xl/worksheets/sheet40.xml?ContentType=application/vnd.openxmlformats-officedocument.spreadsheetml.worksheet+xml">
        <DigestMethod Algorithm="http://www.w3.org/2001/04/xmlenc#sha256"/>
        <DigestValue>lidHK035sSs5Dv+WEbfIaCKZMPCaXzWzWJ1woe6tjoY=</DigestValue>
      </Reference>
      <Reference URI="/xl/worksheets/sheet41.xml?ContentType=application/vnd.openxmlformats-officedocument.spreadsheetml.worksheet+xml">
        <DigestMethod Algorithm="http://www.w3.org/2001/04/xmlenc#sha256"/>
        <DigestValue>tTN6Uu1R9zy1Zd6F3kBi2fUywO5TsrTUDzvkVWFFebM=</DigestValue>
      </Reference>
      <Reference URI="/xl/worksheets/sheet42.xml?ContentType=application/vnd.openxmlformats-officedocument.spreadsheetml.worksheet+xml">
        <DigestMethod Algorithm="http://www.w3.org/2001/04/xmlenc#sha256"/>
        <DigestValue>rvkSJ3h8gZtg4oOdZS9PRACFfC2yJ6R67xcrFPqhL7U=</DigestValue>
      </Reference>
      <Reference URI="/xl/worksheets/sheet43.xml?ContentType=application/vnd.openxmlformats-officedocument.spreadsheetml.worksheet+xml">
        <DigestMethod Algorithm="http://www.w3.org/2001/04/xmlenc#sha256"/>
        <DigestValue>BpWNybn6eQQJ9Go2Oni9T81/q7MaNsrdOmOtuRQo9RE=</DigestValue>
      </Reference>
      <Reference URI="/xl/worksheets/sheet44.xml?ContentType=application/vnd.openxmlformats-officedocument.spreadsheetml.worksheet+xml">
        <DigestMethod Algorithm="http://www.w3.org/2001/04/xmlenc#sha256"/>
        <DigestValue>MYZs37SwJhWETgHUmC8Zq2gAR12jUJ4z/nlkYiYreh4=</DigestValue>
      </Reference>
      <Reference URI="/xl/worksheets/sheet45.xml?ContentType=application/vnd.openxmlformats-officedocument.spreadsheetml.worksheet+xml">
        <DigestMethod Algorithm="http://www.w3.org/2001/04/xmlenc#sha256"/>
        <DigestValue>lW1mmKhdN/j5BnnZEcPWckC4A7cwgBtYb4LHC4H/eY0=</DigestValue>
      </Reference>
      <Reference URI="/xl/worksheets/sheet46.xml?ContentType=application/vnd.openxmlformats-officedocument.spreadsheetml.worksheet+xml">
        <DigestMethod Algorithm="http://www.w3.org/2001/04/xmlenc#sha256"/>
        <DigestValue>EkxKps/3m66vWd+Qbjp7Bb0vfv57nqlfVgB957RI9+Y=</DigestValue>
      </Reference>
      <Reference URI="/xl/worksheets/sheet47.xml?ContentType=application/vnd.openxmlformats-officedocument.spreadsheetml.worksheet+xml">
        <DigestMethod Algorithm="http://www.w3.org/2001/04/xmlenc#sha256"/>
        <DigestValue>3+yUFC2M/59Zx8HxH9aDzjUe4uPNWXqbBRTo7Q+CidA=</DigestValue>
      </Reference>
      <Reference URI="/xl/worksheets/sheet48.xml?ContentType=application/vnd.openxmlformats-officedocument.spreadsheetml.worksheet+xml">
        <DigestMethod Algorithm="http://www.w3.org/2001/04/xmlenc#sha256"/>
        <DigestValue>BGWoaSYev81vAiX3O/h6bl64NS8oFen1oaTmCIQaH3E=</DigestValue>
      </Reference>
      <Reference URI="/xl/worksheets/sheet5.xml?ContentType=application/vnd.openxmlformats-officedocument.spreadsheetml.worksheet+xml">
        <DigestMethod Algorithm="http://www.w3.org/2001/04/xmlenc#sha256"/>
        <DigestValue>6nTAvC7MlPDQdzRvzuKqe1bzodXbromhs/sfrUQL+hc=</DigestValue>
      </Reference>
      <Reference URI="/xl/worksheets/sheet6.xml?ContentType=application/vnd.openxmlformats-officedocument.spreadsheetml.worksheet+xml">
        <DigestMethod Algorithm="http://www.w3.org/2001/04/xmlenc#sha256"/>
        <DigestValue>3LTPDaXsNt1IYCrHHETJ6f/PxUOtk4FKHVgiAvBoztA=</DigestValue>
      </Reference>
      <Reference URI="/xl/worksheets/sheet7.xml?ContentType=application/vnd.openxmlformats-officedocument.spreadsheetml.worksheet+xml">
        <DigestMethod Algorithm="http://www.w3.org/2001/04/xmlenc#sha256"/>
        <DigestValue>8MP3LnXoqSdLiCYSWPzwpcwIHv1awPbQaAZVK0wsUJQ=</DigestValue>
      </Reference>
      <Reference URI="/xl/worksheets/sheet8.xml?ContentType=application/vnd.openxmlformats-officedocument.spreadsheetml.worksheet+xml">
        <DigestMethod Algorithm="http://www.w3.org/2001/04/xmlenc#sha256"/>
        <DigestValue>LDTzi+JQk7zVCowNkA3UBNGg311abqTewC+z2PjIU64=</DigestValue>
      </Reference>
      <Reference URI="/xl/worksheets/sheet9.xml?ContentType=application/vnd.openxmlformats-officedocument.spreadsheetml.worksheet+xml">
        <DigestMethod Algorithm="http://www.w3.org/2001/04/xmlenc#sha256"/>
        <DigestValue>iWs/Z9mO6588ldBYmEHVEEEk/hmcxDoZmuCT+N8kAOY=</DigestValue>
      </Reference>
    </Manifest>
    <SignatureProperties>
      <SignatureProperty Id="idSignatureTime" Target="#idPackageSignature">
        <mdssi:SignatureTime xmlns:mdssi="http://schemas.openxmlformats.org/package/2006/digital-signature">
          <mdssi:Format>YYYY-MM-DDThh:mm:ssTZD</mdssi:Format>
          <mdssi:Value>2025-02-21T18:25:36Z</mdssi:Value>
        </mdssi:SignatureTime>
      </SignatureProperty>
    </SignatureProperties>
  </Object>
  <Object Id="idOfficeObject">
    <SignatureProperties>
      <SignatureProperty Id="idOfficeV1Details" Target="#idPackageSignature">
        <SignatureInfoV1 xmlns="http://schemas.microsoft.com/office/2006/digsig">
          <SetupID/>
          <SignatureText/>
          <SignatureImage/>
          <SignatureComments/>
          <WindowsVersion>10.0</WindowsVersion>
          <OfficeVersion>16.0.18429/26</OfficeVersion>
          <ApplicationVersion>16.0.18429</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1</SignatureType>
        </SignatureInfoV1>
      </SignatureProperty>
    </SignatureProperties>
  </Object>
  <Object>
    <xd:QualifyingProperties xmlns:xd="http://uri.etsi.org/01903/v1.3.2#" Target="#idPackageSignature">
      <xd:SignedProperties Id="idSignedProperties">
        <xd:SignedSignatureProperties>
          <xd:SigningTime>2025-02-21T18:25:36Z</xd:SigningTime>
          <xd:SigningCertificate>
            <xd:Cert>
              <xd:CertDigest>
                <DigestMethod Algorithm="http://www.w3.org/2001/04/xmlenc#sha256"/>
                <DigestValue>+a21Dai5hwn5ZUViH5wbG20NnoJiPf1VnJI0reMARl0=</DigestValue>
              </xd:CertDigest>
              <xd:IssuerSerial>
                <X509IssuerName>C=PY, O=DOCUMENTA S.A., SERIALNUMBER=RUC80050172-1, CN=CA-DOCUMENTA S.A.</X509IssuerName>
                <X509SerialNumber>4980341262522013690</X509SerialNumber>
              </xd:IssuerSerial>
            </xd:Cert>
          </xd:SigningCertificate>
          <xd:SignaturePolicyIdentifier>
            <xd:SignaturePolicyImplied/>
          </xd:SignaturePolicyIdentifier>
        </xd:SignedSignatureProperties>
        <xd:SignedDataObjectProperties>
          <xd:CommitmentTypeIndication>
            <xd:CommitmentTypeId>
              <xd:Identifier>http://uri.etsi.org/01903/v1.2.2#ProofOfOrigin</xd:Identifier>
              <xd:Description>Creó y aprobó este documento</xd:Description>
            </xd:CommitmentTypeId>
            <xd:AllSignedDataObjects/>
          </xd:CommitmentTypeIndication>
        </xd:SignedDataObjectProperties>
      </xd:SignedProperties>
      <xd:UnsignedProperties>
        <xd:UnsignedSignatureProperties>
          <xd:CertificateValues>
            <xd:EncapsulatedX509Certificate>MIIHmTCCBYGgAwIBAgIQCW5/2IX73g5iQiLaBfeVkDANBgkqhkiG9w0BAQsFADBvMQswCQYDVQQGEwJQWTErMCkGA1UECgwiTWluaXN0ZXJpbyBkZSBJbmR1c3RyaWEgeSBDb21lcmNpbzEzMDEGA1UEAwwqQXV0b3JpZGFkIENlcnRpZmljYWRvcmEgUmHDrXogZGVsIFBhcmFndWF5MB4XDTIyMDMyODIxMDQyNloXDTMyMDMyODIxMDQyNlowWjEaMBgGA1UEAwwRQ0EtRE9DVU1FTlRBIFMuQS4xFjAUBgNVBAUTDVJVQzgwMDUwMTcyLTExFzAVBgNVBAoMDkRPQ1VNRU5UQSBTLkEuMQswCQYDVQQGEwJQWTCCAiIwDQYJKoZIhvcNAQEBBQADggIPADCCAgoCggIBALl3VAi0Alq5fEoGczPNhxU0CB4mcjgPTOFeTw9XgbDZsI8aKKpELagSFFiSn178WV3HE2gaRuzupegPbGEzxE+s/MkP5/7vBdKTalpVuJKggjvK+SKk4QCRMaI8d/trFQwm06NftPXfOROzHVNx1s7pBSC0/2L5K3hndwizt8Ps2BHzPQRExvzwjjF3FWhuN0LRA+jFSHzHwoYryoSzs4wnoV+HHLNP9ytDHa0GCQu2NsKH7W/MvrDFMS4ASyKnryeeVc+DXg8nELxojWtdnOoZ2q3914KqTI8KO3XeEaVS+uR++oKjZeMlBuobybgMfTZQajV6pLaZ/F8qj080yHl5AGdTB0IP9OeOMzGtT6fSEDDsFY3AjYzmqz/y6Aj6CRd1GN2KY9juoDm/UPn1URxja+NX2PLZwBC3W71VQAEyYYNDC5WLF1vxGi5jNKg29Cj4PuXL7Ru8mWtrerdMrjC9ij0El6AO5HLvkJhwNcw4qEy0XrvM6arll0TNrpqsdano78OJJzqnYw58JsA85fU0AhsLrQVJOqyIFkqo1uWbBheTnKyJphiz4dO2xvjNZ5ce3vTBn4rS0cLuS3bnPJKntUiEowB9QSqfkYH5Vlnq2H29DizDeyJLemGq5IOppLBIDkDj7Gicpt4/lc5YsK8dMxZ9baIBEqW3z2buRXG3AgMBAAGjggJEMIICQDASBgNVHRMBAf8ECDAGAQH/AgEAMA4GA1UdDwEB/wQEAwIBBjAdBgNVHQ4EFgQUoT2FK83YLJYfOQIMn1M7WNiVC3swHwYDVR0jBBgwFoAUwsQR8ipoRAwAKOxM1inbkvtevdYwewYIKwYBBQUHAQEEbzBtMD8GCCsGAQUFBzAChjNodHRwczovL3d3dy5hY3JhaXouZ292LnB5L2NydC9hY19yYWl6X3B5X3NoYTI1Ni5jcnQwKgYIKwYBBQUHMAGGHmh0dHBzOi8vd3d3LmRpZ2l0by5jb20ucHkvb2NzcDCCAR0GA1UdIASCARQwggEQMIIBDAYDVR0gMIIBAzA2BggrBgEFBQcCARYqaHR0cDovL3d3dy5hY3JhaXouZ292LnB5L2Nwcy9wb2xpdGljYXMucGRmMGYGCCsGAQUFBwICMFoaWENlcnRpZmljYWRvcyBlbWl0aWRvcyBkZW50cm8gZGVsIG1hcmNvIGRlIGxhIFBLSSBQYXJhZ3VheSBiYWpvIGxhIGplcmFycXVpYSBkZSBzdSBBQ1JhaXowYQYIKwYBBQUHAgIwVRpTSXNzdWVkIENlcnRpZmljYXRlcyBpbiB0aGUgc2NvcGUgb2YgdGhlIFBLSSBQYXJhZ3VheSB1bmRlciB0aGUgaGllcmFjaHkgb2YgUk9PVCBDQS4wPAYDVR0fBDUwMzAxoC+gLYYraHR0cDovL3d3dy5hY3JhaXouZ292LnB5L2FybC9hY19yYWl6X3B5LmNybDANBgkqhkiG9w0BAQsFAAOCAgEAVRaVKkIUApSs+vKLRZgG/umJSryJ7+PJf88ls2R4V/XCyn7tFE7yvUtCDKGFtpHDJUUsb7cvQo2mbEIhG91IIlIgW3CLOK99rZ870o7D681L+8eCsX+G/HelrxUuAA6JvIzr4wNrRotuMxbXxUjmqoRatSAE4kqlWqgd6b7LhUz5nWuEhtwp2ykXaZJVmi6u8FaOtlgEpGmHdwsFSqvxumK2YvVYMV9UBWqsC8r2lrYqoXxypBCnP1huF45U6Nw2qdge8mi3SINPBGfo4Gs7RiIH0PFqYXL0kAnx/3Q0oERRLMO8PkzFRrhJ4dciLMSd8pUPqLBB+fwuu6IB4iGfcL8HFDnORptePhwmrKj/7Zk1EyT914N7GMaXr10Jz3MHmlEXx7D2s6J2fHAHufrE5EQ4cuIbNiYcR/yAwXpk5ymk2lNAiaA2HUwsZJVnE15P41YUt6z9s1qcSabQHSNKQ6Nig4nPvKWJUCS9HsYko/rNYwBymbJ7vGL/e9O6/Of+yVr+buxRU1GM8soizyYGTKESkrZBwOQbF+31D9pjh7xaX/hfM2Gy58IRiCCmS74e8jV9yBDTc/6vvzH6iYRUz8GFtrZGxVtjjYYqAPw836rxvV5VW+u4aMskF0N5F8fIssqgBZ8jaHD7+bIM1groggaKN7OKsCvtctxQiljPJcc=</xd:EncapsulatedX509Certificate>
            <xd:EncapsulatedX509Certificate>MIIF+TCCA+GgAwIBAgIQDCG0OEbFG/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cm6CSmT+jjZqFSsUDVF/dhuVxBS93gNy7t8XCJBugnJ6t+HUiVeziPNNVoVn9tOhVFxeJrOlfJxmvl9TTax0QbTwJUmw3AiPNNd1rdJL1gsQCKV0h4f+5djd/ZbnOV8B9VYtXpU/E6csQHEkYodpkKUQswcftFPjcyhPDub8DoZfx1oBno0MJ0RhqDB6IxO5PHP5vbIggEDtezYneIyJsJyuC/KqeaJO30275dqN4rDZ8smOIOII/9L/z3agbfkiuc9vKgXi9N7UXm0Vcb/tjvBiey9U7cahNA+W5x+mcwC2bnkGLMVVMCrW9JbYvFCjyrg306IjoKQcVMoHcuxrYSME7ILqzglWgws26G45/khG2f9IpS6EDTqt5uaKU9ogocmmUMtHfGqDRvp1yOKRs9jPuYcju6hJlkD9c8McKxkr9NMBR0q/SswzRwNm8KhoPubjzCj0nYx6N2fnLBy6PhCpsmyf+z0LbT36voKNTSDKYYt03Ih2qL2uM0PeaSim5bsw+kwDcIPTX1CS/OxIBgLUHlxAs28VIVKA/OE/m9eHcn6N3lYOt3vEWkHr/wJqhk2JPw0G5apqj4nM74qX4YIONx/lGQSf47elkliPsGftfp4KsHB+9o1bNrRCTfk6EpELx23RPwArCiA1dyjQofa4YW9yqGraAHp5bAgMBAAGjgZAwgY0wDwYDVR0TAQH/BAUwAwEB/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e9OvgiJE3Hin++Gd2+j0gzIrKZ1xEO7KdvRPrOj9D7xl63oK+VFX6d/FvUISJdPvsRjsvwbEm71FYe7Y5bDRLV1Zsti4pSOJMGl1ZgkCKgLEBfTQpnGuOzRlD30ddt4aCQnj/nSSJBsKHJ5MDed5f09ufzS5g6gRudIeoa6kV0vA2KI+28Fafz1F/TRuE451nhb3M2vRBmcFj/nEZYt7adecYY98gXefxmwosPwOeKZq2EjGL7/Si3l2sOiOazOprbV4XJfeVajBZY7o39U5SoPSMNqrPVeZfELwRqgX/LCUPqFEePTYrHaOdu3A7AoJb7q1rj9SEtB10hfIsg+BKF7ukFcqkoeys9ug5X16A1//LmaNuku471ePVUzKw30WGTawFzOgxc1CsKqyVHxeGfmRdoqDwGl37S16NJSSPU9rloIe77LqiQR7NZfFW/9cWnsPLHS3pCWJEYNbc4UL8pIOOBKt1edM6wK+Wkd8J+/1EBu+LFCdjEgW07kZqe300S6TQYFxgD6KOCSM6ou33kR4rVF20lSWwwhDSf/DLn8e</xd:EncapsulatedX509Certificate>
          </xd:CertificateValues>
        </xd:UnsignedSignatureProperties>
      </xd:UnsignedProperties>
    </xd:QualifyingProperties>
  </Object>
</Signature>
</file>

<file path=_xmlsignatures/sig2.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gvKojW8nVKW8DKas9hNAliYK05Qqd4fLFq4Akwe5+H4=</DigestValue>
    </Reference>
    <Reference Type="http://www.w3.org/2000/09/xmldsig#Object" URI="#idOfficeObject">
      <DigestMethod Algorithm="http://www.w3.org/2001/04/xmlenc#sha256"/>
      <DigestValue>JXsg7MLkoCWUwBshH1ALdXLZxHi6mZdl8Qd3zbx2oXQ=</DigestValue>
    </Reference>
    <Reference Type="http://uri.etsi.org/01903#SignedProperties" URI="#idSignedProperties">
      <Transforms>
        <Transform Algorithm="http://www.w3.org/TR/2001/REC-xml-c14n-20010315"/>
      </Transforms>
      <DigestMethod Algorithm="http://www.w3.org/2001/04/xmlenc#sha256"/>
      <DigestValue>P27MR8K6uNM4vyDISDhTczSrHRSU+tslC2KVB2JhgPg=</DigestValue>
    </Reference>
  </SignedInfo>
  <SignatureValue>M2gYVg4qqRnBhJC/hZvtnMd/otCjIQD/J/3tbBhmrIbsYKEmIdZTW6tYubLmGU9T8QaVH72SsSWh
jjEATQdmy0JfJU72mC5q0c1bFj2ofdsKUc7J/b4kQrcVqGVNUKnGXtlpTdOIhuUxvl9gJ5TL9Qsv
xmHGqqDP5cnagosSTNQuI2sOkNdAaBteM0z3mLXxhbkH8tlYTfh1UMZj6+etPJAvU62/+/pWAHe5
HsnIh4VrtM6tOH1br8R6RAkocV05x19otxMb17pG7h1xqGjJeBuKvJPjqM53xhPth5GPoXRG7MwL
4W6r4yfz+BZJ/U66hBiHTCzkYMDwdUwi2btrFA==</SignatureValue>
  <KeyInfo>
    <X509Data>
      <X509Certificate>MIIIizCCBnOgAwIBAgIIGwRyzat2ZkUwDQYJKoZIhvcNAQELBQAwWjEaMBgGA1UEAwwRQ0EtRE9DVU1FTlRBIFMuQS4xFjAUBgNVBAUTDVJVQzgwMDUwMTcyLTExFzAVBgNVBAoMDkRPQ1VNRU5UQSBTLkEuMQswCQYDVQQGEwJQWTAeFw0yNDA2MjUxOTE0MDBaFw0yNjA2MjUxOTE0MDBaMIHBMScwJQYDVQQDDB5HVVNUQVZPIExVSVMgQk9SR09HTk9OIE1PTlRFUk8xEjAQBgNVBAUTCUNJMTAyNjkwMDEVMBMGA1UEKgwMR1VTVEFWTyBMVUlTMRowGAYDVQQEDBFCT1JHT0dOT04gTU9OVEVSTzELMAkGA1UECwwCRjIxNTAzBgNVBAoMLENFUlRJRklDQURPIENVQUxJRklDQURPIERFIEZJUk1BIEVMRUNUUk9OSUNBMQswCQYDVQQGEwJQWTCCASIwDQYJKoZIhvcNAQEBBQADggEPADCCAQoCggEBAPLWeUO6ef0vz67BGUjkvqGgKaR7YvCb4UuHN/3y6p7vAdOMbJmz0a5x1pEs3iUqYE3be6vA4czkomaoIZcdthz1qtjMjrGT0BVRnf5ncLZVAAd7QVpLUMYlPq7IJOMiRsD0KfLfxWjX1hT/Yyvg7kOHiV7eyRnzMPPEU2lJPkJO1aAPTVEf8z+4GY1M/Bt1Rf1wDAiAYFhZlHOCxflZPcG4ICw31f6PW4DLgkIDBPQ52KWIBO1kaa5T7G5BfUxq9M4s6StiaBjlwoBZxK9WXVpBqmOlLJ6tNMGiVK33bcufo8Y2wFcGEPa1fBm6BqTxUrDVis36mNLGFZ0R5Ixnf28CAwEAAaOCA+swggPnMAwGA1UdEwEB/wQCMAAwHwYDVR0jBBgwFoAUoT2FK83YLJYfOQIMn1M7WNiVC3swgZQGCCsGAQUFBwEBBIGHMIGEMFUGCCsGAQUFBzAChklodHRwczovL3d3dy5kaWdpdG8uY29tLnB5L3VwbG9hZHMvY2VydGlmaWNhZG8tZG9jdW1lbnRhLXNhLTE1MzUxMTc3NzEuY3J0MCsGCCsGAQUFBzABhh9odHRwczovL3d3dy5kaWdpdG8uY29tLnB5L29jc3AvME4GA1UdEQRHMEWBF2d1c3Rhdm9iQG5lZ29maW4uY29tLnB5pCowKDEmMCQGA1UEDQwdRklSTUEgRUxFQ1RST05JQ0EgQ1VBTElGSUNBREEwggH1BgNVHSAEggHsMIIB6DCCAeQGDSsGAQQBgvk7AQEBCgEwggHRMC8GCCsGAQUFBwIBFiNodHRwczovL3d3dy5kaWdpdG8uY29tLnB5L2Rlc2NhcmdhczCCAZwGCCsGAQUFBwICMIIBjh6CAYoAQwBlAHIAdABpAGYAaQBjAGEAZABvACAAYwB1AGEAbABpAGYAaQBjAGEAZABvACAAZABlACAAZgBpAHIAbQBhACAAZQBsAGUAYwB0AHIA8wBuAGkAYwBhACAAdABpAHAAbwAgAEYAMgAgACgAYwBsAGEAdgBlAHMAIABlAG4AIABkAGkAcwBwAG8AcwBpAHQAaQB2AG8AIABjAHUAYQBsAGkAZgBpAGMAYQBkAG8AKQAsACAAcwB1AGoAZQB0AGEAIABhACAAbABhAHMAIABjAG8AbgBkAGkAYwBpAG8AbgBlAHMAIABkAGUAIAB1AHMAbwAgAGUAeABwAHUAZQBzAHQAYQBzACAAZQBuACAAbABhACAARABlAGMAbABhAHIAYQBjAGkA8wBuACAAZABlACAAUAByAOEAYwB0AGkAYwBhAHMAIABkAGUAIABDAGUAcgB0AGkAZgBpAGMAYQBjAGkA8wBuACAAZABlACAARABPAEMAVQBNAEUATgBUAEEAIABTAC4AQQAuMCoGA1UdJQEB/wQgMB4GCCsGAQUFBwMCBggrBgEFBQcDBAYIKwYBBQUHAwEwewYDVR0fBHQwcjA0oDKgMIYuaHR0cHM6Ly93d3cuZGlnaXRvLmNvbS5weS9jcmwvZG9jdW1lbnRhX2NhLmNybDA6oDigNoY0aHR0cHM6Ly93d3cuZG9jdW1lbnRhLmNvbS5weS9kaWdpdG8vZG9jdW1lbnRhX2NhLmNybDAdBgNVHQ4EFgQUZMROsd1qh8172o7PoUDZt+53DjcwDgYDVR0PAQH/BAQDAgXgMA0GCSqGSIb3DQEBCwUAA4ICAQA90OrTLe5YK8QK1gwO0JG6OYzzwwg1AL1I9VCwpob116dK8VSik4HZ+ci/83WgSJ2xUBMS23T+YzIwzBvY3L5hUA6QXKqGdxrJ/xKL41gbOWPII8z5ygzjA9TK9Sw46yHvqax7MMDuDdy3FFU+XwtzgoiHJa8YaiE8f/AT7z/Pt5RAI1vwvtAOQ6rmO0EOYOXpW89GXhxeT25zkvJpm4A/X1rCW9IVKrZTy1l4MTL8VOFEfHA3fNv8kOKOF79T3mLOV9Qe0WkkovKNU/k5wbrlWOuw5vukiQ4+CAjjkVOwKNlnEK0W4xg5JulR0nGV9FbVVbeHANWv4YOGXfyFpjOMql5fCpm1DRKwISjQ9g0weVNFj5mVhur8ZKMJ7HeK+7wP4gsQdbMQrL5oLujdOCbfT3fTfGC+/465Zg8K/QRwPSKgP+hKj4TYGMrh/ZmHc8zS3Hy5FhviaSHnALNnowUpsp+VgkaeZpX6iT8WfT1RiBy3niNXl2tyoRdFuff0fx3Mz6us/aQOl5Ywpxl4HAdjSMjzlKUFjHFV4m3yjpJWEhIzetF36A09aLbpTXVashR69KojFgdt2Za5gMY+4sHAyQefZAtkqduxGWVm98DWhDFhM/MBGzPONlEruKM0fODbNnoZNff6QgTULhaknM5YHFfrT1h1gmkLho8Ap77A9w==</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6"/>
            <mdssi:RelationshipReference xmlns:mdssi="http://schemas.openxmlformats.org/package/2006/digital-signature" SourceId="rId29"/>
            <mdssi:RelationshipReference xmlns:mdssi="http://schemas.openxmlformats.org/package/2006/digital-signature" SourceId="rId11"/>
            <mdssi:RelationshipReference xmlns:mdssi="http://schemas.openxmlformats.org/package/2006/digital-signature" SourceId="rId24"/>
            <mdssi:RelationshipReference xmlns:mdssi="http://schemas.openxmlformats.org/package/2006/digital-signature" SourceId="rId32"/>
            <mdssi:RelationshipReference xmlns:mdssi="http://schemas.openxmlformats.org/package/2006/digital-signature" SourceId="rId37"/>
            <mdssi:RelationshipReference xmlns:mdssi="http://schemas.openxmlformats.org/package/2006/digital-signature" SourceId="rId40"/>
            <mdssi:RelationshipReference xmlns:mdssi="http://schemas.openxmlformats.org/package/2006/digital-signature" SourceId="rId45"/>
            <mdssi:RelationshipReference xmlns:mdssi="http://schemas.openxmlformats.org/package/2006/digital-signature" SourceId="rId53"/>
            <mdssi:RelationshipReference xmlns:mdssi="http://schemas.openxmlformats.org/package/2006/digital-signature" SourceId="rId5"/>
            <mdssi:RelationshipReference xmlns:mdssi="http://schemas.openxmlformats.org/package/2006/digital-signature" SourceId="rId10"/>
            <mdssi:RelationshipReference xmlns:mdssi="http://schemas.openxmlformats.org/package/2006/digital-signature" SourceId="rId19"/>
            <mdssi:RelationshipReference xmlns:mdssi="http://schemas.openxmlformats.org/package/2006/digital-signature" SourceId="rId31"/>
            <mdssi:RelationshipReference xmlns:mdssi="http://schemas.openxmlformats.org/package/2006/digital-signature" SourceId="rId44"/>
            <mdssi:RelationshipReference xmlns:mdssi="http://schemas.openxmlformats.org/package/2006/digital-signature" SourceId="rId52"/>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14"/>
            <mdssi:RelationshipReference xmlns:mdssi="http://schemas.openxmlformats.org/package/2006/digital-signature" SourceId="rId22"/>
            <mdssi:RelationshipReference xmlns:mdssi="http://schemas.openxmlformats.org/package/2006/digital-signature" SourceId="rId27"/>
            <mdssi:RelationshipReference xmlns:mdssi="http://schemas.openxmlformats.org/package/2006/digital-signature" SourceId="rId30"/>
            <mdssi:RelationshipReference xmlns:mdssi="http://schemas.openxmlformats.org/package/2006/digital-signature" SourceId="rId35"/>
            <mdssi:RelationshipReference xmlns:mdssi="http://schemas.openxmlformats.org/package/2006/digital-signature" SourceId="rId43"/>
            <mdssi:RelationshipReference xmlns:mdssi="http://schemas.openxmlformats.org/package/2006/digital-signature" SourceId="rId48"/>
            <mdssi:RelationshipReference xmlns:mdssi="http://schemas.openxmlformats.org/package/2006/digital-signature" SourceId="rId8"/>
            <mdssi:RelationshipReference xmlns:mdssi="http://schemas.openxmlformats.org/package/2006/digital-signature" SourceId="rId51"/>
            <mdssi:RelationshipReference xmlns:mdssi="http://schemas.openxmlformats.org/package/2006/digital-signature" SourceId="rId3"/>
            <mdssi:RelationshipReference xmlns:mdssi="http://schemas.openxmlformats.org/package/2006/digital-signature" SourceId="rId12"/>
            <mdssi:RelationshipReference xmlns:mdssi="http://schemas.openxmlformats.org/package/2006/digital-signature" SourceId="rId17"/>
            <mdssi:RelationshipReference xmlns:mdssi="http://schemas.openxmlformats.org/package/2006/digital-signature" SourceId="rId25"/>
            <mdssi:RelationshipReference xmlns:mdssi="http://schemas.openxmlformats.org/package/2006/digital-signature" SourceId="rId33"/>
            <mdssi:RelationshipReference xmlns:mdssi="http://schemas.openxmlformats.org/package/2006/digital-signature" SourceId="rId38"/>
            <mdssi:RelationshipReference xmlns:mdssi="http://schemas.openxmlformats.org/package/2006/digital-signature" SourceId="rId46"/>
            <mdssi:RelationshipReference xmlns:mdssi="http://schemas.openxmlformats.org/package/2006/digital-signature" SourceId="rId20"/>
            <mdssi:RelationshipReference xmlns:mdssi="http://schemas.openxmlformats.org/package/2006/digital-signature" SourceId="rId41"/>
            <mdssi:RelationshipReference xmlns:mdssi="http://schemas.openxmlformats.org/package/2006/digital-signature" SourceId="rId54"/>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5"/>
            <mdssi:RelationshipReference xmlns:mdssi="http://schemas.openxmlformats.org/package/2006/digital-signature" SourceId="rId23"/>
            <mdssi:RelationshipReference xmlns:mdssi="http://schemas.openxmlformats.org/package/2006/digital-signature" SourceId="rId28"/>
            <mdssi:RelationshipReference xmlns:mdssi="http://schemas.openxmlformats.org/package/2006/digital-signature" SourceId="rId36"/>
            <mdssi:RelationshipReference xmlns:mdssi="http://schemas.openxmlformats.org/package/2006/digital-signature" SourceId="rId49"/>
            <mdssi:RelationshipReference xmlns:mdssi="http://schemas.openxmlformats.org/package/2006/digital-signature" SourceId="rId13"/>
            <mdssi:RelationshipReference xmlns:mdssi="http://schemas.openxmlformats.org/package/2006/digital-signature" SourceId="rId18"/>
            <mdssi:RelationshipReference xmlns:mdssi="http://schemas.openxmlformats.org/package/2006/digital-signature" SourceId="rId26"/>
            <mdssi:RelationshipReference xmlns:mdssi="http://schemas.openxmlformats.org/package/2006/digital-signature" SourceId="rId39"/>
            <mdssi:RelationshipReference xmlns:mdssi="http://schemas.openxmlformats.org/package/2006/digital-signature" SourceId="rId21"/>
            <mdssi:RelationshipReference xmlns:mdssi="http://schemas.openxmlformats.org/package/2006/digital-signature" SourceId="rId34"/>
            <mdssi:RelationshipReference xmlns:mdssi="http://schemas.openxmlformats.org/package/2006/digital-signature" SourceId="rId42"/>
            <mdssi:RelationshipReference xmlns:mdssi="http://schemas.openxmlformats.org/package/2006/digital-signature" SourceId="rId47"/>
            <mdssi:RelationshipReference xmlns:mdssi="http://schemas.openxmlformats.org/package/2006/digital-signature" SourceId="rId50"/>
            <mdssi:RelationshipReference xmlns:mdssi="http://schemas.openxmlformats.org/package/2006/digital-signature" SourceId="rId55"/>
            <mdssi:RelationshipReference xmlns:mdssi="http://schemas.openxmlformats.org/package/2006/digital-signature" SourceId="rId7"/>
          </Transform>
          <Transform Algorithm="http://www.w3.org/TR/2001/REC-xml-c14n-20010315"/>
        </Transforms>
        <DigestMethod Algorithm="http://www.w3.org/2001/04/xmlenc#sha256"/>
        <DigestValue>8fwpn4eS9CxR8Pyy2vG8ue2iol2bmyQNmAJ7VhFkb/0=</DigestValue>
      </Reference>
      <Reference URI="/xl/calcChain.xml?ContentType=application/vnd.openxmlformats-officedocument.spreadsheetml.calcChain+xml">
        <DigestMethod Algorithm="http://www.w3.org/2001/04/xmlenc#sha256"/>
        <DigestValue>Fk24vzaC9ZjraNo0TjQhXl/cCOgRdd+H3z1vMiN9I6o=</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9.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9.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9.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4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4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4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4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4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4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4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4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y+aQ+TzmCHyq3rn6BtcGIbItxLifq+yUrwp6BAMUTlk=</DigestValue>
      </Reference>
      <Reference URI="/xl/drawings/_rels/drawing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7.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4LfF9xJsivI6fZBBYWQRXLEsuwXCEq7ytDlQK6y8T1U=</DigestValue>
      </Reference>
      <Reference URI="/xl/drawings/_rels/drawing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9.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drawing1.xml?ContentType=application/vnd.openxmlformats-officedocument.drawing+xml">
        <DigestMethod Algorithm="http://www.w3.org/2001/04/xmlenc#sha256"/>
        <DigestValue>/sB4+Wj8r4KAUmnfgz2SbWSyngICTEC7yC0RrzZg+XI=</DigestValue>
      </Reference>
      <Reference URI="/xl/drawings/drawing10.xml?ContentType=application/vnd.openxmlformats-officedocument.drawing+xml">
        <DigestMethod Algorithm="http://www.w3.org/2001/04/xmlenc#sha256"/>
        <DigestValue>+c/oqhAMv6i07e5Lo7iP0rcTTzDfV3iG0LSmCu/q/g0=</DigestValue>
      </Reference>
      <Reference URI="/xl/drawings/drawing11.xml?ContentType=application/vnd.openxmlformats-officedocument.drawing+xml">
        <DigestMethod Algorithm="http://www.w3.org/2001/04/xmlenc#sha256"/>
        <DigestValue>VNItMoRd5qc5VJ66W2zJ0Av2r5qYdrq96fFBZBZe60c=</DigestValue>
      </Reference>
      <Reference URI="/xl/drawings/drawing12.xml?ContentType=application/vnd.openxmlformats-officedocument.drawing+xml">
        <DigestMethod Algorithm="http://www.w3.org/2001/04/xmlenc#sha256"/>
        <DigestValue>wT3sJA5q02je1ixc5mfJExbxrknCY8WMmq7wAn9OOCA=</DigestValue>
      </Reference>
      <Reference URI="/xl/drawings/drawing13.xml?ContentType=application/vnd.openxmlformats-officedocument.drawing+xml">
        <DigestMethod Algorithm="http://www.w3.org/2001/04/xmlenc#sha256"/>
        <DigestValue>cB8j8AN6q8f7Gq+ZEqFELvq7VY1vDipyzPKI70rbDqo=</DigestValue>
      </Reference>
      <Reference URI="/xl/drawings/drawing14.xml?ContentType=application/vnd.openxmlformats-officedocument.drawing+xml">
        <DigestMethod Algorithm="http://www.w3.org/2001/04/xmlenc#sha256"/>
        <DigestValue>b/2kseheIKJbMBIddPZrGnhjJegVIGwrjIX/e1WWO70=</DigestValue>
      </Reference>
      <Reference URI="/xl/drawings/drawing15.xml?ContentType=application/vnd.openxmlformats-officedocument.drawing+xml">
        <DigestMethod Algorithm="http://www.w3.org/2001/04/xmlenc#sha256"/>
        <DigestValue>BaIFPOFFYgEYslNDhB27WhiRMu7K6G6KssiyLiWtEwU=</DigestValue>
      </Reference>
      <Reference URI="/xl/drawings/drawing16.xml?ContentType=application/vnd.openxmlformats-officedocument.drawing+xml">
        <DigestMethod Algorithm="http://www.w3.org/2001/04/xmlenc#sha256"/>
        <DigestValue>LFoyO4MfMkLfnUyJwY07lQR+gRCN5czY0Bt6Zj7VH/4=</DigestValue>
      </Reference>
      <Reference URI="/xl/drawings/drawing17.xml?ContentType=application/vnd.openxmlformats-officedocument.drawing+xml">
        <DigestMethod Algorithm="http://www.w3.org/2001/04/xmlenc#sha256"/>
        <DigestValue>Y3Lfl/WsLW+uvRRyzm4J9+kq+lx+1xuNE2zHYCZGT00=</DigestValue>
      </Reference>
      <Reference URI="/xl/drawings/drawing18.xml?ContentType=application/vnd.openxmlformats-officedocument.drawing+xml">
        <DigestMethod Algorithm="http://www.w3.org/2001/04/xmlenc#sha256"/>
        <DigestValue>2Bcr599zKbDLEjTU9VelXwJNoYKSW2hwOGB4O5t6eYM=</DigestValue>
      </Reference>
      <Reference URI="/xl/drawings/drawing19.xml?ContentType=application/vnd.openxmlformats-officedocument.drawing+xml">
        <DigestMethod Algorithm="http://www.w3.org/2001/04/xmlenc#sha256"/>
        <DigestValue>2TeJzjUeCy6GRRHhS3lC4V5y7/xa1A4QvKx3r0w/qx0=</DigestValue>
      </Reference>
      <Reference URI="/xl/drawings/drawing2.xml?ContentType=application/vnd.openxmlformats-officedocument.drawing+xml">
        <DigestMethod Algorithm="http://www.w3.org/2001/04/xmlenc#sha256"/>
        <DigestValue>GkRQC/puF8Mw/710doE5MMzz8bY9A98KKzeMYPmRnFo=</DigestValue>
      </Reference>
      <Reference URI="/xl/drawings/drawing20.xml?ContentType=application/vnd.openxmlformats-officedocument.drawing+xml">
        <DigestMethod Algorithm="http://www.w3.org/2001/04/xmlenc#sha256"/>
        <DigestValue>ZPOtydr9p5DT0j4fKn+lhWUsrpkkTDva+FXDbxZZQ1c=</DigestValue>
      </Reference>
      <Reference URI="/xl/drawings/drawing21.xml?ContentType=application/vnd.openxmlformats-officedocument.drawing+xml">
        <DigestMethod Algorithm="http://www.w3.org/2001/04/xmlenc#sha256"/>
        <DigestValue>UQ6rHr/DRLrltLoJnOMdUZ+D5fA1xlVaA5iXxBfeJNI=</DigestValue>
      </Reference>
      <Reference URI="/xl/drawings/drawing22.xml?ContentType=application/vnd.openxmlformats-officedocument.drawing+xml">
        <DigestMethod Algorithm="http://www.w3.org/2001/04/xmlenc#sha256"/>
        <DigestValue>hyyy0JHO1CmVd/TM5ePze4GZMdY/ct6TII5VegW3pp0=</DigestValue>
      </Reference>
      <Reference URI="/xl/drawings/drawing23.xml?ContentType=application/vnd.openxmlformats-officedocument.drawing+xml">
        <DigestMethod Algorithm="http://www.w3.org/2001/04/xmlenc#sha256"/>
        <DigestValue>wiRl3f8p9R2cZnUXbHV7jcE+cWx/Iz/l4TDMlmxeX+Q=</DigestValue>
      </Reference>
      <Reference URI="/xl/drawings/drawing24.xml?ContentType=application/vnd.openxmlformats-officedocument.drawing+xml">
        <DigestMethod Algorithm="http://www.w3.org/2001/04/xmlenc#sha256"/>
        <DigestValue>3VUTfZT4JGOOW4vTe9jOZJTmduDVDhJtW4vKhupIYVQ=</DigestValue>
      </Reference>
      <Reference URI="/xl/drawings/drawing25.xml?ContentType=application/vnd.openxmlformats-officedocument.drawing+xml">
        <DigestMethod Algorithm="http://www.w3.org/2001/04/xmlenc#sha256"/>
        <DigestValue>uhVjES2KXrdsOXSgDErkq2vATHpm4Luxvl99YLBpwYc=</DigestValue>
      </Reference>
      <Reference URI="/xl/drawings/drawing26.xml?ContentType=application/vnd.openxmlformats-officedocument.drawing+xml">
        <DigestMethod Algorithm="http://www.w3.org/2001/04/xmlenc#sha256"/>
        <DigestValue>4hnsIhiQCg8UO0Ik7mQQuu1EljZ1qMrD7zDl9oUtthA=</DigestValue>
      </Reference>
      <Reference URI="/xl/drawings/drawing27.xml?ContentType=application/vnd.openxmlformats-officedocument.drawing+xml">
        <DigestMethod Algorithm="http://www.w3.org/2001/04/xmlenc#sha256"/>
        <DigestValue>+qdiAt54/LhK706Ih5ZRfuP71zUkTuVMSWYYHgHtvyE=</DigestValue>
      </Reference>
      <Reference URI="/xl/drawings/drawing28.xml?ContentType=application/vnd.openxmlformats-officedocument.drawing+xml">
        <DigestMethod Algorithm="http://www.w3.org/2001/04/xmlenc#sha256"/>
        <DigestValue>syOE/Og6Yl10eH8sn4wmETV4hISN96HTaNBkAJc7pVc=</DigestValue>
      </Reference>
      <Reference URI="/xl/drawings/drawing29.xml?ContentType=application/vnd.openxmlformats-officedocument.drawing+xml">
        <DigestMethod Algorithm="http://www.w3.org/2001/04/xmlenc#sha256"/>
        <DigestValue>DG1v2SYtwM1Pjr0D33jERSenOhF60PNHIeTrXBFXXV8=</DigestValue>
      </Reference>
      <Reference URI="/xl/drawings/drawing3.xml?ContentType=application/vnd.openxmlformats-officedocument.drawing+xml">
        <DigestMethod Algorithm="http://www.w3.org/2001/04/xmlenc#sha256"/>
        <DigestValue>a+RmXcd5HouEMXYsLUfhd0ddBS6G8Bk9HC/mWroetuE=</DigestValue>
      </Reference>
      <Reference URI="/xl/drawings/drawing30.xml?ContentType=application/vnd.openxmlformats-officedocument.drawing+xml">
        <DigestMethod Algorithm="http://www.w3.org/2001/04/xmlenc#sha256"/>
        <DigestValue>I/aQF7wyx/Naj9HIlmfMRXp487C8w619LMRH5OhCXqo=</DigestValue>
      </Reference>
      <Reference URI="/xl/drawings/drawing31.xml?ContentType=application/vnd.openxmlformats-officedocument.drawing+xml">
        <DigestMethod Algorithm="http://www.w3.org/2001/04/xmlenc#sha256"/>
        <DigestValue>XKEDGvQ5MDeFbfYnMk417pNX5It22Kik6CZW9fmuCRY=</DigestValue>
      </Reference>
      <Reference URI="/xl/drawings/drawing32.xml?ContentType=application/vnd.openxmlformats-officedocument.drawing+xml">
        <DigestMethod Algorithm="http://www.w3.org/2001/04/xmlenc#sha256"/>
        <DigestValue>7Quz3AdQFw8TNGoH2VOchQjJEo/4vpF+CmIf0YOtWPc=</DigestValue>
      </Reference>
      <Reference URI="/xl/drawings/drawing33.xml?ContentType=application/vnd.openxmlformats-officedocument.drawing+xml">
        <DigestMethod Algorithm="http://www.w3.org/2001/04/xmlenc#sha256"/>
        <DigestValue>A2i6vNljCDK2290F8uy2VMH2RBg+nK7GLjBZAv9Xq8U=</DigestValue>
      </Reference>
      <Reference URI="/xl/drawings/drawing34.xml?ContentType=application/vnd.openxmlformats-officedocument.drawing+xml">
        <DigestMethod Algorithm="http://www.w3.org/2001/04/xmlenc#sha256"/>
        <DigestValue>8XZ+2fCP8Q1aQ5r+LJz0+i4NJHF/IcqzYL6CltbQwNQ=</DigestValue>
      </Reference>
      <Reference URI="/xl/drawings/drawing35.xml?ContentType=application/vnd.openxmlformats-officedocument.drawing+xml">
        <DigestMethod Algorithm="http://www.w3.org/2001/04/xmlenc#sha256"/>
        <DigestValue>3oIgt2HNRAbZ4QGpn7VCxJTRrLteRsNmK3KZYQGnRbM=</DigestValue>
      </Reference>
      <Reference URI="/xl/drawings/drawing36.xml?ContentType=application/vnd.openxmlformats-officedocument.drawing+xml">
        <DigestMethod Algorithm="http://www.w3.org/2001/04/xmlenc#sha256"/>
        <DigestValue>EPWA36U+p/x5votv+QNGbvkD6P3AOj4KMSZeAZ29jPg=</DigestValue>
      </Reference>
      <Reference URI="/xl/drawings/drawing37.xml?ContentType=application/vnd.openxmlformats-officedocument.drawing+xml">
        <DigestMethod Algorithm="http://www.w3.org/2001/04/xmlenc#sha256"/>
        <DigestValue>Ueb0qaw9UnW3DKvTsYIStgcZtbFsf2ca+ZiqVEC2+9w=</DigestValue>
      </Reference>
      <Reference URI="/xl/drawings/drawing38.xml?ContentType=application/vnd.openxmlformats-officedocument.drawing+xml">
        <DigestMethod Algorithm="http://www.w3.org/2001/04/xmlenc#sha256"/>
        <DigestValue>+w90tl3UE6PzgjdqQBGXeQfYi3T43feRw9xiz2eJFdg=</DigestValue>
      </Reference>
      <Reference URI="/xl/drawings/drawing39.xml?ContentType=application/vnd.openxmlformats-officedocument.drawing+xml">
        <DigestMethod Algorithm="http://www.w3.org/2001/04/xmlenc#sha256"/>
        <DigestValue>US3el+a0dJw4hVkWKtyLrVtoFuJyDGt/zUBm+sLh+Cc=</DigestValue>
      </Reference>
      <Reference URI="/xl/drawings/drawing4.xml?ContentType=application/vnd.openxmlformats-officedocument.drawing+xml">
        <DigestMethod Algorithm="http://www.w3.org/2001/04/xmlenc#sha256"/>
        <DigestValue>Qxmv7q14CaY6gicAAMTeiP4N8ihwrfeVXZ2Bji2NF6M=</DigestValue>
      </Reference>
      <Reference URI="/xl/drawings/drawing40.xml?ContentType=application/vnd.openxmlformats-officedocument.drawing+xml">
        <DigestMethod Algorithm="http://www.w3.org/2001/04/xmlenc#sha256"/>
        <DigestValue>CcK1FtgdqRonZPLsgFecyVInNJtR9rYLsZ/oFRH9/Xk=</DigestValue>
      </Reference>
      <Reference URI="/xl/drawings/drawing41.xml?ContentType=application/vnd.openxmlformats-officedocument.drawing+xml">
        <DigestMethod Algorithm="http://www.w3.org/2001/04/xmlenc#sha256"/>
        <DigestValue>SvUgZWkduRzsuOiojsEVpLxi0ringWFxatkIw/M3eA4=</DigestValue>
      </Reference>
      <Reference URI="/xl/drawings/drawing42.xml?ContentType=application/vnd.openxmlformats-officedocument.drawing+xml">
        <DigestMethod Algorithm="http://www.w3.org/2001/04/xmlenc#sha256"/>
        <DigestValue>17QJBCBigwk17s0QaA2ldGe2A1FwHtQpZZYaV/eNo44=</DigestValue>
      </Reference>
      <Reference URI="/xl/drawings/drawing43.xml?ContentType=application/vnd.openxmlformats-officedocument.drawing+xml">
        <DigestMethod Algorithm="http://www.w3.org/2001/04/xmlenc#sha256"/>
        <DigestValue>gzcOzQmVm5OhHPBWWolE6cZZuVChiQS4un2CRoFiBNs=</DigestValue>
      </Reference>
      <Reference URI="/xl/drawings/drawing44.xml?ContentType=application/vnd.openxmlformats-officedocument.drawing+xml">
        <DigestMethod Algorithm="http://www.w3.org/2001/04/xmlenc#sha256"/>
        <DigestValue>vfDPdsGFikeomeNg3vp0OJUesqCIABLDzWuTkaeJDzA=</DigestValue>
      </Reference>
      <Reference URI="/xl/drawings/drawing45.xml?ContentType=application/vnd.openxmlformats-officedocument.drawing+xml">
        <DigestMethod Algorithm="http://www.w3.org/2001/04/xmlenc#sha256"/>
        <DigestValue>ee8uDO+oFSFjioyQsEwOH4gmuy7+bNnHvmfj6kJ8T5M=</DigestValue>
      </Reference>
      <Reference URI="/xl/drawings/drawing46.xml?ContentType=application/vnd.openxmlformats-officedocument.drawing+xml">
        <DigestMethod Algorithm="http://www.w3.org/2001/04/xmlenc#sha256"/>
        <DigestValue>svTbCjOOONDYe7DJtQagnoMnM1F1EMatrLHSGZsOoE8=</DigestValue>
      </Reference>
      <Reference URI="/xl/drawings/drawing47.xml?ContentType=application/vnd.openxmlformats-officedocument.drawing+xml">
        <DigestMethod Algorithm="http://www.w3.org/2001/04/xmlenc#sha256"/>
        <DigestValue>z08NodPGP2/LmlNCkaL236n9zeDYq/CtTEC4PZi2hdA=</DigestValue>
      </Reference>
      <Reference URI="/xl/drawings/drawing5.xml?ContentType=application/vnd.openxmlformats-officedocument.drawing+xml">
        <DigestMethod Algorithm="http://www.w3.org/2001/04/xmlenc#sha256"/>
        <DigestValue>E7lFIMn1dZR4gwI9TEf8kXBQpvouVgrqTrx0W2u99Hk=</DigestValue>
      </Reference>
      <Reference URI="/xl/drawings/drawing6.xml?ContentType=application/vnd.openxmlformats-officedocument.drawing+xml">
        <DigestMethod Algorithm="http://www.w3.org/2001/04/xmlenc#sha256"/>
        <DigestValue>fucDvsUum408isx4fZudP3KJaWkQS6Pz0ZuRJOMVB84=</DigestValue>
      </Reference>
      <Reference URI="/xl/drawings/drawing7.xml?ContentType=application/vnd.openxmlformats-officedocument.drawing+xml">
        <DigestMethod Algorithm="http://www.w3.org/2001/04/xmlenc#sha256"/>
        <DigestValue>74fekaQnf2hHRxHtASXozG7/gU6xGGq7CxjX3k4wGhc=</DigestValue>
      </Reference>
      <Reference URI="/xl/drawings/drawing8.xml?ContentType=application/vnd.openxmlformats-officedocument.drawing+xml">
        <DigestMethod Algorithm="http://www.w3.org/2001/04/xmlenc#sha256"/>
        <DigestValue>kZdq4RI9xGc8b4la+8dwVk7/ddLjuVShnchqkDF0Mk0=</DigestValue>
      </Reference>
      <Reference URI="/xl/drawings/drawing9.xml?ContentType=application/vnd.openxmlformats-officedocument.drawing+xml">
        <DigestMethod Algorithm="http://www.w3.org/2001/04/xmlenc#sha256"/>
        <DigestValue>Ou1Q2mEcXQY5z+wSMCUYqp/4fpPl5MDcdu5WGrbjFog=</DigestValue>
      </Reference>
      <Reference URI="/xl/externalLinks/_rels/externalLink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nNdtToCyLrRYWZfhcW/7nLY8AYzRnAi9ypTvfLK8yzg=</DigestValue>
      </Reference>
      <Reference URI="/xl/externalLinks/_rels/externalLink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HTS300lQGDlk+MfHgIuLeJkenBPS47RQ3xm//T/J2sc=</DigestValue>
      </Reference>
      <Reference URI="/xl/externalLinks/_rels/externalLink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n5RCuDtTgbfx6gM1jae7WBqbrsQKdN6GSGUR52gPk7A=</DigestValue>
      </Reference>
      <Reference URI="/xl/externalLinks/externalLink1.xml?ContentType=application/vnd.openxmlformats-officedocument.spreadsheetml.externalLink+xml">
        <DigestMethod Algorithm="http://www.w3.org/2001/04/xmlenc#sha256"/>
        <DigestValue>ZblBlwrOR5Gutcs/ObI7LNVzYj158D7yerWDT1Km2AU=</DigestValue>
      </Reference>
      <Reference URI="/xl/externalLinks/externalLink2.xml?ContentType=application/vnd.openxmlformats-officedocument.spreadsheetml.externalLink+xml">
        <DigestMethod Algorithm="http://www.w3.org/2001/04/xmlenc#sha256"/>
        <DigestValue>a23Mk9zggghKlEP4x3JePvMz8CQiFzdd1xYINHxHWDw=</DigestValue>
      </Reference>
      <Reference URI="/xl/externalLinks/externalLink3.xml?ContentType=application/vnd.openxmlformats-officedocument.spreadsheetml.externalLink+xml">
        <DigestMethod Algorithm="http://www.w3.org/2001/04/xmlenc#sha256"/>
        <DigestValue>asYMXD5inZyzwWufeURvTAhAdKNei556qtNmZasbVm4=</DigestValue>
      </Reference>
      <Reference URI="/xl/media/image1.png?ContentType=image/png">
        <DigestMethod Algorithm="http://www.w3.org/2001/04/xmlenc#sha256"/>
        <DigestValue>qeWf620vNzJ1a3WTg9h9eYUmOSNDDtyTB2vMIIX/57M=</DigestValue>
      </Reference>
      <Reference URI="/xl/media/image2.emf?ContentType=image/x-emf">
        <DigestMethod Algorithm="http://www.w3.org/2001/04/xmlenc#sha256"/>
        <DigestValue>n9NiYkbnHKobqiGQJShD5wvxuDlKQ41js8x7Z01+ezI=</DigestValue>
      </Reference>
      <Reference URI="/xl/printerSettings/printerSettings1.bin?ContentType=application/vnd.openxmlformats-officedocument.spreadsheetml.printerSettings">
        <DigestMethod Algorithm="http://www.w3.org/2001/04/xmlenc#sha256"/>
        <DigestValue>NJOPursJYaxU0Kdf6+A8kREnXPIHc2X+HMLM/usSuxI=</DigestValue>
      </Reference>
      <Reference URI="/xl/printerSettings/printerSettings10.bin?ContentType=application/vnd.openxmlformats-officedocument.spreadsheetml.printerSettings">
        <DigestMethod Algorithm="http://www.w3.org/2001/04/xmlenc#sha256"/>
        <DigestValue>bb+8H4J2o6LPdG6QmZU4mn3uzxXKpIOFPKOB2AZfqVE=</DigestValue>
      </Reference>
      <Reference URI="/xl/printerSettings/printerSettings11.bin?ContentType=application/vnd.openxmlformats-officedocument.spreadsheetml.printerSettings">
        <DigestMethod Algorithm="http://www.w3.org/2001/04/xmlenc#sha256"/>
        <DigestValue>bb+8H4J2o6LPdG6QmZU4mn3uzxXKpIOFPKOB2AZfqVE=</DigestValue>
      </Reference>
      <Reference URI="/xl/printerSettings/printerSettings12.bin?ContentType=application/vnd.openxmlformats-officedocument.spreadsheetml.printerSettings">
        <DigestMethod Algorithm="http://www.w3.org/2001/04/xmlenc#sha256"/>
        <DigestValue>lhqNU7rBRuoOJmmM9bzOZSyyB084+UHPE3b+4bG2W2E=</DigestValue>
      </Reference>
      <Reference URI="/xl/printerSettings/printerSettings13.bin?ContentType=application/vnd.openxmlformats-officedocument.spreadsheetml.printerSettings">
        <DigestMethod Algorithm="http://www.w3.org/2001/04/xmlenc#sha256"/>
        <DigestValue>PVaFkO87YaAWRRQwBjnggJKuVYdcXxrXmsx1tIwsNI8=</DigestValue>
      </Reference>
      <Reference URI="/xl/printerSettings/printerSettings14.bin?ContentType=application/vnd.openxmlformats-officedocument.spreadsheetml.printerSettings">
        <DigestMethod Algorithm="http://www.w3.org/2001/04/xmlenc#sha256"/>
        <DigestValue>mfp/sp5PGNDHh0H/vYhXeJ1Elsv5kIVAKX3G99EFtTI=</DigestValue>
      </Reference>
      <Reference URI="/xl/printerSettings/printerSettings15.bin?ContentType=application/vnd.openxmlformats-officedocument.spreadsheetml.printerSettings">
        <DigestMethod Algorithm="http://www.w3.org/2001/04/xmlenc#sha256"/>
        <DigestValue>hn9N2FuhLED1G+oO9NyaIcvvOOi+Obt7ukBjap+G5yY=</DigestValue>
      </Reference>
      <Reference URI="/xl/printerSettings/printerSettings16.bin?ContentType=application/vnd.openxmlformats-officedocument.spreadsheetml.printerSettings">
        <DigestMethod Algorithm="http://www.w3.org/2001/04/xmlenc#sha256"/>
        <DigestValue>HN3U52/x79HpPyp/phhEyjFOqo8GrwL5uaHQS9WJvCY=</DigestValue>
      </Reference>
      <Reference URI="/xl/printerSettings/printerSettings17.bin?ContentType=application/vnd.openxmlformats-officedocument.spreadsheetml.printerSettings">
        <DigestMethod Algorithm="http://www.w3.org/2001/04/xmlenc#sha256"/>
        <DigestValue>rTXxZyp4y/EknQIrykBtpqbL/s/K8kLHqWx7r7P5jnc=</DigestValue>
      </Reference>
      <Reference URI="/xl/printerSettings/printerSettings18.bin?ContentType=application/vnd.openxmlformats-officedocument.spreadsheetml.printerSettings">
        <DigestMethod Algorithm="http://www.w3.org/2001/04/xmlenc#sha256"/>
        <DigestValue>3TzOqZ9xbYmRl0V6tv1XyHH77Ex76LS1zOpn5LdXUXs=</DigestValue>
      </Reference>
      <Reference URI="/xl/printerSettings/printerSettings19.bin?ContentType=application/vnd.openxmlformats-officedocument.spreadsheetml.printerSettings">
        <DigestMethod Algorithm="http://www.w3.org/2001/04/xmlenc#sha256"/>
        <DigestValue>37ZjofFm+yty/+FWvZIDSEkoB2FUk0YOw1kJuLI/9c4=</DigestValue>
      </Reference>
      <Reference URI="/xl/printerSettings/printerSettings2.bin?ContentType=application/vnd.openxmlformats-officedocument.spreadsheetml.printerSettings">
        <DigestMethod Algorithm="http://www.w3.org/2001/04/xmlenc#sha256"/>
        <DigestValue>TaA6KX/SRWPpmiasS8KGCRFI/mFTpQlGqiM07LbibG8=</DigestValue>
      </Reference>
      <Reference URI="/xl/printerSettings/printerSettings20.bin?ContentType=application/vnd.openxmlformats-officedocument.spreadsheetml.printerSettings">
        <DigestMethod Algorithm="http://www.w3.org/2001/04/xmlenc#sha256"/>
        <DigestValue>MX+cubeKjazUCNRFC+dfQYibEHblZmuDb4KJVLIlR9M=</DigestValue>
      </Reference>
      <Reference URI="/xl/printerSettings/printerSettings21.bin?ContentType=application/vnd.openxmlformats-officedocument.spreadsheetml.printerSettings">
        <DigestMethod Algorithm="http://www.w3.org/2001/04/xmlenc#sha256"/>
        <DigestValue>mfp/sp5PGNDHh0H/vYhXeJ1Elsv5kIVAKX3G99EFtTI=</DigestValue>
      </Reference>
      <Reference URI="/xl/printerSettings/printerSettings22.bin?ContentType=application/vnd.openxmlformats-officedocument.spreadsheetml.printerSettings">
        <DigestMethod Algorithm="http://www.w3.org/2001/04/xmlenc#sha256"/>
        <DigestValue>rTXxZyp4y/EknQIrykBtpqbL/s/K8kLHqWx7r7P5jnc=</DigestValue>
      </Reference>
      <Reference URI="/xl/printerSettings/printerSettings23.bin?ContentType=application/vnd.openxmlformats-officedocument.spreadsheetml.printerSettings">
        <DigestMethod Algorithm="http://www.w3.org/2001/04/xmlenc#sha256"/>
        <DigestValue>hn9N2FuhLED1G+oO9NyaIcvvOOi+Obt7ukBjap+G5yY=</DigestValue>
      </Reference>
      <Reference URI="/xl/printerSettings/printerSettings24.bin?ContentType=application/vnd.openxmlformats-officedocument.spreadsheetml.printerSettings">
        <DigestMethod Algorithm="http://www.w3.org/2001/04/xmlenc#sha256"/>
        <DigestValue>MX+cubeKjazUCNRFC+dfQYibEHblZmuDb4KJVLIlR9M=</DigestValue>
      </Reference>
      <Reference URI="/xl/printerSettings/printerSettings25.bin?ContentType=application/vnd.openxmlformats-officedocument.spreadsheetml.printerSettings">
        <DigestMethod Algorithm="http://www.w3.org/2001/04/xmlenc#sha256"/>
        <DigestValue>4h/VkSTHIqhUayqKwOHcfw62t5kP/yeSl1OUo+/8jgE=</DigestValue>
      </Reference>
      <Reference URI="/xl/printerSettings/printerSettings26.bin?ContentType=application/vnd.openxmlformats-officedocument.spreadsheetml.printerSettings">
        <DigestMethod Algorithm="http://www.w3.org/2001/04/xmlenc#sha256"/>
        <DigestValue>wZ15eC4rW7nP+oVDaMaaxA1r1EB5UwWFToOv1NReXEg=</DigestValue>
      </Reference>
      <Reference URI="/xl/printerSettings/printerSettings27.bin?ContentType=application/vnd.openxmlformats-officedocument.spreadsheetml.printerSettings">
        <DigestMethod Algorithm="http://www.w3.org/2001/04/xmlenc#sha256"/>
        <DigestValue>KgpSo62UjE0BrkfpnB450HPk9VhYPfFUtE2zIRtil1M=</DigestValue>
      </Reference>
      <Reference URI="/xl/printerSettings/printerSettings28.bin?ContentType=application/vnd.openxmlformats-officedocument.spreadsheetml.printerSettings">
        <DigestMethod Algorithm="http://www.w3.org/2001/04/xmlenc#sha256"/>
        <DigestValue>a2BifL6LJCSAuPHx8a1XvgTh1foKoMTkttl9I9yHT9Y=</DigestValue>
      </Reference>
      <Reference URI="/xl/printerSettings/printerSettings29.bin?ContentType=application/vnd.openxmlformats-officedocument.spreadsheetml.printerSettings">
        <DigestMethod Algorithm="http://www.w3.org/2001/04/xmlenc#sha256"/>
        <DigestValue>CPmghBcq8M3AOC7OD9E4RGQCJ4N82avzjW2vuKZebXA=</DigestValue>
      </Reference>
      <Reference URI="/xl/printerSettings/printerSettings3.bin?ContentType=application/vnd.openxmlformats-officedocument.spreadsheetml.printerSettings">
        <DigestMethod Algorithm="http://www.w3.org/2001/04/xmlenc#sha256"/>
        <DigestValue>zzne4lq/+IZqjWE/oS4W4ZNgVmRbFrrBPmb1SMKe5+c=</DigestValue>
      </Reference>
      <Reference URI="/xl/printerSettings/printerSettings30.bin?ContentType=application/vnd.openxmlformats-officedocument.spreadsheetml.printerSettings">
        <DigestMethod Algorithm="http://www.w3.org/2001/04/xmlenc#sha256"/>
        <DigestValue>CPmghBcq8M3AOC7OD9E4RGQCJ4N82avzjW2vuKZebXA=</DigestValue>
      </Reference>
      <Reference URI="/xl/printerSettings/printerSettings31.bin?ContentType=application/vnd.openxmlformats-officedocument.spreadsheetml.printerSettings">
        <DigestMethod Algorithm="http://www.w3.org/2001/04/xmlenc#sha256"/>
        <DigestValue>CPmghBcq8M3AOC7OD9E4RGQCJ4N82avzjW2vuKZebXA=</DigestValue>
      </Reference>
      <Reference URI="/xl/printerSettings/printerSettings32.bin?ContentType=application/vnd.openxmlformats-officedocument.spreadsheetml.printerSettings">
        <DigestMethod Algorithm="http://www.w3.org/2001/04/xmlenc#sha256"/>
        <DigestValue>MX+cubeKjazUCNRFC+dfQYibEHblZmuDb4KJVLIlR9M=</DigestValue>
      </Reference>
      <Reference URI="/xl/printerSettings/printerSettings33.bin?ContentType=application/vnd.openxmlformats-officedocument.spreadsheetml.printerSettings">
        <DigestMethod Algorithm="http://www.w3.org/2001/04/xmlenc#sha256"/>
        <DigestValue>mfp/sp5PGNDHh0H/vYhXeJ1Elsv5kIVAKX3G99EFtTI=</DigestValue>
      </Reference>
      <Reference URI="/xl/printerSettings/printerSettings4.bin?ContentType=application/vnd.openxmlformats-officedocument.spreadsheetml.printerSettings">
        <DigestMethod Algorithm="http://www.w3.org/2001/04/xmlenc#sha256"/>
        <DigestValue>TaA6KX/SRWPpmiasS8KGCRFI/mFTpQlGqiM07LbibG8=</DigestValue>
      </Reference>
      <Reference URI="/xl/printerSettings/printerSettings5.bin?ContentType=application/vnd.openxmlformats-officedocument.spreadsheetml.printerSettings">
        <DigestMethod Algorithm="http://www.w3.org/2001/04/xmlenc#sha256"/>
        <DigestValue>wyPChFhXLzbdX2LVfD8kXCToDk15BzwAQ2eRD0VsuTs=</DigestValue>
      </Reference>
      <Reference URI="/xl/printerSettings/printerSettings6.bin?ContentType=application/vnd.openxmlformats-officedocument.spreadsheetml.printerSettings">
        <DigestMethod Algorithm="http://www.w3.org/2001/04/xmlenc#sha256"/>
        <DigestValue>oTYL0BM86dC+RG32Ch5Dj5GQz2pMPIr4THoNg8lcB/I=</DigestValue>
      </Reference>
      <Reference URI="/xl/printerSettings/printerSettings7.bin?ContentType=application/vnd.openxmlformats-officedocument.spreadsheetml.printerSettings">
        <DigestMethod Algorithm="http://www.w3.org/2001/04/xmlenc#sha256"/>
        <DigestValue>CYrthGZIx03+Pxuhxpx4EvsLmqWGm865T58HHxDDDIo=</DigestValue>
      </Reference>
      <Reference URI="/xl/printerSettings/printerSettings8.bin?ContentType=application/vnd.openxmlformats-officedocument.spreadsheetml.printerSettings">
        <DigestMethod Algorithm="http://www.w3.org/2001/04/xmlenc#sha256"/>
        <DigestValue>rTXxZyp4y/EknQIrykBtpqbL/s/K8kLHqWx7r7P5jnc=</DigestValue>
      </Reference>
      <Reference URI="/xl/printerSettings/printerSettings9.bin?ContentType=application/vnd.openxmlformats-officedocument.spreadsheetml.printerSettings">
        <DigestMethod Algorithm="http://www.w3.org/2001/04/xmlenc#sha256"/>
        <DigestValue>MX+cubeKjazUCNRFC+dfQYibEHblZmuDb4KJVLIlR9M=</DigestValue>
      </Reference>
      <Reference URI="/xl/sharedStrings.xml?ContentType=application/vnd.openxmlformats-officedocument.spreadsheetml.sharedStrings+xml">
        <DigestMethod Algorithm="http://www.w3.org/2001/04/xmlenc#sha256"/>
        <DigestValue>xqqohctqHp04zm47o2OeV6u8Vr7RKQqIH0+g/CZlP+g=</DigestValue>
      </Reference>
      <Reference URI="/xl/styles.xml?ContentType=application/vnd.openxmlformats-officedocument.spreadsheetml.styles+xml">
        <DigestMethod Algorithm="http://www.w3.org/2001/04/xmlenc#sha256"/>
        <DigestValue>ITfq5lHP6D1n2wcREZN3Z2FZ8O9oElZcilV9Dy495jc=</DigestValue>
      </Reference>
      <Reference URI="/xl/theme/theme1.xml?ContentType=application/vnd.openxmlformats-officedocument.theme+xml">
        <DigestMethod Algorithm="http://www.w3.org/2001/04/xmlenc#sha256"/>
        <DigestValue>gcKivLSR62CMLp3FoReG1kslclLlHYCA7f/kGgXQhW4=</DigestValue>
      </Reference>
      <Reference URI="/xl/workbook.xml?ContentType=application/vnd.openxmlformats-officedocument.spreadsheetml.sheet.main+xml">
        <DigestMethod Algorithm="http://www.w3.org/2001/04/xmlenc#sha256"/>
        <DigestValue>tePELtTTxxe+5K9md8c9R8PK/7DSbmKeEPhVomRoOfc=</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AkNhP713P2yRa4Dh2ARGFlwE9QoRTO7fyLFTfcPffHI=</DigestValue>
      </Reference>
      <Reference URI="/xl/worksheets/_rels/sheet10.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+BaS/HzMhZvgymMUYRUkbCwSJ1I5c/o/tC1teWbfMDE=</DigestValue>
      </Reference>
      <Reference URI="/xl/worksheets/_rels/sheet1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sLAyB/ivPAvzDhjFp3qhlhByAdJLKCZlv86uSB7TW54=</DigestValue>
      </Reference>
      <Reference URI="/xl/worksheets/_rels/sheet1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THN4suJYDJQrBPb7aVbzr8dimaodct7Vq8qNsBy5mWU=</DigestValue>
      </Reference>
      <Reference URI="/xl/worksheets/_rels/sheet1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CT17HW5GAUg8IDCoaiJv6Mmp5l/6Gnt1WxqNfk70QIQ=</DigestValue>
      </Reference>
      <Reference URI="/xl/worksheets/_rels/sheet1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7jDD410mty20UU2MmXoAgxr4t+Of4vGfmaoWvGUM1Ps=</DigestValue>
      </Reference>
      <Reference URI="/xl/worksheets/_rels/sheet15.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Z+OMXa9pj7LK6f4e9JuVIih6+fVMLTnfe8KM3dgHpx8=</DigestValue>
      </Reference>
      <Reference URI="/xl/worksheets/_rels/sheet1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zHMio15cATmGVO/6ruckrA49B89o3wymufjxZVwXKMs=</DigestValue>
      </Reference>
      <Reference URI="/xl/worksheets/_rels/sheet1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qcqV6O8u78QVOuzCGABmntISiKJNdxsmBwrFW3wXbDU=</DigestValue>
      </Reference>
      <Reference URI="/xl/worksheets/_rels/sheet18.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IsTdH6Tn4vR3ROT70MhgFxSMuNA85TIlS90vCqw+65g=</DigestValue>
      </Reference>
      <Reference URI="/xl/worksheets/_rels/sheet19.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1FCniD4lHEMab0J9eJ3ec2bMqFDgBFKCPealtV1DXhQ=</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gc8gglqzrTW6QqtJ1wKoNXolcaOgzOM1fQMzKARu980=</DigestValue>
      </Reference>
      <Reference URI="/xl/worksheets/_rels/sheet2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frxznYk5+X6H89wE27ZJg24asW/o5g/n3V8HNYOeuLo=</DigestValue>
      </Reference>
      <Reference URI="/xl/worksheets/_rels/sheet2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PqsarB9tFnFrJxnk6d4ZV/6SgfbM1fy83NTMUuabCH8=</DigestValue>
      </Reference>
      <Reference URI="/xl/worksheets/_rels/sheet2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Rzt+/9CX4VOY+VpN3jWiOcb9FdY9Kqj8NJqDfGcCxZc=</DigestValue>
      </Reference>
      <Reference URI="/xl/worksheets/_rels/sheet2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glaf+UX+LcZ8EtNlsfmVeQtHxR0SioMWwx4UoNoSMDc=</DigestValue>
      </Reference>
      <Reference URI="/xl/worksheets/_rels/sheet2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QsRE3wUMwn5gOgUYn3UEVp/aSqEHvY1/2EgLDMwLn9c=</DigestValue>
      </Reference>
      <Reference URI="/xl/worksheets/_rels/sheet25.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I/diy3J7j0qvoocpu4rYVBbayScZZ4Gb5QuKgSB/4OM=</DigestValue>
      </Reference>
      <Reference URI="/xl/worksheets/_rels/sheet2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XrPIgY8JtQA220b+iu4M30LlCznyTg5kr1ZRyRUDbeU=</DigestValue>
      </Reference>
      <Reference URI="/xl/worksheets/_rels/sheet2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h4/YGk/vmmkw9SZf/00KacJZUtS+Gg+8i2zqBfyQucM=</DigestValue>
      </Reference>
      <Reference URI="/xl/worksheets/_rels/sheet2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xDLf69K9KXLBRzVLgm+7o5FhfSXDymojtWNjnYCSHm8=</DigestValue>
      </Reference>
      <Reference URI="/xl/worksheets/_rels/sheet29.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IBWvLkjeGZcevxXh8Pg4QQMyF6OaLSlFBv9vI604zlA=</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iLnqDiTvY3jcO6oGUkMq4Xn822GZ9FieCsP3rsGEq9A=</DigestValue>
      </Reference>
      <Reference URI="/xl/worksheets/_rels/sheet30.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ATlqjxcIfIP5zIa3KK4qJnh/3EjG9gB7tLFHpE0UyLU=</DigestValue>
      </Reference>
      <Reference URI="/xl/worksheets/_rels/sheet3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hABLZXd4XFUtvlf/+VK7jDNlBxlXgbKMrsNLnoq4qvc=</DigestValue>
      </Reference>
      <Reference URI="/xl/worksheets/_rels/sheet3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4DrIkn4/Zdjr98R7oGpVx6igrMjGy8dQjX3XLvg/fq0=</DigestValue>
      </Reference>
      <Reference URI="/xl/worksheets/_rels/sheet3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VxnYHItDmr4qjRB9YcEWe9trwnB10Vj495Foc2nncjM=</DigestValue>
      </Reference>
      <Reference URI="/xl/worksheets/_rels/sheet3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V1tnGQbVeCNBZnwO8iYIy5mLrPvn5gLdx2L62li8hk0=</DigestValue>
      </Reference>
      <Reference URI="/xl/worksheets/_rels/sheet3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wetYv5KKw7LrWEZeNSoPqIsPz3IpdRh5kDOOL3To1gY=</DigestValue>
      </Reference>
      <Reference URI="/xl/worksheets/_rels/sheet3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1z2IX2FtUXLQBYafOsq/Xuvzaa+HQquBn7K+cS9L/ko=</DigestValue>
      </Reference>
      <Reference URI="/xl/worksheets/_rels/sheet3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TFTJWlcTFqpsWSyI0c/R/AtsM6QqhMKs7MqwNH3COsg=</DigestValue>
      </Reference>
      <Reference URI="/xl/worksheets/_rels/sheet3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xtGxpqrt37iD/KHXDxHVvL4MnUdHCcozoBH7GMRZJ0Y=</DigestValue>
      </Reference>
      <Reference URI="/xl/worksheets/_rels/sheet39.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bzGyHWcQ2JYDgZ81kd/lPmR/5AwNg2Nt5qMIJhogIb4=</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Tawd0AR3WKIFqlhccubY3AMVoPIhyN3+vwBhGLrXAaA=</DigestValue>
      </Reference>
      <Reference URI="/xl/worksheets/_rels/sheet4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ZMChrI3IITF3LKOoeOyhEeXL/hL33nMVah4dAu3F/xk=</DigestValue>
      </Reference>
      <Reference URI="/xl/worksheets/_rels/sheet4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LrtATePP6V0gBYironZklqwVs189uA4z8h7+HOsgshg=</DigestValue>
      </Reference>
      <Reference URI="/xl/worksheets/_rels/sheet4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kNztTK91uhXh20ukMCJVvYnfjWkLGb1TOIr475ClcYs=</DigestValue>
      </Reference>
      <Reference URI="/xl/worksheets/_rels/sheet4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Xhy7onXyb25NxSE6bSDNn+udXc+SVtVyRx5o4pKJPsU=</DigestValue>
      </Reference>
      <Reference URI="/xl/worksheets/_rels/sheet4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2X6LUYnZOsIay5oEzcjiahqwul+swe7ftURB7AjTBE0=</DigestValue>
      </Reference>
      <Reference URI="/xl/worksheets/_rels/sheet45.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7njdEobN09VJfTI3UJQkEGhy3N2khvpyBkw2WWhj1u8=</DigestValue>
      </Reference>
      <Reference URI="/xl/worksheets/_rels/sheet47.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PlQG77FzspCbbXtW9iyBDFctItoqcNhlpG0GPZXP9q4=</DigestValue>
      </Reference>
      <Reference URI="/xl/worksheets/_rels/sheet4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txYOOqSyIG6wUlus+Od3AYEKNq154StiK6SF2sBxqno=</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kES1yCotKwnnhOOZkxVYB9G/E/IMRFzLZ5BhStIJkE0=</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8GKlLdInL2QRjK8f6lVFdQ6jnGET2MO39Zd+uuWgXI0=</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XcHrgaSEQPXtEt8bDTvGf3twKbRe1ZYn2wcDZ6ypBbY=</DigestValue>
      </Reference>
      <Reference URI="/xl/worksheets/_rels/sheet8.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X3zpCex888qW3aWZrots4NCsUJcmpFznSbbui3dQdeI=</DigestValue>
      </Reference>
      <Reference URI="/xl/worksheets/_rels/sheet9.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9OECRoONlLJKFtVUgpZ5A1EvEAwg5NdHus6boCYjhzY=</DigestValue>
      </Reference>
      <Reference URI="/xl/worksheets/sheet1.xml?ContentType=application/vnd.openxmlformats-officedocument.spreadsheetml.worksheet+xml">
        <DigestMethod Algorithm="http://www.w3.org/2001/04/xmlenc#sha256"/>
        <DigestValue>EQPwqBp7unYX0+K7WrHP9ZH65n8n0Bs81tSuP7tKZWo=</DigestValue>
      </Reference>
      <Reference URI="/xl/worksheets/sheet10.xml?ContentType=application/vnd.openxmlformats-officedocument.spreadsheetml.worksheet+xml">
        <DigestMethod Algorithm="http://www.w3.org/2001/04/xmlenc#sha256"/>
        <DigestValue>YaqneL95GTC8ChCQedJV19o6EqBeYT/OkvxUlP8omDQ=</DigestValue>
      </Reference>
      <Reference URI="/xl/worksheets/sheet11.xml?ContentType=application/vnd.openxmlformats-officedocument.spreadsheetml.worksheet+xml">
        <DigestMethod Algorithm="http://www.w3.org/2001/04/xmlenc#sha256"/>
        <DigestValue>iP7g2Im0Lh3UdzhA5T5xh49e4sWZzBOdr0BJ7wo4yHU=</DigestValue>
      </Reference>
      <Reference URI="/xl/worksheets/sheet12.xml?ContentType=application/vnd.openxmlformats-officedocument.spreadsheetml.worksheet+xml">
        <DigestMethod Algorithm="http://www.w3.org/2001/04/xmlenc#sha256"/>
        <DigestValue>1IQQDmlwlt2P7+bshDn08GEZV4vuhckERuPXAC1Uqkc=</DigestValue>
      </Reference>
      <Reference URI="/xl/worksheets/sheet13.xml?ContentType=application/vnd.openxmlformats-officedocument.spreadsheetml.worksheet+xml">
        <DigestMethod Algorithm="http://www.w3.org/2001/04/xmlenc#sha256"/>
        <DigestValue>6/mU3kzVp57JvLzEwTApj0wN59niMTuUJlSD/I8pFnU=</DigestValue>
      </Reference>
      <Reference URI="/xl/worksheets/sheet14.xml?ContentType=application/vnd.openxmlformats-officedocument.spreadsheetml.worksheet+xml">
        <DigestMethod Algorithm="http://www.w3.org/2001/04/xmlenc#sha256"/>
        <DigestValue>yeHD2zFScva2al/3fjx4pWuGpqYuAAANpsBAafzOKWQ=</DigestValue>
      </Reference>
      <Reference URI="/xl/worksheets/sheet15.xml?ContentType=application/vnd.openxmlformats-officedocument.spreadsheetml.worksheet+xml">
        <DigestMethod Algorithm="http://www.w3.org/2001/04/xmlenc#sha256"/>
        <DigestValue>GzvX9FjUAlBNNpZCJRScGmAd2xz9bYQHwp9uBertH0c=</DigestValue>
      </Reference>
      <Reference URI="/xl/worksheets/sheet16.xml?ContentType=application/vnd.openxmlformats-officedocument.spreadsheetml.worksheet+xml">
        <DigestMethod Algorithm="http://www.w3.org/2001/04/xmlenc#sha256"/>
        <DigestValue>67X5DssNKmEByaFfbBzjO+orSDloHpRsi5eo2F7mcCI=</DigestValue>
      </Reference>
      <Reference URI="/xl/worksheets/sheet17.xml?ContentType=application/vnd.openxmlformats-officedocument.spreadsheetml.worksheet+xml">
        <DigestMethod Algorithm="http://www.w3.org/2001/04/xmlenc#sha256"/>
        <DigestValue>f/4YDz34OJ6mvlI1Ah5+VzI8aQ7fuVwW3iHIP2iiGaY=</DigestValue>
      </Reference>
      <Reference URI="/xl/worksheets/sheet18.xml?ContentType=application/vnd.openxmlformats-officedocument.spreadsheetml.worksheet+xml">
        <DigestMethod Algorithm="http://www.w3.org/2001/04/xmlenc#sha256"/>
        <DigestValue>3WjBXVoATTugY0oy2fdpOfGDPQoX0d9eCaaiqYNXjcU=</DigestValue>
      </Reference>
      <Reference URI="/xl/worksheets/sheet19.xml?ContentType=application/vnd.openxmlformats-officedocument.spreadsheetml.worksheet+xml">
        <DigestMethod Algorithm="http://www.w3.org/2001/04/xmlenc#sha256"/>
        <DigestValue>F/CMSDnnQkZjhqFPBQAs3xj3S+/VpiZv7mSZlmqDvXM=</DigestValue>
      </Reference>
      <Reference URI="/xl/worksheets/sheet2.xml?ContentType=application/vnd.openxmlformats-officedocument.spreadsheetml.worksheet+xml">
        <DigestMethod Algorithm="http://www.w3.org/2001/04/xmlenc#sha256"/>
        <DigestValue>s4l1a3yNUp87D8q/4ImjMEAbMB+VmvLbYEwEiGxjf5I=</DigestValue>
      </Reference>
      <Reference URI="/xl/worksheets/sheet20.xml?ContentType=application/vnd.openxmlformats-officedocument.spreadsheetml.worksheet+xml">
        <DigestMethod Algorithm="http://www.w3.org/2001/04/xmlenc#sha256"/>
        <DigestValue>C+KH6J8d2crJ/6Q5C3tziBYnw95k9QPftB50RazenxQ=</DigestValue>
      </Reference>
      <Reference URI="/xl/worksheets/sheet21.xml?ContentType=application/vnd.openxmlformats-officedocument.spreadsheetml.worksheet+xml">
        <DigestMethod Algorithm="http://www.w3.org/2001/04/xmlenc#sha256"/>
        <DigestValue>5iV3EARaKPt9DNN0S31Tul3GFs9BN5gMFRPy669MoQk=</DigestValue>
      </Reference>
      <Reference URI="/xl/worksheets/sheet22.xml?ContentType=application/vnd.openxmlformats-officedocument.spreadsheetml.worksheet+xml">
        <DigestMethod Algorithm="http://www.w3.org/2001/04/xmlenc#sha256"/>
        <DigestValue>3w7GpKZGYa2pmum6mpJWzHACFDLdcL1IyhtYGQT7FBU=</DigestValue>
      </Reference>
      <Reference URI="/xl/worksheets/sheet23.xml?ContentType=application/vnd.openxmlformats-officedocument.spreadsheetml.worksheet+xml">
        <DigestMethod Algorithm="http://www.w3.org/2001/04/xmlenc#sha256"/>
        <DigestValue>AaC4xWLVT7fd7so92BdF8bzZog0FttObBAJvtdqHEBA=</DigestValue>
      </Reference>
      <Reference URI="/xl/worksheets/sheet24.xml?ContentType=application/vnd.openxmlformats-officedocument.spreadsheetml.worksheet+xml">
        <DigestMethod Algorithm="http://www.w3.org/2001/04/xmlenc#sha256"/>
        <DigestValue>8CDcXorPexf+2/XrWDYvaq6l+VelKyyNl4ab9jGsLj8=</DigestValue>
      </Reference>
      <Reference URI="/xl/worksheets/sheet25.xml?ContentType=application/vnd.openxmlformats-officedocument.spreadsheetml.worksheet+xml">
        <DigestMethod Algorithm="http://www.w3.org/2001/04/xmlenc#sha256"/>
        <DigestValue>yRwkVcACKQT3Xr67K9Rum68Qs/eOHRXPpLfBRbzfEBI=</DigestValue>
      </Reference>
      <Reference URI="/xl/worksheets/sheet26.xml?ContentType=application/vnd.openxmlformats-officedocument.spreadsheetml.worksheet+xml">
        <DigestMethod Algorithm="http://www.w3.org/2001/04/xmlenc#sha256"/>
        <DigestValue>kfpHSNh9WS31mixHlZjaFTcGIDPfil+ElGJuSMTSEPs=</DigestValue>
      </Reference>
      <Reference URI="/xl/worksheets/sheet27.xml?ContentType=application/vnd.openxmlformats-officedocument.spreadsheetml.worksheet+xml">
        <DigestMethod Algorithm="http://www.w3.org/2001/04/xmlenc#sha256"/>
        <DigestValue>hpc8NZwkR+/XcIiiYclPrGzbh3GzuKNyfracxaxWrV0=</DigestValue>
      </Reference>
      <Reference URI="/xl/worksheets/sheet28.xml?ContentType=application/vnd.openxmlformats-officedocument.spreadsheetml.worksheet+xml">
        <DigestMethod Algorithm="http://www.w3.org/2001/04/xmlenc#sha256"/>
        <DigestValue>CTgX7Gx96fwsbi7ah2k6ccMaab3WpVt/KBDpOW8sm7U=</DigestValue>
      </Reference>
      <Reference URI="/xl/worksheets/sheet29.xml?ContentType=application/vnd.openxmlformats-officedocument.spreadsheetml.worksheet+xml">
        <DigestMethod Algorithm="http://www.w3.org/2001/04/xmlenc#sha256"/>
        <DigestValue>MK8nyFr9MvlVpU49Nw3QaIt3Y1INwqCtR8wIVWlyshk=</DigestValue>
      </Reference>
      <Reference URI="/xl/worksheets/sheet3.xml?ContentType=application/vnd.openxmlformats-officedocument.spreadsheetml.worksheet+xml">
        <DigestMethod Algorithm="http://www.w3.org/2001/04/xmlenc#sha256"/>
        <DigestValue>viYiPtEy9SGd/fdRNeqIvZ4zG7ZNaig5lLs/LSZJY/4=</DigestValue>
      </Reference>
      <Reference URI="/xl/worksheets/sheet30.xml?ContentType=application/vnd.openxmlformats-officedocument.spreadsheetml.worksheet+xml">
        <DigestMethod Algorithm="http://www.w3.org/2001/04/xmlenc#sha256"/>
        <DigestValue>idY8KhgZQANC+pRWgFkgzu8xZeSl2J/gVca3DGIbaHA=</DigestValue>
      </Reference>
      <Reference URI="/xl/worksheets/sheet31.xml?ContentType=application/vnd.openxmlformats-officedocument.spreadsheetml.worksheet+xml">
        <DigestMethod Algorithm="http://www.w3.org/2001/04/xmlenc#sha256"/>
        <DigestValue>d9xb9HL3FDcBnrKSN4O9WDZXA1JurH6Ei1pFQ4X1JrY=</DigestValue>
      </Reference>
      <Reference URI="/xl/worksheets/sheet32.xml?ContentType=application/vnd.openxmlformats-officedocument.spreadsheetml.worksheet+xml">
        <DigestMethod Algorithm="http://www.w3.org/2001/04/xmlenc#sha256"/>
        <DigestValue>3JuYFnozEI4MeLl2mVhbVGkPrCWvrutYEHEkNQ51Nx0=</DigestValue>
      </Reference>
      <Reference URI="/xl/worksheets/sheet33.xml?ContentType=application/vnd.openxmlformats-officedocument.spreadsheetml.worksheet+xml">
        <DigestMethod Algorithm="http://www.w3.org/2001/04/xmlenc#sha256"/>
        <DigestValue>O0gOoH5ApRLt+DqGpQEIWokwdGdQ5MqDWGlnXkdh+g4=</DigestValue>
      </Reference>
      <Reference URI="/xl/worksheets/sheet34.xml?ContentType=application/vnd.openxmlformats-officedocument.spreadsheetml.worksheet+xml">
        <DigestMethod Algorithm="http://www.w3.org/2001/04/xmlenc#sha256"/>
        <DigestValue>QPsBDOd2+IcVjJoWq/ac8NcogPBA/r0wjREho8Qm72M=</DigestValue>
      </Reference>
      <Reference URI="/xl/worksheets/sheet35.xml?ContentType=application/vnd.openxmlformats-officedocument.spreadsheetml.worksheet+xml">
        <DigestMethod Algorithm="http://www.w3.org/2001/04/xmlenc#sha256"/>
        <DigestValue>5FN9UWkyvB7s+HMC7fH1k4+WrCp7HEAo74k02mP9YXM=</DigestValue>
      </Reference>
      <Reference URI="/xl/worksheets/sheet36.xml?ContentType=application/vnd.openxmlformats-officedocument.spreadsheetml.worksheet+xml">
        <DigestMethod Algorithm="http://www.w3.org/2001/04/xmlenc#sha256"/>
        <DigestValue>IF9In1QYRwBywSTBIJoBKLCZVjMVts9oizEsi6KKZGE=</DigestValue>
      </Reference>
      <Reference URI="/xl/worksheets/sheet37.xml?ContentType=application/vnd.openxmlformats-officedocument.spreadsheetml.worksheet+xml">
        <DigestMethod Algorithm="http://www.w3.org/2001/04/xmlenc#sha256"/>
        <DigestValue>u48htdnxdlbMjVPBlp618Nj0BFDOIBgloX7YwBO1bnM=</DigestValue>
      </Reference>
      <Reference URI="/xl/worksheets/sheet38.xml?ContentType=application/vnd.openxmlformats-officedocument.spreadsheetml.worksheet+xml">
        <DigestMethod Algorithm="http://www.w3.org/2001/04/xmlenc#sha256"/>
        <DigestValue>9Uk4dmUqxxrNwW0sEwFlmmajakUdfLKsNiYhzGRh/NU=</DigestValue>
      </Reference>
      <Reference URI="/xl/worksheets/sheet39.xml?ContentType=application/vnd.openxmlformats-officedocument.spreadsheetml.worksheet+xml">
        <DigestMethod Algorithm="http://www.w3.org/2001/04/xmlenc#sha256"/>
        <DigestValue>m8tQbN3xxWbXyri9yIQKXISi50AZwNeQwvLXNib0Uqo=</DigestValue>
      </Reference>
      <Reference URI="/xl/worksheets/sheet4.xml?ContentType=application/vnd.openxmlformats-officedocument.spreadsheetml.worksheet+xml">
        <DigestMethod Algorithm="http://www.w3.org/2001/04/xmlenc#sha256"/>
        <DigestValue>/lJXtBrAu+QSU13U/FsNnGit+vDbZHYTKg51ceFM3MM=</DigestValue>
      </Reference>
      <Reference URI="/xl/worksheets/sheet40.xml?ContentType=application/vnd.openxmlformats-officedocument.spreadsheetml.worksheet+xml">
        <DigestMethod Algorithm="http://www.w3.org/2001/04/xmlenc#sha256"/>
        <DigestValue>lidHK035sSs5Dv+WEbfIaCKZMPCaXzWzWJ1woe6tjoY=</DigestValue>
      </Reference>
      <Reference URI="/xl/worksheets/sheet41.xml?ContentType=application/vnd.openxmlformats-officedocument.spreadsheetml.worksheet+xml">
        <DigestMethod Algorithm="http://www.w3.org/2001/04/xmlenc#sha256"/>
        <DigestValue>tTN6Uu1R9zy1Zd6F3kBi2fUywO5TsrTUDzvkVWFFebM=</DigestValue>
      </Reference>
      <Reference URI="/xl/worksheets/sheet42.xml?ContentType=application/vnd.openxmlformats-officedocument.spreadsheetml.worksheet+xml">
        <DigestMethod Algorithm="http://www.w3.org/2001/04/xmlenc#sha256"/>
        <DigestValue>rvkSJ3h8gZtg4oOdZS9PRACFfC2yJ6R67xcrFPqhL7U=</DigestValue>
      </Reference>
      <Reference URI="/xl/worksheets/sheet43.xml?ContentType=application/vnd.openxmlformats-officedocument.spreadsheetml.worksheet+xml">
        <DigestMethod Algorithm="http://www.w3.org/2001/04/xmlenc#sha256"/>
        <DigestValue>BpWNybn6eQQJ9Go2Oni9T81/q7MaNsrdOmOtuRQo9RE=</DigestValue>
      </Reference>
      <Reference URI="/xl/worksheets/sheet44.xml?ContentType=application/vnd.openxmlformats-officedocument.spreadsheetml.worksheet+xml">
        <DigestMethod Algorithm="http://www.w3.org/2001/04/xmlenc#sha256"/>
        <DigestValue>MYZs37SwJhWETgHUmC8Zq2gAR12jUJ4z/nlkYiYreh4=</DigestValue>
      </Reference>
      <Reference URI="/xl/worksheets/sheet45.xml?ContentType=application/vnd.openxmlformats-officedocument.spreadsheetml.worksheet+xml">
        <DigestMethod Algorithm="http://www.w3.org/2001/04/xmlenc#sha256"/>
        <DigestValue>lW1mmKhdN/j5BnnZEcPWckC4A7cwgBtYb4LHC4H/eY0=</DigestValue>
      </Reference>
      <Reference URI="/xl/worksheets/sheet46.xml?ContentType=application/vnd.openxmlformats-officedocument.spreadsheetml.worksheet+xml">
        <DigestMethod Algorithm="http://www.w3.org/2001/04/xmlenc#sha256"/>
        <DigestValue>EkxKps/3m66vWd+Qbjp7Bb0vfv57nqlfVgB957RI9+Y=</DigestValue>
      </Reference>
      <Reference URI="/xl/worksheets/sheet47.xml?ContentType=application/vnd.openxmlformats-officedocument.spreadsheetml.worksheet+xml">
        <DigestMethod Algorithm="http://www.w3.org/2001/04/xmlenc#sha256"/>
        <DigestValue>3+yUFC2M/59Zx8HxH9aDzjUe4uPNWXqbBRTo7Q+CidA=</DigestValue>
      </Reference>
      <Reference URI="/xl/worksheets/sheet48.xml?ContentType=application/vnd.openxmlformats-officedocument.spreadsheetml.worksheet+xml">
        <DigestMethod Algorithm="http://www.w3.org/2001/04/xmlenc#sha256"/>
        <DigestValue>BGWoaSYev81vAiX3O/h6bl64NS8oFen1oaTmCIQaH3E=</DigestValue>
      </Reference>
      <Reference URI="/xl/worksheets/sheet5.xml?ContentType=application/vnd.openxmlformats-officedocument.spreadsheetml.worksheet+xml">
        <DigestMethod Algorithm="http://www.w3.org/2001/04/xmlenc#sha256"/>
        <DigestValue>6nTAvC7MlPDQdzRvzuKqe1bzodXbromhs/sfrUQL+hc=</DigestValue>
      </Reference>
      <Reference URI="/xl/worksheets/sheet6.xml?ContentType=application/vnd.openxmlformats-officedocument.spreadsheetml.worksheet+xml">
        <DigestMethod Algorithm="http://www.w3.org/2001/04/xmlenc#sha256"/>
        <DigestValue>3LTPDaXsNt1IYCrHHETJ6f/PxUOtk4FKHVgiAvBoztA=</DigestValue>
      </Reference>
      <Reference URI="/xl/worksheets/sheet7.xml?ContentType=application/vnd.openxmlformats-officedocument.spreadsheetml.worksheet+xml">
        <DigestMethod Algorithm="http://www.w3.org/2001/04/xmlenc#sha256"/>
        <DigestValue>8MP3LnXoqSdLiCYSWPzwpcwIHv1awPbQaAZVK0wsUJQ=</DigestValue>
      </Reference>
      <Reference URI="/xl/worksheets/sheet8.xml?ContentType=application/vnd.openxmlformats-officedocument.spreadsheetml.worksheet+xml">
        <DigestMethod Algorithm="http://www.w3.org/2001/04/xmlenc#sha256"/>
        <DigestValue>LDTzi+JQk7zVCowNkA3UBNGg311abqTewC+z2PjIU64=</DigestValue>
      </Reference>
      <Reference URI="/xl/worksheets/sheet9.xml?ContentType=application/vnd.openxmlformats-officedocument.spreadsheetml.worksheet+xml">
        <DigestMethod Algorithm="http://www.w3.org/2001/04/xmlenc#sha256"/>
        <DigestValue>iWs/Z9mO6588ldBYmEHVEEEk/hmcxDoZmuCT+N8kAOY=</DigestValue>
      </Reference>
    </Manifest>
    <SignatureProperties>
      <SignatureProperty Id="idSignatureTime" Target="#idPackageSignature">
        <mdssi:SignatureTime xmlns:mdssi="http://schemas.openxmlformats.org/package/2006/digital-signature">
          <mdssi:Format>YYYY-MM-DDThh:mm:ssTZD</mdssi:Format>
          <mdssi:Value>2025-02-24T12:35:47Z</mdssi:Value>
        </mdssi:SignatureTime>
      </SignatureProperty>
    </SignatureProperties>
  </Object>
  <Object Id="idOfficeObject">
    <SignatureProperties>
      <SignatureProperty Id="idOfficeV1Details" Target="#idPackageSignature">
        <SignatureInfoV1 xmlns="http://schemas.microsoft.com/office/2006/digsig">
          <SetupID/>
          <SignatureText/>
          <SignatureImage/>
          <SignatureComments/>
          <WindowsVersion>10.0</WindowsVersion>
          <OfficeVersion>16.0.18429/26</OfficeVersion>
          <ApplicationVersion>16.0.18429</ApplicationVersion>
          <Monitors>1</Monitors>
          <HorizontalResolution>2736</HorizontalResolution>
          <VerticalResolution>1824</VerticalResolution>
          <ColorDepth>32</ColorDepth>
          <SignatureProviderId>{00000000-0000-0000-0000-000000000000}</SignatureProviderId>
          <SignatureProviderUrl/>
          <SignatureProviderDetails>9</SignatureProviderDetails>
          <SignatureType>1</SignatureType>
        </SignatureInfoV1>
      </SignatureProperty>
    </SignatureProperties>
  </Object>
  <Object>
    <xd:QualifyingProperties xmlns:xd="http://uri.etsi.org/01903/v1.3.2#" Target="#idPackageSignature">
      <xd:SignedProperties Id="idSignedProperties">
        <xd:SignedSignatureProperties>
          <xd:SigningTime>2025-02-24T12:35:47Z</xd:SigningTime>
          <xd:SigningCertificate>
            <xd:Cert>
              <xd:CertDigest>
                <DigestMethod Algorithm="http://www.w3.org/2001/04/xmlenc#sha256"/>
                <DigestValue>SbRRjgHGMRyqvAa3YAiX6mj1EX/449NoRJvYFZSjJ/g=</DigestValue>
              </xd:CertDigest>
              <xd:IssuerSerial>
                <X509IssuerName>C=PY, O=DOCUMENTA S.A., SERIALNUMBER=RUC80050172-1, CN=CA-DOCUMENTA S.A.</X509IssuerName>
                <X509SerialNumber>1946807166601422405</X509SerialNumber>
              </xd:IssuerSerial>
            </xd:Cert>
          </xd:SigningCertificate>
          <xd:SignaturePolicyIdentifier>
            <xd:SignaturePolicyImplied/>
          </xd:SignaturePolicyIdentifier>
        </xd:SignedSignatureProperties>
      </xd:SignedProperties>
    </xd:QualifyingProperties>
  </Object>
</Signature>
</file>

<file path=_xmlsignatures/sig3.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oR3ScglwkEwkUdTfM7oAFMECQv//g1aDs0FMhQOoIt8=</DigestValue>
    </Reference>
    <Reference Type="http://www.w3.org/2000/09/xmldsig#Object" URI="#idOfficeObject">
      <DigestMethod Algorithm="http://www.w3.org/2001/04/xmlenc#sha256"/>
      <DigestValue>FAouhI2iUNNHWee6HNqvOuB/UzrgsU7lYt1Rjlf9a8M=</DigestValue>
    </Reference>
    <Reference Type="http://uri.etsi.org/01903#SignedProperties" URI="#idSignedProperties">
      <Transforms>
        <Transform Algorithm="http://www.w3.org/TR/2001/REC-xml-c14n-20010315"/>
      </Transforms>
      <DigestMethod Algorithm="http://www.w3.org/2001/04/xmlenc#sha256"/>
      <DigestValue>sxqPF6JnAIBNThyXXZmiiP+jxwD9h2LW12T8LIWZutg=</DigestValue>
    </Reference>
  </SignedInfo>
  <SignatureValue>2ID3NgQkxA3/S9eQkaildlRFItIKY2iAv4btTdU8KNA9nJVZH90p7hSYYnY0hk/Ro+pwI/RfGk9Y
VIHHxvD/MFuL3BifMeqyMKsebkehsxxQza4QZSXfHwjHEtaB0Epi7HR/9k8uuCda/9NlE23J3Oyb
Icvt+gxmGE93t/iVLbFfV3QxgRjFpeDTKnG+xFrCGhMJimD2sxWmUN2yA9yXUzTHJTCYzoLKd/Ts
FkcgwDJrEDx1X7U3bTIQI2ap3OLCxjyW6lj9ibFsrRhoTOXCZlzQTbjpRTjW33CAwEWrxZWJFKZ7
PvvrQo5VdbvedJmKcXE4n1XqFfwvxYm9e6jnEQ==</SignatureValue>
  <KeyInfo>
    <X509Data>
      <X509Certificate>MIIIkjCCBnqgAwIBAgIIcayc8BLi2OUwDQYJKoZIhvcNAQELBQAwWjEaMBgGA1UEAwwRQ0EtRE9DVU1FTlRBIFMuQS4xFjAUBgNVBAUTDVJVQzgwMDUwMTcyLTExFzAVBgNVBAoMDkRPQ1VNRU5UQSBTLkEuMQswCQYDVQQGEwJQWTAeFw0yMzA1MTExMjEzMDBaFw0yNTA1MTAxMjEzMDBaMIHBMScwJQYDVQQDDB5GRVJOQU5ETyBKT1NFIFZFTEFaUVVFWiBBQkVOVEUxEjAQBgNVBAUTCUNJMTA3MzIxOTEWMBQGA1UEKgwNRkVSTkFORE8gSk9TRTEZMBcGA1UEBAwQVkVMQVpRVUVaIEFCRU5URTELMAkGA1UECwwCRjIxNTAzBgNVBAoMLENFUlRJRklDQURPIENVQUxJRklDQURPIERFIEZJUk1BIEVMRUNUUk9OSUNBMQswCQYDVQQGEwJQWTCCASIwDQYJKoZIhvcNAQEBBQADggEPADCCAQoCggEBAPvoG1Z7ggeW72I3ZVE+LqlBpeYNZcwC6hjy9UN0fTd9u3Ri1apfispe+4Wm4bq3pBVn36Z2KsyjVX+C4pVoVMjIkzWr6r2SNG8zg9InYn7IwRGcRScYSBeyGXtztaH1lpJ1gvn1F02HDeifY3VZB7lMHI+tCpC8wrP4dvAUraY15z48qnxd6eChagR/402tw5XSDdY6kLXdiTPvKWwn7epce0qxRKMw6cQKXtql5OlvjtfQvnxPmFs7WoPaQJQgEKrwQHiVTantXkPoseVuRXyjTf34HWU1vcXggLx9Kiylppxtt1zUMJ8ai7TXWNMPwGjNQ0xYHlj6giVtHGQXzkMCAwEAAaOCA/IwggPuMAwGA1UdEwEB/wQCMAAwHwYDVR0jBBgwFoAUoT2FK83YLJYfOQIMn1M7WNiVC3swgZQGCCsGAQUFBwEBBIGHMIGEMFUGCCsGAQUFBzAChklodHRwczovL3d3dy5kaWdpdG8uY29tLnB5L3VwbG9hZHMvY2VydGlmaWNhZG8tZG9jdW1lbnRhLXNhLTE1MzUxMTc3NzEuY3J0MCsGCCsGAQUFBzABhh9odHRwczovL3d3dy5kaWdpdG8uY29tLnB5L29jc3AvMFUGA1UdEQROMEyBHmZlcm5hbmRvdmVsYXpxdWV6YUBob3RtYWlsLmNvbaQqMCgxJjAkBgNVBA0MHUZJUk1BIEVMRUNUUk9OSUNBIENVQUxJRklDQURBMIIB9QYDVR0gBIIB7DCCAegwggHkBg0rBgEEAYL5OwEBAQoBMIIB0TAvBggrBgEFBQcCARYjaHR0cHM6Ly93d3cuZGlnaXRvLmNvbS5weS9kZXNjYXJnYXMwggGcBggrBgEFBQcCAjCCAY4eggGKAEMAZQByAHQAaQBmAGkAYwBhAGQAbwAgAGMAdQBhAGwAaQBmAGkAYwBhAGQAbwAgAGQAZQAgAGYAaQByAG0AYQAgAGUAbABlAGMAdAByAPMAbgBpAGMAYQAgAHQAaQBwAG8AIABGADIAIAAoAGMAbABhAHYAZQBzACAAZQBuACAAZABpAHMAcABvAHMAaQB0AGkAdgBvACAAYwB1AGEAbABpAGYAaQBjAGEAZABvACkALAAgAHMAdQBqAGUAdABhACAAYQAgAGwAYQBzACAAYwBvAG4AZABpAGMAaQBvAG4AZQBzACAAZABlACAAdQBzAG8AIABlAHgAcAB1AGUAcwB0AGEAcwAgAGUAbgAgAGwAYQAgAEQAZQBjAGwAYQByAGEAYwBpAPMAbgAgAGQAZQAgAFAAcgDhAGMAdABpAGMAYQBzACAAZABlACAAQwBlAHIAdABpAGYAaQBjAGEAYwBpAPMAbgAgAGQAZQAgAEQATwBDAFUATQBFAE4AVABBACAAUwAuAEEALjAqBgNVHSUBAf8EIDAeBggrBgEFBQcDAgYIKwYBBQUHAwQGCCsGAQUFBwMBMHsGA1UdHwR0MHIwNKAyoDCGLmh0dHBzOi8vd3d3LmRpZ2l0by5jb20ucHkvY3JsL2RvY3VtZW50YV9jYS5jcmwwOqA4oDaGNGh0dHBzOi8vd3d3LmRvY3VtZW50YS5jb20ucHkvZGlnaXRvL2RvY3VtZW50YV9jYS5jcmwwHQYDVR0OBBYEFP4oY2wF9nFVJm1VjksmfDvczqnVMA4GA1UdDwEB/wQEAwIF4DANBgkqhkiG9w0BAQsFAAOCAgEAgNwLQKTwmJy1t25UzLzOjZzeDjnNIRgNNGr5Q9H5sJg43BkgdKk5cu53kBMlVoJKcgRaduOxVKKFK6GbXl8C7zOSsHVG6llTB5dvhtMFkqcsLk2nXtpYsdiGL62vzbscU4kMFrJ9R18HL9ToZvu9vImNjhaWwGk5kgaQxtZPFn3Z4eAxP5JFVNCz1CjZI5We9LthWCq9OR1/vK7PM8apdTeQF8zMPHztlK8knyLzPE2MUfgxNo+/wHfr7a1XosbTJ4zYV1eKRReu/gq7J7P3TlUfxlgbXwI3/5zbkiisV1TcEPOKBvoIdCUCvRwELMLuCpqPqedGuxGduBlVoz4JXZF8R09XG43GY+VcH0VqPHGsSuW0PLxn35Ly2hsZV/s2yT3HwdnmrfxByah+BwpSl1AkC5ugdRVwWR/0mornbwsGLRFlQTuavsVPyisAjr5FNCADy9YWumzxvNr+sj7C2Il9VJZfAGUTph1Dv9sGJdbaXKMViR7zMbBVuMncvw86zDWTn3mbGc4QLH/kfWbGFoCO3TjO6xVpeiXG/eFf8mg1gxyqBbajmLw2Jwc4g1LadajMUb3iOIOMyl9VripUccs9FZPyesO6tUU5Z3FuRtLtLQTPdJGqvZG+u4lY7/hgiQYHHbLJGaOr4b83mdRW8yq1nk0SLGYcCV1OmBxSvCg=</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24"/>
            <mdssi:RelationshipReference xmlns:mdssi="http://schemas.openxmlformats.org/package/2006/digital-signature" SourceId="rId32"/>
            <mdssi:RelationshipReference xmlns:mdssi="http://schemas.openxmlformats.org/package/2006/digital-signature" SourceId="rId37"/>
            <mdssi:RelationshipReference xmlns:mdssi="http://schemas.openxmlformats.org/package/2006/digital-signature" SourceId="rId40"/>
            <mdssi:RelationshipReference xmlns:mdssi="http://schemas.openxmlformats.org/package/2006/digital-signature" SourceId="rId45"/>
            <mdssi:RelationshipReference xmlns:mdssi="http://schemas.openxmlformats.org/package/2006/digital-signature" SourceId="rId53"/>
            <mdssi:RelationshipReference xmlns:mdssi="http://schemas.openxmlformats.org/package/2006/digital-signature" SourceId="rId5"/>
            <mdssi:RelationshipReference xmlns:mdssi="http://schemas.openxmlformats.org/package/2006/digital-signature" SourceId="rId10"/>
            <mdssi:RelationshipReference xmlns:mdssi="http://schemas.openxmlformats.org/package/2006/digital-signature" SourceId="rId19"/>
            <mdssi:RelationshipReference xmlns:mdssi="http://schemas.openxmlformats.org/package/2006/digital-signature" SourceId="rId31"/>
            <mdssi:RelationshipReference xmlns:mdssi="http://schemas.openxmlformats.org/package/2006/digital-signature" SourceId="rId44"/>
            <mdssi:RelationshipReference xmlns:mdssi="http://schemas.openxmlformats.org/package/2006/digital-signature" SourceId="rId52"/>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14"/>
            <mdssi:RelationshipReference xmlns:mdssi="http://schemas.openxmlformats.org/package/2006/digital-signature" SourceId="rId22"/>
            <mdssi:RelationshipReference xmlns:mdssi="http://schemas.openxmlformats.org/package/2006/digital-signature" SourceId="rId27"/>
            <mdssi:RelationshipReference xmlns:mdssi="http://schemas.openxmlformats.org/package/2006/digital-signature" SourceId="rId30"/>
            <mdssi:RelationshipReference xmlns:mdssi="http://schemas.openxmlformats.org/package/2006/digital-signature" SourceId="rId35"/>
            <mdssi:RelationshipReference xmlns:mdssi="http://schemas.openxmlformats.org/package/2006/digital-signature" SourceId="rId43"/>
            <mdssi:RelationshipReference xmlns:mdssi="http://schemas.openxmlformats.org/package/2006/digital-signature" SourceId="rId48"/>
            <mdssi:RelationshipReference xmlns:mdssi="http://schemas.openxmlformats.org/package/2006/digital-signature" SourceId="rId8"/>
            <mdssi:RelationshipReference xmlns:mdssi="http://schemas.openxmlformats.org/package/2006/digital-signature" SourceId="rId51"/>
            <mdssi:RelationshipReference xmlns:mdssi="http://schemas.openxmlformats.org/package/2006/digital-signature" SourceId="rId3"/>
            <mdssi:RelationshipReference xmlns:mdssi="http://schemas.openxmlformats.org/package/2006/digital-signature" SourceId="rId12"/>
            <mdssi:RelationshipReference xmlns:mdssi="http://schemas.openxmlformats.org/package/2006/digital-signature" SourceId="rId17"/>
            <mdssi:RelationshipReference xmlns:mdssi="http://schemas.openxmlformats.org/package/2006/digital-signature" SourceId="rId25"/>
            <mdssi:RelationshipReference xmlns:mdssi="http://schemas.openxmlformats.org/package/2006/digital-signature" SourceId="rId33"/>
            <mdssi:RelationshipReference xmlns:mdssi="http://schemas.openxmlformats.org/package/2006/digital-signature" SourceId="rId38"/>
            <mdssi:RelationshipReference xmlns:mdssi="http://schemas.openxmlformats.org/package/2006/digital-signature" SourceId="rId46"/>
            <mdssi:RelationshipReference xmlns:mdssi="http://schemas.openxmlformats.org/package/2006/digital-signature" SourceId="rId20"/>
            <mdssi:RelationshipReference xmlns:mdssi="http://schemas.openxmlformats.org/package/2006/digital-signature" SourceId="rId41"/>
            <mdssi:RelationshipReference xmlns:mdssi="http://schemas.openxmlformats.org/package/2006/digital-signature" SourceId="rId54"/>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5"/>
            <mdssi:RelationshipReference xmlns:mdssi="http://schemas.openxmlformats.org/package/2006/digital-signature" SourceId="rId23"/>
            <mdssi:RelationshipReference xmlns:mdssi="http://schemas.openxmlformats.org/package/2006/digital-signature" SourceId="rId28"/>
            <mdssi:RelationshipReference xmlns:mdssi="http://schemas.openxmlformats.org/package/2006/digital-signature" SourceId="rId36"/>
            <mdssi:RelationshipReference xmlns:mdssi="http://schemas.openxmlformats.org/package/2006/digital-signature" SourceId="rId49"/>
            <mdssi:RelationshipReference xmlns:mdssi="http://schemas.openxmlformats.org/package/2006/digital-signature" SourceId="rId13"/>
            <mdssi:RelationshipReference xmlns:mdssi="http://schemas.openxmlformats.org/package/2006/digital-signature" SourceId="rId18"/>
            <mdssi:RelationshipReference xmlns:mdssi="http://schemas.openxmlformats.org/package/2006/digital-signature" SourceId="rId26"/>
            <mdssi:RelationshipReference xmlns:mdssi="http://schemas.openxmlformats.org/package/2006/digital-signature" SourceId="rId39"/>
            <mdssi:RelationshipReference xmlns:mdssi="http://schemas.openxmlformats.org/package/2006/digital-signature" SourceId="rId21"/>
            <mdssi:RelationshipReference xmlns:mdssi="http://schemas.openxmlformats.org/package/2006/digital-signature" SourceId="rId34"/>
            <mdssi:RelationshipReference xmlns:mdssi="http://schemas.openxmlformats.org/package/2006/digital-signature" SourceId="rId42"/>
            <mdssi:RelationshipReference xmlns:mdssi="http://schemas.openxmlformats.org/package/2006/digital-signature" SourceId="rId47"/>
            <mdssi:RelationshipReference xmlns:mdssi="http://schemas.openxmlformats.org/package/2006/digital-signature" SourceId="rId50"/>
            <mdssi:RelationshipReference xmlns:mdssi="http://schemas.openxmlformats.org/package/2006/digital-signature" SourceId="rId55"/>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6"/>
            <mdssi:RelationshipReference xmlns:mdssi="http://schemas.openxmlformats.org/package/2006/digital-signature" SourceId="rId29"/>
            <mdssi:RelationshipReference xmlns:mdssi="http://schemas.openxmlformats.org/package/2006/digital-signature" SourceId="rId11"/>
          </Transform>
          <Transform Algorithm="http://www.w3.org/TR/2001/REC-xml-c14n-20010315"/>
        </Transforms>
        <DigestMethod Algorithm="http://www.w3.org/2001/04/xmlenc#sha256"/>
        <DigestValue>8fwpn4eS9CxR8Pyy2vG8ue2iol2bmyQNmAJ7VhFkb/0=</DigestValue>
      </Reference>
      <Reference URI="/xl/calcChain.xml?ContentType=application/vnd.openxmlformats-officedocument.spreadsheetml.calcChain+xml">
        <DigestMethod Algorithm="http://www.w3.org/2001/04/xmlenc#sha256"/>
        <DigestValue>amomYlQCmhk+8rTbf1htRqMukL61FtDW+9ZkPumXrPA=</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9.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9.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9.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4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4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4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4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4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4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4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4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y+aQ+TzmCHyq3rn6BtcGIbItxLifq+yUrwp6BAMUTlk=</DigestValue>
      </Reference>
      <Reference URI="/xl/drawings/_rels/drawing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7.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4LfF9xJsivI6fZBBYWQRXLEsuwXCEq7ytDlQK6y8T1U=</DigestValue>
      </Reference>
      <Reference URI="/xl/drawings/_rels/drawing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9.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drawing1.xml?ContentType=application/vnd.openxmlformats-officedocument.drawing+xml">
        <DigestMethod Algorithm="http://www.w3.org/2001/04/xmlenc#sha256"/>
        <DigestValue>/sB4+Wj8r4KAUmnfgz2SbWSyngICTEC7yC0RrzZg+XI=</DigestValue>
      </Reference>
      <Reference URI="/xl/drawings/drawing10.xml?ContentType=application/vnd.openxmlformats-officedocument.drawing+xml">
        <DigestMethod Algorithm="http://www.w3.org/2001/04/xmlenc#sha256"/>
        <DigestValue>+c/oqhAMv6i07e5Lo7iP0rcTTzDfV3iG0LSmCu/q/g0=</DigestValue>
      </Reference>
      <Reference URI="/xl/drawings/drawing11.xml?ContentType=application/vnd.openxmlformats-officedocument.drawing+xml">
        <DigestMethod Algorithm="http://www.w3.org/2001/04/xmlenc#sha256"/>
        <DigestValue>VNItMoRd5qc5VJ66W2zJ0Av2r5qYdrq96fFBZBZe60c=</DigestValue>
      </Reference>
      <Reference URI="/xl/drawings/drawing12.xml?ContentType=application/vnd.openxmlformats-officedocument.drawing+xml">
        <DigestMethod Algorithm="http://www.w3.org/2001/04/xmlenc#sha256"/>
        <DigestValue>wT3sJA5q02je1ixc5mfJExbxrknCY8WMmq7wAn9OOCA=</DigestValue>
      </Reference>
      <Reference URI="/xl/drawings/drawing13.xml?ContentType=application/vnd.openxmlformats-officedocument.drawing+xml">
        <DigestMethod Algorithm="http://www.w3.org/2001/04/xmlenc#sha256"/>
        <DigestValue>cB8j8AN6q8f7Gq+ZEqFELvq7VY1vDipyzPKI70rbDqo=</DigestValue>
      </Reference>
      <Reference URI="/xl/drawings/drawing14.xml?ContentType=application/vnd.openxmlformats-officedocument.drawing+xml">
        <DigestMethod Algorithm="http://www.w3.org/2001/04/xmlenc#sha256"/>
        <DigestValue>b/2kseheIKJbMBIddPZrGnhjJegVIGwrjIX/e1WWO70=</DigestValue>
      </Reference>
      <Reference URI="/xl/drawings/drawing15.xml?ContentType=application/vnd.openxmlformats-officedocument.drawing+xml">
        <DigestMethod Algorithm="http://www.w3.org/2001/04/xmlenc#sha256"/>
        <DigestValue>BaIFPOFFYgEYslNDhB27WhiRMu7K6G6KssiyLiWtEwU=</DigestValue>
      </Reference>
      <Reference URI="/xl/drawings/drawing16.xml?ContentType=application/vnd.openxmlformats-officedocument.drawing+xml">
        <DigestMethod Algorithm="http://www.w3.org/2001/04/xmlenc#sha256"/>
        <DigestValue>LFoyO4MfMkLfnUyJwY07lQR+gRCN5czY0Bt6Zj7VH/4=</DigestValue>
      </Reference>
      <Reference URI="/xl/drawings/drawing17.xml?ContentType=application/vnd.openxmlformats-officedocument.drawing+xml">
        <DigestMethod Algorithm="http://www.w3.org/2001/04/xmlenc#sha256"/>
        <DigestValue>Y3Lfl/WsLW+uvRRyzm4J9+kq+lx+1xuNE2zHYCZGT00=</DigestValue>
      </Reference>
      <Reference URI="/xl/drawings/drawing18.xml?ContentType=application/vnd.openxmlformats-officedocument.drawing+xml">
        <DigestMethod Algorithm="http://www.w3.org/2001/04/xmlenc#sha256"/>
        <DigestValue>2Bcr599zKbDLEjTU9VelXwJNoYKSW2hwOGB4O5t6eYM=</DigestValue>
      </Reference>
      <Reference URI="/xl/drawings/drawing19.xml?ContentType=application/vnd.openxmlformats-officedocument.drawing+xml">
        <DigestMethod Algorithm="http://www.w3.org/2001/04/xmlenc#sha256"/>
        <DigestValue>2TeJzjUeCy6GRRHhS3lC4V5y7/xa1A4QvKx3r0w/qx0=</DigestValue>
      </Reference>
      <Reference URI="/xl/drawings/drawing2.xml?ContentType=application/vnd.openxmlformats-officedocument.drawing+xml">
        <DigestMethod Algorithm="http://www.w3.org/2001/04/xmlenc#sha256"/>
        <DigestValue>GkRQC/puF8Mw/710doE5MMzz8bY9A98KKzeMYPmRnFo=</DigestValue>
      </Reference>
      <Reference URI="/xl/drawings/drawing20.xml?ContentType=application/vnd.openxmlformats-officedocument.drawing+xml">
        <DigestMethod Algorithm="http://www.w3.org/2001/04/xmlenc#sha256"/>
        <DigestValue>ZPOtydr9p5DT0j4fKn+lhWUsrpkkTDva+FXDbxZZQ1c=</DigestValue>
      </Reference>
      <Reference URI="/xl/drawings/drawing21.xml?ContentType=application/vnd.openxmlformats-officedocument.drawing+xml">
        <DigestMethod Algorithm="http://www.w3.org/2001/04/xmlenc#sha256"/>
        <DigestValue>UQ6rHr/DRLrltLoJnOMdUZ+D5fA1xlVaA5iXxBfeJNI=</DigestValue>
      </Reference>
      <Reference URI="/xl/drawings/drawing22.xml?ContentType=application/vnd.openxmlformats-officedocument.drawing+xml">
        <DigestMethod Algorithm="http://www.w3.org/2001/04/xmlenc#sha256"/>
        <DigestValue>hyyy0JHO1CmVd/TM5ePze4GZMdY/ct6TII5VegW3pp0=</DigestValue>
      </Reference>
      <Reference URI="/xl/drawings/drawing23.xml?ContentType=application/vnd.openxmlformats-officedocument.drawing+xml">
        <DigestMethod Algorithm="http://www.w3.org/2001/04/xmlenc#sha256"/>
        <DigestValue>wiRl3f8p9R2cZnUXbHV7jcE+cWx/Iz/l4TDMlmxeX+Q=</DigestValue>
      </Reference>
      <Reference URI="/xl/drawings/drawing24.xml?ContentType=application/vnd.openxmlformats-officedocument.drawing+xml">
        <DigestMethod Algorithm="http://www.w3.org/2001/04/xmlenc#sha256"/>
        <DigestValue>3VUTfZT4JGOOW4vTe9jOZJTmduDVDhJtW4vKhupIYVQ=</DigestValue>
      </Reference>
      <Reference URI="/xl/drawings/drawing25.xml?ContentType=application/vnd.openxmlformats-officedocument.drawing+xml">
        <DigestMethod Algorithm="http://www.w3.org/2001/04/xmlenc#sha256"/>
        <DigestValue>uhVjES2KXrdsOXSgDErkq2vATHpm4Luxvl99YLBpwYc=</DigestValue>
      </Reference>
      <Reference URI="/xl/drawings/drawing26.xml?ContentType=application/vnd.openxmlformats-officedocument.drawing+xml">
        <DigestMethod Algorithm="http://www.w3.org/2001/04/xmlenc#sha256"/>
        <DigestValue>4hnsIhiQCg8UO0Ik7mQQuu1EljZ1qMrD7zDl9oUtthA=</DigestValue>
      </Reference>
      <Reference URI="/xl/drawings/drawing27.xml?ContentType=application/vnd.openxmlformats-officedocument.drawing+xml">
        <DigestMethod Algorithm="http://www.w3.org/2001/04/xmlenc#sha256"/>
        <DigestValue>+qdiAt54/LhK706Ih5ZRfuP71zUkTuVMSWYYHgHtvyE=</DigestValue>
      </Reference>
      <Reference URI="/xl/drawings/drawing28.xml?ContentType=application/vnd.openxmlformats-officedocument.drawing+xml">
        <DigestMethod Algorithm="http://www.w3.org/2001/04/xmlenc#sha256"/>
        <DigestValue>syOE/Og6Yl10eH8sn4wmETV4hISN96HTaNBkAJc7pVc=</DigestValue>
      </Reference>
      <Reference URI="/xl/drawings/drawing29.xml?ContentType=application/vnd.openxmlformats-officedocument.drawing+xml">
        <DigestMethod Algorithm="http://www.w3.org/2001/04/xmlenc#sha256"/>
        <DigestValue>DG1v2SYtwM1Pjr0D33jERSenOhF60PNHIeTrXBFXXV8=</DigestValue>
      </Reference>
      <Reference URI="/xl/drawings/drawing3.xml?ContentType=application/vnd.openxmlformats-officedocument.drawing+xml">
        <DigestMethod Algorithm="http://www.w3.org/2001/04/xmlenc#sha256"/>
        <DigestValue>a+RmXcd5HouEMXYsLUfhd0ddBS6G8Bk9HC/mWroetuE=</DigestValue>
      </Reference>
      <Reference URI="/xl/drawings/drawing30.xml?ContentType=application/vnd.openxmlformats-officedocument.drawing+xml">
        <DigestMethod Algorithm="http://www.w3.org/2001/04/xmlenc#sha256"/>
        <DigestValue>I/aQF7wyx/Naj9HIlmfMRXp487C8w619LMRH5OhCXqo=</DigestValue>
      </Reference>
      <Reference URI="/xl/drawings/drawing31.xml?ContentType=application/vnd.openxmlformats-officedocument.drawing+xml">
        <DigestMethod Algorithm="http://www.w3.org/2001/04/xmlenc#sha256"/>
        <DigestValue>XKEDGvQ5MDeFbfYnMk417pNX5It22Kik6CZW9fmuCRY=</DigestValue>
      </Reference>
      <Reference URI="/xl/drawings/drawing32.xml?ContentType=application/vnd.openxmlformats-officedocument.drawing+xml">
        <DigestMethod Algorithm="http://www.w3.org/2001/04/xmlenc#sha256"/>
        <DigestValue>7Quz3AdQFw8TNGoH2VOchQjJEo/4vpF+CmIf0YOtWPc=</DigestValue>
      </Reference>
      <Reference URI="/xl/drawings/drawing33.xml?ContentType=application/vnd.openxmlformats-officedocument.drawing+xml">
        <DigestMethod Algorithm="http://www.w3.org/2001/04/xmlenc#sha256"/>
        <DigestValue>A2i6vNljCDK2290F8uy2VMH2RBg+nK7GLjBZAv9Xq8U=</DigestValue>
      </Reference>
      <Reference URI="/xl/drawings/drawing34.xml?ContentType=application/vnd.openxmlformats-officedocument.drawing+xml">
        <DigestMethod Algorithm="http://www.w3.org/2001/04/xmlenc#sha256"/>
        <DigestValue>8XZ+2fCP8Q1aQ5r+LJz0+i4NJHF/IcqzYL6CltbQwNQ=</DigestValue>
      </Reference>
      <Reference URI="/xl/drawings/drawing35.xml?ContentType=application/vnd.openxmlformats-officedocument.drawing+xml">
        <DigestMethod Algorithm="http://www.w3.org/2001/04/xmlenc#sha256"/>
        <DigestValue>3oIgt2HNRAbZ4QGpn7VCxJTRrLteRsNmK3KZYQGnRbM=</DigestValue>
      </Reference>
      <Reference URI="/xl/drawings/drawing36.xml?ContentType=application/vnd.openxmlformats-officedocument.drawing+xml">
        <DigestMethod Algorithm="http://www.w3.org/2001/04/xmlenc#sha256"/>
        <DigestValue>EPWA36U+p/x5votv+QNGbvkD6P3AOj4KMSZeAZ29jPg=</DigestValue>
      </Reference>
      <Reference URI="/xl/drawings/drawing37.xml?ContentType=application/vnd.openxmlformats-officedocument.drawing+xml">
        <DigestMethod Algorithm="http://www.w3.org/2001/04/xmlenc#sha256"/>
        <DigestValue>Ueb0qaw9UnW3DKvTsYIStgcZtbFsf2ca+ZiqVEC2+9w=</DigestValue>
      </Reference>
      <Reference URI="/xl/drawings/drawing38.xml?ContentType=application/vnd.openxmlformats-officedocument.drawing+xml">
        <DigestMethod Algorithm="http://www.w3.org/2001/04/xmlenc#sha256"/>
        <DigestValue>+w90tl3UE6PzgjdqQBGXeQfYi3T43feRw9xiz2eJFdg=</DigestValue>
      </Reference>
      <Reference URI="/xl/drawings/drawing39.xml?ContentType=application/vnd.openxmlformats-officedocument.drawing+xml">
        <DigestMethod Algorithm="http://www.w3.org/2001/04/xmlenc#sha256"/>
        <DigestValue>US3el+a0dJw4hVkWKtyLrVtoFuJyDGt/zUBm+sLh+Cc=</DigestValue>
      </Reference>
      <Reference URI="/xl/drawings/drawing4.xml?ContentType=application/vnd.openxmlformats-officedocument.drawing+xml">
        <DigestMethod Algorithm="http://www.w3.org/2001/04/xmlenc#sha256"/>
        <DigestValue>Qxmv7q14CaY6gicAAMTeiP4N8ihwrfeVXZ2Bji2NF6M=</DigestValue>
      </Reference>
      <Reference URI="/xl/drawings/drawing40.xml?ContentType=application/vnd.openxmlformats-officedocument.drawing+xml">
        <DigestMethod Algorithm="http://www.w3.org/2001/04/xmlenc#sha256"/>
        <DigestValue>CcK1FtgdqRonZPLsgFecyVInNJtR9rYLsZ/oFRH9/Xk=</DigestValue>
      </Reference>
      <Reference URI="/xl/drawings/drawing41.xml?ContentType=application/vnd.openxmlformats-officedocument.drawing+xml">
        <DigestMethod Algorithm="http://www.w3.org/2001/04/xmlenc#sha256"/>
        <DigestValue>SvUgZWkduRzsuOiojsEVpLxi0ringWFxatkIw/M3eA4=</DigestValue>
      </Reference>
      <Reference URI="/xl/drawings/drawing42.xml?ContentType=application/vnd.openxmlformats-officedocument.drawing+xml">
        <DigestMethod Algorithm="http://www.w3.org/2001/04/xmlenc#sha256"/>
        <DigestValue>17QJBCBigwk17s0QaA2ldGe2A1FwHtQpZZYaV/eNo44=</DigestValue>
      </Reference>
      <Reference URI="/xl/drawings/drawing43.xml?ContentType=application/vnd.openxmlformats-officedocument.drawing+xml">
        <DigestMethod Algorithm="http://www.w3.org/2001/04/xmlenc#sha256"/>
        <DigestValue>gzcOzQmVm5OhHPBWWolE6cZZuVChiQS4un2CRoFiBNs=</DigestValue>
      </Reference>
      <Reference URI="/xl/drawings/drawing44.xml?ContentType=application/vnd.openxmlformats-officedocument.drawing+xml">
        <DigestMethod Algorithm="http://www.w3.org/2001/04/xmlenc#sha256"/>
        <DigestValue>vfDPdsGFikeomeNg3vp0OJUesqCIABLDzWuTkaeJDzA=</DigestValue>
      </Reference>
      <Reference URI="/xl/drawings/drawing45.xml?ContentType=application/vnd.openxmlformats-officedocument.drawing+xml">
        <DigestMethod Algorithm="http://www.w3.org/2001/04/xmlenc#sha256"/>
        <DigestValue>ee8uDO+oFSFjioyQsEwOH4gmuy7+bNnHvmfj6kJ8T5M=</DigestValue>
      </Reference>
      <Reference URI="/xl/drawings/drawing46.xml?ContentType=application/vnd.openxmlformats-officedocument.drawing+xml">
        <DigestMethod Algorithm="http://www.w3.org/2001/04/xmlenc#sha256"/>
        <DigestValue>svTbCjOOONDYe7DJtQagnoMnM1F1EMatrLHSGZsOoE8=</DigestValue>
      </Reference>
      <Reference URI="/xl/drawings/drawing47.xml?ContentType=application/vnd.openxmlformats-officedocument.drawing+xml">
        <DigestMethod Algorithm="http://www.w3.org/2001/04/xmlenc#sha256"/>
        <DigestValue>AWK4y/TiJ3dtF3fwrC/aoerBtXKHo6qujXIm2TGWTjc=</DigestValue>
      </Reference>
      <Reference URI="/xl/drawings/drawing5.xml?ContentType=application/vnd.openxmlformats-officedocument.drawing+xml">
        <DigestMethod Algorithm="http://www.w3.org/2001/04/xmlenc#sha256"/>
        <DigestValue>E7lFIMn1dZR4gwI9TEf8kXBQpvouVgrqTrx0W2u99Hk=</DigestValue>
      </Reference>
      <Reference URI="/xl/drawings/drawing6.xml?ContentType=application/vnd.openxmlformats-officedocument.drawing+xml">
        <DigestMethod Algorithm="http://www.w3.org/2001/04/xmlenc#sha256"/>
        <DigestValue>fucDvsUum408isx4fZudP3KJaWkQS6Pz0ZuRJOMVB84=</DigestValue>
      </Reference>
      <Reference URI="/xl/drawings/drawing7.xml?ContentType=application/vnd.openxmlformats-officedocument.drawing+xml">
        <DigestMethod Algorithm="http://www.w3.org/2001/04/xmlenc#sha256"/>
        <DigestValue>jbNHF30JfhUdkv4+N683aUcHTnfp8p9sCUBws24TIIc=</DigestValue>
      </Reference>
      <Reference URI="/xl/drawings/drawing8.xml?ContentType=application/vnd.openxmlformats-officedocument.drawing+xml">
        <DigestMethod Algorithm="http://www.w3.org/2001/04/xmlenc#sha256"/>
        <DigestValue>kZdq4RI9xGc8b4la+8dwVk7/ddLjuVShnchqkDF0Mk0=</DigestValue>
      </Reference>
      <Reference URI="/xl/drawings/drawing9.xml?ContentType=application/vnd.openxmlformats-officedocument.drawing+xml">
        <DigestMethod Algorithm="http://www.w3.org/2001/04/xmlenc#sha256"/>
        <DigestValue>Ou1Q2mEcXQY5z+wSMCUYqp/4fpPl5MDcdu5WGrbjFog=</DigestValue>
      </Reference>
      <Reference URI="/xl/externalLinks/_rels/externalLink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nNdtToCyLrRYWZfhcW/7nLY8AYzRnAi9ypTvfLK8yzg=</DigestValue>
      </Reference>
      <Reference URI="/xl/externalLinks/_rels/externalLink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HTS300lQGDlk+MfHgIuLeJkenBPS47RQ3xm//T/J2sc=</DigestValue>
      </Reference>
      <Reference URI="/xl/externalLinks/_rels/externalLink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n5RCuDtTgbfx6gM1jae7WBqbrsQKdN6GSGUR52gPk7A=</DigestValue>
      </Reference>
      <Reference URI="/xl/externalLinks/externalLink1.xml?ContentType=application/vnd.openxmlformats-officedocument.spreadsheetml.externalLink+xml">
        <DigestMethod Algorithm="http://www.w3.org/2001/04/xmlenc#sha256"/>
        <DigestValue>8JY0AcccAZp21dljEOXjIL1GDaesk+eE4uU2gXT8GGo=</DigestValue>
      </Reference>
      <Reference URI="/xl/externalLinks/externalLink2.xml?ContentType=application/vnd.openxmlformats-officedocument.spreadsheetml.externalLink+xml">
        <DigestMethod Algorithm="http://www.w3.org/2001/04/xmlenc#sha256"/>
        <DigestValue>8//iCNRLrxpLcWz9isy6cnEvXJhWN+Leb6fwIFaIo0k=</DigestValue>
      </Reference>
      <Reference URI="/xl/externalLinks/externalLink3.xml?ContentType=application/vnd.openxmlformats-officedocument.spreadsheetml.externalLink+xml">
        <DigestMethod Algorithm="http://www.w3.org/2001/04/xmlenc#sha256"/>
        <DigestValue>heKQ6rHGfHBxEnaGCVNoDsf2Ql2K2mw+9Uig9fq18VY=</DigestValue>
      </Reference>
      <Reference URI="/xl/media/image1.png?ContentType=image/png">
        <DigestMethod Algorithm="http://www.w3.org/2001/04/xmlenc#sha256"/>
        <DigestValue>qeWf620vNzJ1a3WTg9h9eYUmOSNDDtyTB2vMIIX/57M=</DigestValue>
      </Reference>
      <Reference URI="/xl/media/image2.emf?ContentType=image/x-emf">
        <DigestMethod Algorithm="http://www.w3.org/2001/04/xmlenc#sha256"/>
        <DigestValue>n9NiYkbnHKobqiGQJShD5wvxuDlKQ41js8x7Z01+ezI=</DigestValue>
      </Reference>
      <Reference URI="/xl/printerSettings/printerSettings1.bin?ContentType=application/vnd.openxmlformats-officedocument.spreadsheetml.printerSettings">
        <DigestMethod Algorithm="http://www.w3.org/2001/04/xmlenc#sha256"/>
        <DigestValue>NJOPursJYaxU0Kdf6+A8kREnXPIHc2X+HMLM/usSuxI=</DigestValue>
      </Reference>
      <Reference URI="/xl/printerSettings/printerSettings10.bin?ContentType=application/vnd.openxmlformats-officedocument.spreadsheetml.printerSettings">
        <DigestMethod Algorithm="http://www.w3.org/2001/04/xmlenc#sha256"/>
        <DigestValue>bb+8H4J2o6LPdG6QmZU4mn3uzxXKpIOFPKOB2AZfqVE=</DigestValue>
      </Reference>
      <Reference URI="/xl/printerSettings/printerSettings11.bin?ContentType=application/vnd.openxmlformats-officedocument.spreadsheetml.printerSettings">
        <DigestMethod Algorithm="http://www.w3.org/2001/04/xmlenc#sha256"/>
        <DigestValue>bb+8H4J2o6LPdG6QmZU4mn3uzxXKpIOFPKOB2AZfqVE=</DigestValue>
      </Reference>
      <Reference URI="/xl/printerSettings/printerSettings12.bin?ContentType=application/vnd.openxmlformats-officedocument.spreadsheetml.printerSettings">
        <DigestMethod Algorithm="http://www.w3.org/2001/04/xmlenc#sha256"/>
        <DigestValue>lhqNU7rBRuoOJmmM9bzOZSyyB084+UHPE3b+4bG2W2E=</DigestValue>
      </Reference>
      <Reference URI="/xl/printerSettings/printerSettings13.bin?ContentType=application/vnd.openxmlformats-officedocument.spreadsheetml.printerSettings">
        <DigestMethod Algorithm="http://www.w3.org/2001/04/xmlenc#sha256"/>
        <DigestValue>PVaFkO87YaAWRRQwBjnggJKuVYdcXxrXmsx1tIwsNI8=</DigestValue>
      </Reference>
      <Reference URI="/xl/printerSettings/printerSettings14.bin?ContentType=application/vnd.openxmlformats-officedocument.spreadsheetml.printerSettings">
        <DigestMethod Algorithm="http://www.w3.org/2001/04/xmlenc#sha256"/>
        <DigestValue>mfp/sp5PGNDHh0H/vYhXeJ1Elsv5kIVAKX3G99EFtTI=</DigestValue>
      </Reference>
      <Reference URI="/xl/printerSettings/printerSettings15.bin?ContentType=application/vnd.openxmlformats-officedocument.spreadsheetml.printerSettings">
        <DigestMethod Algorithm="http://www.w3.org/2001/04/xmlenc#sha256"/>
        <DigestValue>hn9N2FuhLED1G+oO9NyaIcvvOOi+Obt7ukBjap+G5yY=</DigestValue>
      </Reference>
      <Reference URI="/xl/printerSettings/printerSettings16.bin?ContentType=application/vnd.openxmlformats-officedocument.spreadsheetml.printerSettings">
        <DigestMethod Algorithm="http://www.w3.org/2001/04/xmlenc#sha256"/>
        <DigestValue>HN3U52/x79HpPyp/phhEyjFOqo8GrwL5uaHQS9WJvCY=</DigestValue>
      </Reference>
      <Reference URI="/xl/printerSettings/printerSettings17.bin?ContentType=application/vnd.openxmlformats-officedocument.spreadsheetml.printerSettings">
        <DigestMethod Algorithm="http://www.w3.org/2001/04/xmlenc#sha256"/>
        <DigestValue>rTXxZyp4y/EknQIrykBtpqbL/s/K8kLHqWx7r7P5jnc=</DigestValue>
      </Reference>
      <Reference URI="/xl/printerSettings/printerSettings18.bin?ContentType=application/vnd.openxmlformats-officedocument.spreadsheetml.printerSettings">
        <DigestMethod Algorithm="http://www.w3.org/2001/04/xmlenc#sha256"/>
        <DigestValue>3TzOqZ9xbYmRl0V6tv1XyHH77Ex76LS1zOpn5LdXUXs=</DigestValue>
      </Reference>
      <Reference URI="/xl/printerSettings/printerSettings19.bin?ContentType=application/vnd.openxmlformats-officedocument.spreadsheetml.printerSettings">
        <DigestMethod Algorithm="http://www.w3.org/2001/04/xmlenc#sha256"/>
        <DigestValue>37ZjofFm+yty/+FWvZIDSEkoB2FUk0YOw1kJuLI/9c4=</DigestValue>
      </Reference>
      <Reference URI="/xl/printerSettings/printerSettings2.bin?ContentType=application/vnd.openxmlformats-officedocument.spreadsheetml.printerSettings">
        <DigestMethod Algorithm="http://www.w3.org/2001/04/xmlenc#sha256"/>
        <DigestValue>TaA6KX/SRWPpmiasS8KGCRFI/mFTpQlGqiM07LbibG8=</DigestValue>
      </Reference>
      <Reference URI="/xl/printerSettings/printerSettings20.bin?ContentType=application/vnd.openxmlformats-officedocument.spreadsheetml.printerSettings">
        <DigestMethod Algorithm="http://www.w3.org/2001/04/xmlenc#sha256"/>
        <DigestValue>MX+cubeKjazUCNRFC+dfQYibEHblZmuDb4KJVLIlR9M=</DigestValue>
      </Reference>
      <Reference URI="/xl/printerSettings/printerSettings21.bin?ContentType=application/vnd.openxmlformats-officedocument.spreadsheetml.printerSettings">
        <DigestMethod Algorithm="http://www.w3.org/2001/04/xmlenc#sha256"/>
        <DigestValue>mfp/sp5PGNDHh0H/vYhXeJ1Elsv5kIVAKX3G99EFtTI=</DigestValue>
      </Reference>
      <Reference URI="/xl/printerSettings/printerSettings22.bin?ContentType=application/vnd.openxmlformats-officedocument.spreadsheetml.printerSettings">
        <DigestMethod Algorithm="http://www.w3.org/2001/04/xmlenc#sha256"/>
        <DigestValue>rTXxZyp4y/EknQIrykBtpqbL/s/K8kLHqWx7r7P5jnc=</DigestValue>
      </Reference>
      <Reference URI="/xl/printerSettings/printerSettings23.bin?ContentType=application/vnd.openxmlformats-officedocument.spreadsheetml.printerSettings">
        <DigestMethod Algorithm="http://www.w3.org/2001/04/xmlenc#sha256"/>
        <DigestValue>hn9N2FuhLED1G+oO9NyaIcvvOOi+Obt7ukBjap+G5yY=</DigestValue>
      </Reference>
      <Reference URI="/xl/printerSettings/printerSettings24.bin?ContentType=application/vnd.openxmlformats-officedocument.spreadsheetml.printerSettings">
        <DigestMethod Algorithm="http://www.w3.org/2001/04/xmlenc#sha256"/>
        <DigestValue>MX+cubeKjazUCNRFC+dfQYibEHblZmuDb4KJVLIlR9M=</DigestValue>
      </Reference>
      <Reference URI="/xl/printerSettings/printerSettings25.bin?ContentType=application/vnd.openxmlformats-officedocument.spreadsheetml.printerSettings">
        <DigestMethod Algorithm="http://www.w3.org/2001/04/xmlenc#sha256"/>
        <DigestValue>4h/VkSTHIqhUayqKwOHcfw62t5kP/yeSl1OUo+/8jgE=</DigestValue>
      </Reference>
      <Reference URI="/xl/printerSettings/printerSettings26.bin?ContentType=application/vnd.openxmlformats-officedocument.spreadsheetml.printerSettings">
        <DigestMethod Algorithm="http://www.w3.org/2001/04/xmlenc#sha256"/>
        <DigestValue>wZ15eC4rW7nP+oVDaMaaxA1r1EB5UwWFToOv1NReXEg=</DigestValue>
      </Reference>
      <Reference URI="/xl/printerSettings/printerSettings27.bin?ContentType=application/vnd.openxmlformats-officedocument.spreadsheetml.printerSettings">
        <DigestMethod Algorithm="http://www.w3.org/2001/04/xmlenc#sha256"/>
        <DigestValue>KgpSo62UjE0BrkfpnB450HPk9VhYPfFUtE2zIRtil1M=</DigestValue>
      </Reference>
      <Reference URI="/xl/printerSettings/printerSettings28.bin?ContentType=application/vnd.openxmlformats-officedocument.spreadsheetml.printerSettings">
        <DigestMethod Algorithm="http://www.w3.org/2001/04/xmlenc#sha256"/>
        <DigestValue>a2BifL6LJCSAuPHx8a1XvgTh1foKoMTkttl9I9yHT9Y=</DigestValue>
      </Reference>
      <Reference URI="/xl/printerSettings/printerSettings29.bin?ContentType=application/vnd.openxmlformats-officedocument.spreadsheetml.printerSettings">
        <DigestMethod Algorithm="http://www.w3.org/2001/04/xmlenc#sha256"/>
        <DigestValue>CPmghBcq8M3AOC7OD9E4RGQCJ4N82avzjW2vuKZebXA=</DigestValue>
      </Reference>
      <Reference URI="/xl/printerSettings/printerSettings3.bin?ContentType=application/vnd.openxmlformats-officedocument.spreadsheetml.printerSettings">
        <DigestMethod Algorithm="http://www.w3.org/2001/04/xmlenc#sha256"/>
        <DigestValue>zzne4lq/+IZqjWE/oS4W4ZNgVmRbFrrBPmb1SMKe5+c=</DigestValue>
      </Reference>
      <Reference URI="/xl/printerSettings/printerSettings30.bin?ContentType=application/vnd.openxmlformats-officedocument.spreadsheetml.printerSettings">
        <DigestMethod Algorithm="http://www.w3.org/2001/04/xmlenc#sha256"/>
        <DigestValue>CPmghBcq8M3AOC7OD9E4RGQCJ4N82avzjW2vuKZebXA=</DigestValue>
      </Reference>
      <Reference URI="/xl/printerSettings/printerSettings31.bin?ContentType=application/vnd.openxmlformats-officedocument.spreadsheetml.printerSettings">
        <DigestMethod Algorithm="http://www.w3.org/2001/04/xmlenc#sha256"/>
        <DigestValue>CPmghBcq8M3AOC7OD9E4RGQCJ4N82avzjW2vuKZebXA=</DigestValue>
      </Reference>
      <Reference URI="/xl/printerSettings/printerSettings32.bin?ContentType=application/vnd.openxmlformats-officedocument.spreadsheetml.printerSettings">
        <DigestMethod Algorithm="http://www.w3.org/2001/04/xmlenc#sha256"/>
        <DigestValue>MX+cubeKjazUCNRFC+dfQYibEHblZmuDb4KJVLIlR9M=</DigestValue>
      </Reference>
      <Reference URI="/xl/printerSettings/printerSettings33.bin?ContentType=application/vnd.openxmlformats-officedocument.spreadsheetml.printerSettings">
        <DigestMethod Algorithm="http://www.w3.org/2001/04/xmlenc#sha256"/>
        <DigestValue>mfp/sp5PGNDHh0H/vYhXeJ1Elsv5kIVAKX3G99EFtTI=</DigestValue>
      </Reference>
      <Reference URI="/xl/printerSettings/printerSettings4.bin?ContentType=application/vnd.openxmlformats-officedocument.spreadsheetml.printerSettings">
        <DigestMethod Algorithm="http://www.w3.org/2001/04/xmlenc#sha256"/>
        <DigestValue>TaA6KX/SRWPpmiasS8KGCRFI/mFTpQlGqiM07LbibG8=</DigestValue>
      </Reference>
      <Reference URI="/xl/printerSettings/printerSettings5.bin?ContentType=application/vnd.openxmlformats-officedocument.spreadsheetml.printerSettings">
        <DigestMethod Algorithm="http://www.w3.org/2001/04/xmlenc#sha256"/>
        <DigestValue>wyPChFhXLzbdX2LVfD8kXCToDk15BzwAQ2eRD0VsuTs=</DigestValue>
      </Reference>
      <Reference URI="/xl/printerSettings/printerSettings6.bin?ContentType=application/vnd.openxmlformats-officedocument.spreadsheetml.printerSettings">
        <DigestMethod Algorithm="http://www.w3.org/2001/04/xmlenc#sha256"/>
        <DigestValue>oTYL0BM86dC+RG32Ch5Dj5GQz2pMPIr4THoNg8lcB/I=</DigestValue>
      </Reference>
      <Reference URI="/xl/printerSettings/printerSettings7.bin?ContentType=application/vnd.openxmlformats-officedocument.spreadsheetml.printerSettings">
        <DigestMethod Algorithm="http://www.w3.org/2001/04/xmlenc#sha256"/>
        <DigestValue>CYrthGZIx03+Pxuhxpx4EvsLmqWGm865T58HHxDDDIo=</DigestValue>
      </Reference>
      <Reference URI="/xl/printerSettings/printerSettings8.bin?ContentType=application/vnd.openxmlformats-officedocument.spreadsheetml.printerSettings">
        <DigestMethod Algorithm="http://www.w3.org/2001/04/xmlenc#sha256"/>
        <DigestValue>rTXxZyp4y/EknQIrykBtpqbL/s/K8kLHqWx7r7P5jnc=</DigestValue>
      </Reference>
      <Reference URI="/xl/printerSettings/printerSettings9.bin?ContentType=application/vnd.openxmlformats-officedocument.spreadsheetml.printerSettings">
        <DigestMethod Algorithm="http://www.w3.org/2001/04/xmlenc#sha256"/>
        <DigestValue>MX+cubeKjazUCNRFC+dfQYibEHblZmuDb4KJVLIlR9M=</DigestValue>
      </Reference>
      <Reference URI="/xl/sharedStrings.xml?ContentType=application/vnd.openxmlformats-officedocument.spreadsheetml.sharedStrings+xml">
        <DigestMethod Algorithm="http://www.w3.org/2001/04/xmlenc#sha256"/>
        <DigestValue>xqqohctqHp04zm47o2OeV6u8Vr7RKQqIH0+g/CZlP+g=</DigestValue>
      </Reference>
      <Reference URI="/xl/styles.xml?ContentType=application/vnd.openxmlformats-officedocument.spreadsheetml.styles+xml">
        <DigestMethod Algorithm="http://www.w3.org/2001/04/xmlenc#sha256"/>
        <DigestValue>hXu/4LbnFf+SwrUgOwBSZdIrIbqjV3DzItB9PXEWrDo=</DigestValue>
      </Reference>
      <Reference URI="/xl/theme/theme1.xml?ContentType=application/vnd.openxmlformats-officedocument.theme+xml">
        <DigestMethod Algorithm="http://www.w3.org/2001/04/xmlenc#sha256"/>
        <DigestValue>gcKivLSR62CMLp3FoReG1kslclLlHYCA7f/kGgXQhW4=</DigestValue>
      </Reference>
      <Reference URI="/xl/workbook.xml?ContentType=application/vnd.openxmlformats-officedocument.spreadsheetml.sheet.main+xml">
        <DigestMethod Algorithm="http://www.w3.org/2001/04/xmlenc#sha256"/>
        <DigestValue>FNMGfs1l7zknNwuxkHSKl1NyZtbYmwyMmm5NQiC1AU8=</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AkNhP713P2yRa4Dh2ARGFlwE9QoRTO7fyLFTfcPffHI=</DigestValue>
      </Reference>
      <Reference URI="/xl/worksheets/_rels/sheet10.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+BaS/HzMhZvgymMUYRUkbCwSJ1I5c/o/tC1teWbfMDE=</DigestValue>
      </Reference>
      <Reference URI="/xl/worksheets/_rels/sheet11.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sLAyB/ivPAvzDhjFp3qhlhByAdJLKCZlv86uSB7TW54=</DigestValue>
      </Reference>
      <Reference URI="/xl/worksheets/_rels/sheet12.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THN4suJYDJQrBPb7aVbzr8dimaodct7Vq8qNsBy5mWU=</DigestValue>
      </Reference>
      <Reference URI="/xl/worksheets/_rels/sheet13.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CT17HW5GAUg8IDCoaiJv6Mmp5l/6Gnt1WxqNfk70QIQ=</DigestValue>
      </Reference>
      <Reference URI="/xl/worksheets/_rels/sheet14.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7jDD410mty20UU2MmXoAgxr4t+Of4vGfmaoWvGUM1Ps=</DigestValue>
      </Reference>
      <Reference URI="/xl/worksheets/_rels/sheet15.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Z+OMXa9pj7LK6f4e9JuVIih6+fVMLTnfe8KM3dgHpx8=</DigestValue>
      </Reference>
      <Reference URI="/xl/worksheets/_rels/sheet1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zHMio15cATmGVO/6ruckrA49B89o3wymufjxZVwXKMs=</DigestValue>
      </Reference>
      <Reference URI="/xl/worksheets/_rels/sheet1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qcqV6O8u78QVOuzCGABmntISiKJNdxsmBwrFW3wXbDU=</DigestValue>
      </Reference>
      <Reference URI="/xl/worksheets/_rels/sheet18.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IsTdH6Tn4vR3ROT70MhgFxSMuNA85TIlS90vCqw+65g=</DigestValue>
      </Reference>
      <Reference URI="/xl/worksheets/_rels/sheet19.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1FCniD4lHEMab0J9eJ3ec2bMqFDgBFKCPealtV1DXhQ=</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gc8gglqzrTW6QqtJ1wKoNXolcaOgzOM1fQMzKARu980=</DigestValue>
      </Reference>
      <Reference URI="/xl/worksheets/_rels/sheet2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frxznYk5+X6H89wE27ZJg24asW/o5g/n3V8HNYOeuLo=</DigestValue>
      </Reference>
      <Reference URI="/xl/worksheets/_rels/sheet21.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PqsarB9tFnFrJxnk6d4ZV/6SgfbM1fy83NTMUuabCH8=</DigestValue>
      </Reference>
      <Reference URI="/xl/worksheets/_rels/sheet2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Rzt+/9CX4VOY+VpN3jWiOcb9FdY9Kqj8NJqDfGcCxZc=</DigestValue>
      </Reference>
      <Reference URI="/xl/worksheets/_rels/sheet2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glaf+UX+LcZ8EtNlsfmVeQtHxR0SioMWwx4UoNoSMDc=</DigestValue>
      </Reference>
      <Reference URI="/xl/worksheets/_rels/sheet24.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QsRE3wUMwn5gOgUYn3UEVp/aSqEHvY1/2EgLDMwLn9c=</DigestValue>
      </Reference>
      <Reference URI="/xl/worksheets/_rels/sheet25.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I/diy3J7j0qvoocpu4rYVBbayScZZ4Gb5QuKgSB/4OM=</DigestValue>
      </Reference>
      <Reference URI="/xl/worksheets/_rels/sheet2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XrPIgY8JtQA220b+iu4M30LlCznyTg5kr1ZRyRUDbeU=</DigestValue>
      </Reference>
      <Reference URI="/xl/worksheets/_rels/sheet2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h4/YGk/vmmkw9SZf/00KacJZUtS+Gg+8i2zqBfyQucM=</DigestValue>
      </Reference>
      <Reference URI="/xl/worksheets/_rels/sheet2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xDLf69K9KXLBRzVLgm+7o5FhfSXDymojtWNjnYCSHm8=</DigestValue>
      </Reference>
      <Reference URI="/xl/worksheets/_rels/sheet29.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IBWvLkjeGZcevxXh8Pg4QQMyF6OaLSlFBv9vI604zlA=</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iLnqDiTvY3jcO6oGUkMq4Xn822GZ9FieCsP3rsGEq9A=</DigestValue>
      </Reference>
      <Reference URI="/xl/worksheets/_rels/sheet30.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ATlqjxcIfIP5zIa3KK4qJnh/3EjG9gB7tLFHpE0UyLU=</DigestValue>
      </Reference>
      <Reference URI="/xl/worksheets/_rels/sheet3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hABLZXd4XFUtvlf/+VK7jDNlBxlXgbKMrsNLnoq4qvc=</DigestValue>
      </Reference>
      <Reference URI="/xl/worksheets/_rels/sheet32.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4DrIkn4/Zdjr98R7oGpVx6igrMjGy8dQjX3XLvg/fq0=</DigestValue>
      </Reference>
      <Reference URI="/xl/worksheets/_rels/sheet3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VxnYHItDmr4qjRB9YcEWe9trwnB10Vj495Foc2nncjM=</DigestValue>
      </Reference>
      <Reference URI="/xl/worksheets/_rels/sheet34.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V1tnGQbVeCNBZnwO8iYIy5mLrPvn5gLdx2L62li8hk0=</DigestValue>
      </Reference>
      <Reference URI="/xl/worksheets/_rels/sheet3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wetYv5KKw7LrWEZeNSoPqIsPz3IpdRh5kDOOL3To1gY=</DigestValue>
      </Reference>
      <Reference URI="/xl/worksheets/_rels/sheet3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1z2IX2FtUXLQBYafOsq/Xuvzaa+HQquBn7K+cS9L/ko=</DigestValue>
      </Reference>
      <Reference URI="/xl/worksheets/_rels/sheet3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TFTJWlcTFqpsWSyI0c/R/AtsM6QqhMKs7MqwNH3COsg=</DigestValue>
      </Reference>
      <Reference URI="/xl/worksheets/_rels/sheet3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xtGxpqrt37iD/KHXDxHVvL4MnUdHCcozoBH7GMRZJ0Y=</DigestValue>
      </Reference>
      <Reference URI="/xl/worksheets/_rels/sheet39.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bzGyHWcQ2JYDgZ81kd/lPmR/5AwNg2Nt5qMIJhogIb4=</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Tawd0AR3WKIFqlhccubY3AMVoPIhyN3+vwBhGLrXAaA=</DigestValue>
      </Reference>
      <Reference URI="/xl/worksheets/_rels/sheet4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ZMChrI3IITF3LKOoeOyhEeXL/hL33nMVah4dAu3F/xk=</DigestValue>
      </Reference>
      <Reference URI="/xl/worksheets/_rels/sheet41.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LrtATePP6V0gBYironZklqwVs189uA4z8h7+HOsgshg=</DigestValue>
      </Reference>
      <Reference URI="/xl/worksheets/_rels/sheet42.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kNztTK91uhXh20ukMCJVvYnfjWkLGb1TOIr475ClcYs=</DigestValue>
      </Reference>
      <Reference URI="/xl/worksheets/_rels/sheet4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Xhy7onXyb25NxSE6bSDNn+udXc+SVtVyRx5o4pKJPsU=</DigestValue>
      </Reference>
      <Reference URI="/xl/worksheets/_rels/sheet44.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2X6LUYnZOsIay5oEzcjiahqwul+swe7ftURB7AjTBE0=</DigestValue>
      </Reference>
      <Reference URI="/xl/worksheets/_rels/sheet45.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7njdEobN09VJfTI3UJQkEGhy3N2khvpyBkw2WWhj1u8=</DigestValue>
      </Reference>
      <Reference URI="/xl/worksheets/_rels/sheet47.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PlQG77FzspCbbXtW9iyBDFctItoqcNhlpG0GPZXP9q4=</DigestValue>
      </Reference>
      <Reference URI="/xl/worksheets/_rels/sheet4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txYOOqSyIG6wUlus+Od3AYEKNq154StiK6SF2sBxqno=</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kES1yCotKwnnhOOZkxVYB9G/E/IMRFzLZ5BhStIJkE0=</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8GKlLdInL2QRjK8f6lVFdQ6jnGET2MO39Zd+uuWgXI0=</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XcHrgaSEQPXtEt8bDTvGf3twKbRe1ZYn2wcDZ6ypBbY=</DigestValue>
      </Reference>
      <Reference URI="/xl/worksheets/_rels/sheet8.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X3zpCex888qW3aWZrots4NCsUJcmpFznSbbui3dQdeI=</DigestValue>
      </Reference>
      <Reference URI="/xl/worksheets/_rels/sheet9.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9OECRoONlLJKFtVUgpZ5A1EvEAwg5NdHus6boCYjhzY=</DigestValue>
      </Reference>
      <Reference URI="/xl/worksheets/sheet1.xml?ContentType=application/vnd.openxmlformats-officedocument.spreadsheetml.worksheet+xml">
        <DigestMethod Algorithm="http://www.w3.org/2001/04/xmlenc#sha256"/>
        <DigestValue>km7BVVg1+F5ZbYj7YktvswbuqG8xw8P82iCTGl8L72E=</DigestValue>
      </Reference>
      <Reference URI="/xl/worksheets/sheet10.xml?ContentType=application/vnd.openxmlformats-officedocument.spreadsheetml.worksheet+xml">
        <DigestMethod Algorithm="http://www.w3.org/2001/04/xmlenc#sha256"/>
        <DigestValue>ydnOcS5ecYJXV4Do2DIj98VBQggi92AJO8RcOEjkMdw=</DigestValue>
      </Reference>
      <Reference URI="/xl/worksheets/sheet11.xml?ContentType=application/vnd.openxmlformats-officedocument.spreadsheetml.worksheet+xml">
        <DigestMethod Algorithm="http://www.w3.org/2001/04/xmlenc#sha256"/>
        <DigestValue>35m5pIMKl4Zyv5MOGZIH2pYBEjWxPxkoKV4ImXdDXSg=</DigestValue>
      </Reference>
      <Reference URI="/xl/worksheets/sheet12.xml?ContentType=application/vnd.openxmlformats-officedocument.spreadsheetml.worksheet+xml">
        <DigestMethod Algorithm="http://www.w3.org/2001/04/xmlenc#sha256"/>
        <DigestValue>zPotd6sZspNPt3ytqENESiF54qPwhD4bOY2aZqn2Xfo=</DigestValue>
      </Reference>
      <Reference URI="/xl/worksheets/sheet13.xml?ContentType=application/vnd.openxmlformats-officedocument.spreadsheetml.worksheet+xml">
        <DigestMethod Algorithm="http://www.w3.org/2001/04/xmlenc#sha256"/>
        <DigestValue>1O+B8z9ytiZ+6ra+IMOyzdbsKd8AOyTix7sylwr/hIU=</DigestValue>
      </Reference>
      <Reference URI="/xl/worksheets/sheet14.xml?ContentType=application/vnd.openxmlformats-officedocument.spreadsheetml.worksheet+xml">
        <DigestMethod Algorithm="http://www.w3.org/2001/04/xmlenc#sha256"/>
        <DigestValue>7Xz1evUwik+9/G1uQR+YGD8A6I/+2kfPMpVKhFbO2RM=</DigestValue>
      </Reference>
      <Reference URI="/xl/worksheets/sheet15.xml?ContentType=application/vnd.openxmlformats-officedocument.spreadsheetml.worksheet+xml">
        <DigestMethod Algorithm="http://www.w3.org/2001/04/xmlenc#sha256"/>
        <DigestValue>XIhKadTHW7LwF1C0COUdTKKeCpv+1VV2mwNnXvqkzbs=</DigestValue>
      </Reference>
      <Reference URI="/xl/worksheets/sheet16.xml?ContentType=application/vnd.openxmlformats-officedocument.spreadsheetml.worksheet+xml">
        <DigestMethod Algorithm="http://www.w3.org/2001/04/xmlenc#sha256"/>
        <DigestValue>WzF/+WTq2N7B+w7AdqgPlgsMk0qokM4+9vEYDwM5E6c=</DigestValue>
      </Reference>
      <Reference URI="/xl/worksheets/sheet17.xml?ContentType=application/vnd.openxmlformats-officedocument.spreadsheetml.worksheet+xml">
        <DigestMethod Algorithm="http://www.w3.org/2001/04/xmlenc#sha256"/>
        <DigestValue>Csf7glUqbxPJTx01RjpLPfGmhTiOgwAPOfqD63AINnk=</DigestValue>
      </Reference>
      <Reference URI="/xl/worksheets/sheet18.xml?ContentType=application/vnd.openxmlformats-officedocument.spreadsheetml.worksheet+xml">
        <DigestMethod Algorithm="http://www.w3.org/2001/04/xmlenc#sha256"/>
        <DigestValue>WRV/ywrZnbPCvzI6HUY30tsWnhnQvnePGyPNzQbOyg8=</DigestValue>
      </Reference>
      <Reference URI="/xl/worksheets/sheet19.xml?ContentType=application/vnd.openxmlformats-officedocument.spreadsheetml.worksheet+xml">
        <DigestMethod Algorithm="http://www.w3.org/2001/04/xmlenc#sha256"/>
        <DigestValue>Fi6Fwq3spveZ/27GR640rAI7OgbdZTLqCyEt6Df04TM=</DigestValue>
      </Reference>
      <Reference URI="/xl/worksheets/sheet2.xml?ContentType=application/vnd.openxmlformats-officedocument.spreadsheetml.worksheet+xml">
        <DigestMethod Algorithm="http://www.w3.org/2001/04/xmlenc#sha256"/>
        <DigestValue>usl8K1FUeRVhK1oIh+cEtnME+q10PDw/4R5s/hmjh4E=</DigestValue>
      </Reference>
      <Reference URI="/xl/worksheets/sheet20.xml?ContentType=application/vnd.openxmlformats-officedocument.spreadsheetml.worksheet+xml">
        <DigestMethod Algorithm="http://www.w3.org/2001/04/xmlenc#sha256"/>
        <DigestValue>27fMai4k7E2sEV/mepv7U9Je0HDxdHTCOZNPqifrUU8=</DigestValue>
      </Reference>
      <Reference URI="/xl/worksheets/sheet21.xml?ContentType=application/vnd.openxmlformats-officedocument.spreadsheetml.worksheet+xml">
        <DigestMethod Algorithm="http://www.w3.org/2001/04/xmlenc#sha256"/>
        <DigestValue>QxvGaAIC8rxVpg0ke5Rs+moBwHHssNgB49D+k7d8KvU=</DigestValue>
      </Reference>
      <Reference URI="/xl/worksheets/sheet22.xml?ContentType=application/vnd.openxmlformats-officedocument.spreadsheetml.worksheet+xml">
        <DigestMethod Algorithm="http://www.w3.org/2001/04/xmlenc#sha256"/>
        <DigestValue>GbkU66IiI5zstoWkFyVzBTQIXJuP9tKn0RwxSeptyFw=</DigestValue>
      </Reference>
      <Reference URI="/xl/worksheets/sheet23.xml?ContentType=application/vnd.openxmlformats-officedocument.spreadsheetml.worksheet+xml">
        <DigestMethod Algorithm="http://www.w3.org/2001/04/xmlenc#sha256"/>
        <DigestValue>qRWAde0ne+gqsJys9268pA4NHbxTqVGCorCPr794o34=</DigestValue>
      </Reference>
      <Reference URI="/xl/worksheets/sheet24.xml?ContentType=application/vnd.openxmlformats-officedocument.spreadsheetml.worksheet+xml">
        <DigestMethod Algorithm="http://www.w3.org/2001/04/xmlenc#sha256"/>
        <DigestValue>9m8hg6jvbr+BTpNfEGl0gtFOGm/bIyCqMlYrc6F29Iw=</DigestValue>
      </Reference>
      <Reference URI="/xl/worksheets/sheet25.xml?ContentType=application/vnd.openxmlformats-officedocument.spreadsheetml.worksheet+xml">
        <DigestMethod Algorithm="http://www.w3.org/2001/04/xmlenc#sha256"/>
        <DigestValue>TLsYVG3BnFan2u+GKG4f1vobRyO8wub7dlUZPONkJ8s=</DigestValue>
      </Reference>
      <Reference URI="/xl/worksheets/sheet26.xml?ContentType=application/vnd.openxmlformats-officedocument.spreadsheetml.worksheet+xml">
        <DigestMethod Algorithm="http://www.w3.org/2001/04/xmlenc#sha256"/>
        <DigestValue>ow2SGkYJWJCZ5SEsHqB5iELc0x1ULLukc5wtvXbnByU=</DigestValue>
      </Reference>
      <Reference URI="/xl/worksheets/sheet27.xml?ContentType=application/vnd.openxmlformats-officedocument.spreadsheetml.worksheet+xml">
        <DigestMethod Algorithm="http://www.w3.org/2001/04/xmlenc#sha256"/>
        <DigestValue>o6NH6tDz15E0P0utEZoX7sR7PFrXHS5TRySbsPw9Cs4=</DigestValue>
      </Reference>
      <Reference URI="/xl/worksheets/sheet28.xml?ContentType=application/vnd.openxmlformats-officedocument.spreadsheetml.worksheet+xml">
        <DigestMethod Algorithm="http://www.w3.org/2001/04/xmlenc#sha256"/>
        <DigestValue>A2Vte5iBBquCDy4p4gzvzITr/Zlj7+PcuoZLetk19Vw=</DigestValue>
      </Reference>
      <Reference URI="/xl/worksheets/sheet29.xml?ContentType=application/vnd.openxmlformats-officedocument.spreadsheetml.worksheet+xml">
        <DigestMethod Algorithm="http://www.w3.org/2001/04/xmlenc#sha256"/>
        <DigestValue>AkzDAHoxfK+dh24nkpNsUBzcWkwEw3CJRw8cWQusQZU=</DigestValue>
      </Reference>
      <Reference URI="/xl/worksheets/sheet3.xml?ContentType=application/vnd.openxmlformats-officedocument.spreadsheetml.worksheet+xml">
        <DigestMethod Algorithm="http://www.w3.org/2001/04/xmlenc#sha256"/>
        <DigestValue>+e9nK9mvpggdnRjZJDnZwNeCAs3rgacUKc25Uqxhpwc=</DigestValue>
      </Reference>
      <Reference URI="/xl/worksheets/sheet30.xml?ContentType=application/vnd.openxmlformats-officedocument.spreadsheetml.worksheet+xml">
        <DigestMethod Algorithm="http://www.w3.org/2001/04/xmlenc#sha256"/>
        <DigestValue>gdHHgFTLtEnQXkf2+redVXU1lsvsr/mHgyoQA+85ndw=</DigestValue>
      </Reference>
      <Reference URI="/xl/worksheets/sheet31.xml?ContentType=application/vnd.openxmlformats-officedocument.spreadsheetml.worksheet+xml">
        <DigestMethod Algorithm="http://www.w3.org/2001/04/xmlenc#sha256"/>
        <DigestValue>zkJ7cDg7/tcyRY8Trl/nU0ERrTjQNaL7z/Cre5qPaSw=</DigestValue>
      </Reference>
      <Reference URI="/xl/worksheets/sheet32.xml?ContentType=application/vnd.openxmlformats-officedocument.spreadsheetml.worksheet+xml">
        <DigestMethod Algorithm="http://www.w3.org/2001/04/xmlenc#sha256"/>
        <DigestValue>TVeoS+x6AMsOwDb3AUGS/3eavxH7mEaK8u5Iy5LJ+9s=</DigestValue>
      </Reference>
      <Reference URI="/xl/worksheets/sheet33.xml?ContentType=application/vnd.openxmlformats-officedocument.spreadsheetml.worksheet+xml">
        <DigestMethod Algorithm="http://www.w3.org/2001/04/xmlenc#sha256"/>
        <DigestValue>7EDEIi/fRyA3oDXJx6D++FnaVggACPdByWsAc0c/aRc=</DigestValue>
      </Reference>
      <Reference URI="/xl/worksheets/sheet34.xml?ContentType=application/vnd.openxmlformats-officedocument.spreadsheetml.worksheet+xml">
        <DigestMethod Algorithm="http://www.w3.org/2001/04/xmlenc#sha256"/>
        <DigestValue>meK7ro9RMKJZ6YruDA6CUSngSfxveHbx8NK1nNRJSzA=</DigestValue>
      </Reference>
      <Reference URI="/xl/worksheets/sheet35.xml?ContentType=application/vnd.openxmlformats-officedocument.spreadsheetml.worksheet+xml">
        <DigestMethod Algorithm="http://www.w3.org/2001/04/xmlenc#sha256"/>
        <DigestValue>SBVFI4K57AeGyZmOttlY8ogQ8/36fUef79zAE7XGxw4=</DigestValue>
      </Reference>
      <Reference URI="/xl/worksheets/sheet36.xml?ContentType=application/vnd.openxmlformats-officedocument.spreadsheetml.worksheet+xml">
        <DigestMethod Algorithm="http://www.w3.org/2001/04/xmlenc#sha256"/>
        <DigestValue>z7BLC1u5PqctiK5iLkQz8GwOIbnMkqAIc815P7Snb5g=</DigestValue>
      </Reference>
      <Reference URI="/xl/worksheets/sheet37.xml?ContentType=application/vnd.openxmlformats-officedocument.spreadsheetml.worksheet+xml">
        <DigestMethod Algorithm="http://www.w3.org/2001/04/xmlenc#sha256"/>
        <DigestValue>ixD/5hkznSqdpoveh96SpJ0cCR2aEFU7tKj5jhwScXQ=</DigestValue>
      </Reference>
      <Reference URI="/xl/worksheets/sheet38.xml?ContentType=application/vnd.openxmlformats-officedocument.spreadsheetml.worksheet+xml">
        <DigestMethod Algorithm="http://www.w3.org/2001/04/xmlenc#sha256"/>
        <DigestValue>YuRj9xBUFZLHj7MHkmnsyMLEoQ4oNOtCvKtyo2QjoqI=</DigestValue>
      </Reference>
      <Reference URI="/xl/worksheets/sheet39.xml?ContentType=application/vnd.openxmlformats-officedocument.spreadsheetml.worksheet+xml">
        <DigestMethod Algorithm="http://www.w3.org/2001/04/xmlenc#sha256"/>
        <DigestValue>yIyWzmpc7jobptHLaMubEA/HsvLBlUkDw2RXouJNBrI=</DigestValue>
      </Reference>
      <Reference URI="/xl/worksheets/sheet4.xml?ContentType=application/vnd.openxmlformats-officedocument.spreadsheetml.worksheet+xml">
        <DigestMethod Algorithm="http://www.w3.org/2001/04/xmlenc#sha256"/>
        <DigestValue>xTu9HVwA/ezSZP4sDDLxYhdTf+nPUVfXZcvFMMsjjvw=</DigestValue>
      </Reference>
      <Reference URI="/xl/worksheets/sheet40.xml?ContentType=application/vnd.openxmlformats-officedocument.spreadsheetml.worksheet+xml">
        <DigestMethod Algorithm="http://www.w3.org/2001/04/xmlenc#sha256"/>
        <DigestValue>3rPK0su9mpOfl8dVeh+N7YgP45ZOfsfIt/wNSFCKAh4=</DigestValue>
      </Reference>
      <Reference URI="/xl/worksheets/sheet41.xml?ContentType=application/vnd.openxmlformats-officedocument.spreadsheetml.worksheet+xml">
        <DigestMethod Algorithm="http://www.w3.org/2001/04/xmlenc#sha256"/>
        <DigestValue>HFNFZbPAD6bJhsxNF3FWtB/YCqwLZNm0MbTVgyGaNpo=</DigestValue>
      </Reference>
      <Reference URI="/xl/worksheets/sheet42.xml?ContentType=application/vnd.openxmlformats-officedocument.spreadsheetml.worksheet+xml">
        <DigestMethod Algorithm="http://www.w3.org/2001/04/xmlenc#sha256"/>
        <DigestValue>kWDEWRcdEc3yhfpBtzgD2WrkivZQfFut9EOFrdnzk6A=</DigestValue>
      </Reference>
      <Reference URI="/xl/worksheets/sheet43.xml?ContentType=application/vnd.openxmlformats-officedocument.spreadsheetml.worksheet+xml">
        <DigestMethod Algorithm="http://www.w3.org/2001/04/xmlenc#sha256"/>
        <DigestValue>75TbeEZS1EERZy3iMcvUGZeF/hTNDxpIWNKmBHL94I8=</DigestValue>
      </Reference>
      <Reference URI="/xl/worksheets/sheet44.xml?ContentType=application/vnd.openxmlformats-officedocument.spreadsheetml.worksheet+xml">
        <DigestMethod Algorithm="http://www.w3.org/2001/04/xmlenc#sha256"/>
        <DigestValue>I5Exy3brLNbNX0ftF2Mxq0P0e2mwVqp6JXaCHXlivpU=</DigestValue>
      </Reference>
      <Reference URI="/xl/worksheets/sheet45.xml?ContentType=application/vnd.openxmlformats-officedocument.spreadsheetml.worksheet+xml">
        <DigestMethod Algorithm="http://www.w3.org/2001/04/xmlenc#sha256"/>
        <DigestValue>RxXouGDlWHBv/4MQ/LbsS0IxomWjYMbI4Gki5RXzZSA=</DigestValue>
      </Reference>
      <Reference URI="/xl/worksheets/sheet46.xml?ContentType=application/vnd.openxmlformats-officedocument.spreadsheetml.worksheet+xml">
        <DigestMethod Algorithm="http://www.w3.org/2001/04/xmlenc#sha256"/>
        <DigestValue>qJ1Mkyu8ESNRoN0sLYjxtn6qDiT3iLdnOanwOloSru4=</DigestValue>
      </Reference>
      <Reference URI="/xl/worksheets/sheet47.xml?ContentType=application/vnd.openxmlformats-officedocument.spreadsheetml.worksheet+xml">
        <DigestMethod Algorithm="http://www.w3.org/2001/04/xmlenc#sha256"/>
        <DigestValue>kPhJDOG0Ft6lCzM59XF2PzjPdjP1KPL27IdxOCuna+k=</DigestValue>
      </Reference>
      <Reference URI="/xl/worksheets/sheet48.xml?ContentType=application/vnd.openxmlformats-officedocument.spreadsheetml.worksheet+xml">
        <DigestMethod Algorithm="http://www.w3.org/2001/04/xmlenc#sha256"/>
        <DigestValue>oSSv6x4Rphkh8ex9QtluVLqan37FKrbSf12y8dZLh9Y=</DigestValue>
      </Reference>
      <Reference URI="/xl/worksheets/sheet5.xml?ContentType=application/vnd.openxmlformats-officedocument.spreadsheetml.worksheet+xml">
        <DigestMethod Algorithm="http://www.w3.org/2001/04/xmlenc#sha256"/>
        <DigestValue>ERP9+PW7ktACiY7iBvuNAsJ+5mecWEZbDFEfpGswZ3w=</DigestValue>
      </Reference>
      <Reference URI="/xl/worksheets/sheet6.xml?ContentType=application/vnd.openxmlformats-officedocument.spreadsheetml.worksheet+xml">
        <DigestMethod Algorithm="http://www.w3.org/2001/04/xmlenc#sha256"/>
        <DigestValue>sLLOZwvUoSbOogTcqoG6stMtTWvKSwGZ8m7VHxsOYME=</DigestValue>
      </Reference>
      <Reference URI="/xl/worksheets/sheet7.xml?ContentType=application/vnd.openxmlformats-officedocument.spreadsheetml.worksheet+xml">
        <DigestMethod Algorithm="http://www.w3.org/2001/04/xmlenc#sha256"/>
        <DigestValue>B80Owu+MxXGOJvGZ/3nC6/uptTJdE7epS33AtZsykyI=</DigestValue>
      </Reference>
      <Reference URI="/xl/worksheets/sheet8.xml?ContentType=application/vnd.openxmlformats-officedocument.spreadsheetml.worksheet+xml">
        <DigestMethod Algorithm="http://www.w3.org/2001/04/xmlenc#sha256"/>
        <DigestValue>TvoNS4AZD6BDUUwCI6H5q/LAR0nT8wljLL/BAcjo/Oc=</DigestValue>
      </Reference>
      <Reference URI="/xl/worksheets/sheet9.xml?ContentType=application/vnd.openxmlformats-officedocument.spreadsheetml.worksheet+xml">
        <DigestMethod Algorithm="http://www.w3.org/2001/04/xmlenc#sha256"/>
        <DigestValue>EhWHFFG0a0GaNwmd2FY/OtotBl4SxqaBIVoGo6KFfjw=</DigestValue>
      </Reference>
    </Manifest>
    <SignatureProperties>
      <SignatureProperty Id="idSignatureTime" Target="#idPackageSignature">
        <mdssi:SignatureTime xmlns:mdssi="http://schemas.openxmlformats.org/package/2006/digital-signature">
          <mdssi:Format>YYYY-MM-DDThh:mm:ssTZD</mdssi:Format>
          <mdssi:Value>2025-02-24T18:30:15Z</mdssi:Value>
        </mdssi:SignatureTime>
      </SignatureProperty>
    </SignatureProperties>
  </Object>
  <Object Id="idOfficeObject">
    <SignatureProperties>
      <SignatureProperty Id="idOfficeV1Details" Target="#idPackageSignature">
        <SignatureInfoV1 xmlns="http://schemas.microsoft.com/office/2006/digsig">
          <SetupID/>
          <SignatureText/>
          <SignatureImage/>
          <SignatureComments/>
          <WindowsVersion>10.0</WindowsVersion>
          <OfficeVersion>16.0</OfficeVersion>
          <ApplicationVersion>16.0</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1</SignatureType>
        </SignatureInfoV1>
      </SignatureProperty>
    </SignatureProperties>
  </Object>
  <Object>
    <xd:QualifyingProperties xmlns:xd="http://uri.etsi.org/01903/v1.3.2#" Target="#idPackageSignature">
      <xd:SignedProperties Id="idSignedProperties">
        <xd:SignedSignatureProperties>
          <xd:SigningTime>2025-02-24T18:30:15Z</xd:SigningTime>
          <xd:SigningCertificate>
            <xd:Cert>
              <xd:CertDigest>
                <DigestMethod Algorithm="http://www.w3.org/2001/04/xmlenc#sha256"/>
                <DigestValue>uGeKgKR516fO3CbnkXnYiGZwoYiVVXkVc5q6fwwmqf0=</DigestValue>
              </xd:CertDigest>
              <xd:IssuerSerial>
                <X509IssuerName>C=PY, O=DOCUMENTA S.A., SERIALNUMBER=RUC80050172-1, CN=CA-DOCUMENTA S.A.</X509IssuerName>
                <X509SerialNumber>8191094377203030245</X509SerialNumber>
              </xd:IssuerSerial>
            </xd:Cert>
          </xd:SigningCertificate>
          <xd:SignaturePolicyIdentifier>
            <xd:SignaturePolicyImplied/>
          </xd:SignaturePolicyIdentifier>
        </xd:SignedSignatureProperties>
        <xd:SignedDataObjectProperties>
          <xd:CommitmentTypeIndication>
            <xd:CommitmentTypeId>
              <xd:Identifier>http://uri.etsi.org/01903/v1.2.2#ProofOfApproval</xd:Identifier>
              <xd:Description>Aprobó este documento</xd:Description>
            </xd:CommitmentTypeId>
            <xd:AllSignedDataObjects/>
          </xd:CommitmentTypeIndication>
        </xd:SignedDataObjectProperties>
      </xd:SignedProperties>
      <xd:UnsignedProperties>
        <xd:UnsignedSignatureProperties>
          <xd:CertificateValues>
            <xd:EncapsulatedX509Certificate>MIIHmTCCBYGgAwIBAgIQCW5/2IX73g5iQiLaBfeVkDANBgkqhkiG9w0BAQsFADBvMQswCQYDVQQGEwJQWTErMCkGA1UECgwiTWluaXN0ZXJpbyBkZSBJbmR1c3RyaWEgeSBDb21lcmNpbzEzMDEGA1UEAwwqQXV0b3JpZGFkIENlcnRpZmljYWRvcmEgUmHDrXogZGVsIFBhcmFndWF5MB4XDTIyMDMyODIxMDQyNloXDTMyMDMyODIxMDQyNlowWjEaMBgGA1UEAwwRQ0EtRE9DVU1FTlRBIFMuQS4xFjAUBgNVBAUTDVJVQzgwMDUwMTcyLTExFzAVBgNVBAoMDkRPQ1VNRU5UQSBTLkEuMQswCQYDVQQGEwJQWTCCAiIwDQYJKoZIhvcNAQEBBQADggIPADCCAgoCggIBALl3VAi0Alq5fEoGczPNhxU0CB4mcjgPTOFeTw9XgbDZsI8aKKpELagSFFiSn178WV3HE2gaRuzupegPbGEzxE+s/MkP5/7vBdKTalpVuJKggjvK+SKk4QCRMaI8d/trFQwm06NftPXfOROzHVNx1s7pBSC0/2L5K3hndwizt8Ps2BHzPQRExvzwjjF3FWhuN0LRA+jFSHzHwoYryoSzs4wnoV+HHLNP9ytDHa0GCQu2NsKH7W/MvrDFMS4ASyKnryeeVc+DXg8nELxojWtdnOoZ2q3914KqTI8KO3XeEaVS+uR++oKjZeMlBuobybgMfTZQajV6pLaZ/F8qj080yHl5AGdTB0IP9OeOMzGtT6fSEDDsFY3AjYzmqz/y6Aj6CRd1GN2KY9juoDm/UPn1URxja+NX2PLZwBC3W71VQAEyYYNDC5WLF1vxGi5jNKg29Cj4PuXL7Ru8mWtrerdMrjC9ij0El6AO5HLvkJhwNcw4qEy0XrvM6arll0TNrpqsdano78OJJzqnYw58JsA85fU0AhsLrQVJOqyIFkqo1uWbBheTnKyJphiz4dO2xvjNZ5ce3vTBn4rS0cLuS3bnPJKntUiEowB9QSqfkYH5Vlnq2H29DizDeyJLemGq5IOppLBIDkDj7Gicpt4/lc5YsK8dMxZ9baIBEqW3z2buRXG3AgMBAAGjggJEMIICQDASBgNVHRMBAf8ECDAGAQH/AgEAMA4GA1UdDwEB/wQEAwIBBjAdBgNVHQ4EFgQUoT2FK83YLJYfOQIMn1M7WNiVC3swHwYDVR0jBBgwFoAUwsQR8ipoRAwAKOxM1inbkvtevdYwewYIKwYBBQUHAQEEbzBtMD8GCCsGAQUFBzAChjNodHRwczovL3d3dy5hY3JhaXouZ292LnB5L2NydC9hY19yYWl6X3B5X3NoYTI1Ni5jcnQwKgYIKwYBBQUHMAGGHmh0dHBzOi8vd3d3LmRpZ2l0by5jb20ucHkvb2NzcDCCAR0GA1UdIASCARQwggEQMIIBDAYDVR0gMIIBAzA2BggrBgEFBQcCARYqaHR0cDovL3d3dy5hY3JhaXouZ292LnB5L2Nwcy9wb2xpdGljYXMucGRmMGYGCCsGAQUFBwICMFoaWENlcnRpZmljYWRvcyBlbWl0aWRvcyBkZW50cm8gZGVsIG1hcmNvIGRlIGxhIFBLSSBQYXJhZ3VheSBiYWpvIGxhIGplcmFycXVpYSBkZSBzdSBBQ1JhaXowYQYIKwYBBQUHAgIwVRpTSXNzdWVkIENlcnRpZmljYXRlcyBpbiB0aGUgc2NvcGUgb2YgdGhlIFBLSSBQYXJhZ3VheSB1bmRlciB0aGUgaGllcmFjaHkgb2YgUk9PVCBDQS4wPAYDVR0fBDUwMzAxoC+gLYYraHR0cDovL3d3dy5hY3JhaXouZ292LnB5L2FybC9hY19yYWl6X3B5LmNybDANBgkqhkiG9w0BAQsFAAOCAgEAVRaVKkIUApSs+vKLRZgG/umJSryJ7+PJf88ls2R4V/XCyn7tFE7yvUtCDKGFtpHDJUUsb7cvQo2mbEIhG91IIlIgW3CLOK99rZ870o7D681L+8eCsX+G/HelrxUuAA6JvIzr4wNrRotuMxbXxUjmqoRatSAE4kqlWqgd6b7LhUz5nWuEhtwp2ykXaZJVmi6u8FaOtlgEpGmHdwsFSqvxumK2YvVYMV9UBWqsC8r2lrYqoXxypBCnP1huF45U6Nw2qdge8mi3SINPBGfo4Gs7RiIH0PFqYXL0kAnx/3Q0oERRLMO8PkzFRrhJ4dciLMSd8pUPqLBB+fwuu6IB4iGfcL8HFDnORptePhwmrKj/7Zk1EyT914N7GMaXr10Jz3MHmlEXx7D2s6J2fHAHufrE5EQ4cuIbNiYcR/yAwXpk5ymk2lNAiaA2HUwsZJVnE15P41YUt6z9s1qcSabQHSNKQ6Nig4nPvKWJUCS9HsYko/rNYwBymbJ7vGL/e9O6/Of+yVr+buxRU1GM8soizyYGTKESkrZBwOQbF+31D9pjh7xaX/hfM2Gy58IRiCCmS74e8jV9yBDTc/6vvzH6iYRUz8GFtrZGxVtjjYYqAPw836rxvV5VW+u4aMskF0N5F8fIssqgBZ8jaHD7+bIM1groggaKN7OKsCvtctxQiljPJcc=</xd:EncapsulatedX509Certificate>
            <xd:EncapsulatedX509Certificate>MIIF+TCCA+GgAwIBAgIQDCG0OEbFG/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cm6CSmT+jjZqFSsUDVF/dhuVxBS93gNy7t8XCJBugnJ6t+HUiVeziPNNVoVn9tOhVFxeJrOlfJxmvl9TTax0QbTwJUmw3AiPNNd1rdJL1gsQCKV0h4f+5djd/ZbnOV8B9VYtXpU/E6csQHEkYodpkKUQswcftFPjcyhPDub8DoZfx1oBno0MJ0RhqDB6IxO5PHP5vbIggEDtezYneIyJsJyuC/KqeaJO30275dqN4rDZ8smOIOII/9L/z3agbfkiuc9vKgXi9N7UXm0Vcb/tjvBiey9U7cahNA+W5x+mcwC2bnkGLMVVMCrW9JbYvFCjyrg306IjoKQcVMoHcuxrYSME7ILqzglWgws26G45/khG2f9IpS6EDTqt5uaKU9ogocmmUMtHfGqDRvp1yOKRs9jPuYcju6hJlkD9c8McKxkr9NMBR0q/SswzRwNm8KhoPubjzCj0nYx6N2fnLBy6PhCpsmyf+z0LbT36voKNTSDKYYt03Ih2qL2uM0PeaSim5bsw+kwDcIPTX1CS/OxIBgLUHlxAs28VIVKA/OE/m9eHcn6N3lYOt3vEWkHr/wJqhk2JPw0G5apqj4nM74qX4YIONx/lGQSf47elkliPsGftfp4KsHB+9o1bNrRCTfk6EpELx23RPwArCiA1dyjQofa4YW9yqGraAHp5bAgMBAAGjgZAwgY0wDwYDVR0TAQH/BAUwAwEB/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e9OvgiJE3Hin++Gd2+j0gzIrKZ1xEO7KdvRPrOj9D7xl63oK+VFX6d/FvUISJdPvsRjsvwbEm71FYe7Y5bDRLV1Zsti4pSOJMGl1ZgkCKgLEBfTQpnGuOzRlD30ddt4aCQnj/nSSJBsKHJ5MDed5f09ufzS5g6gRudIeoa6kV0vA2KI+28Fafz1F/TRuE451nhb3M2vRBmcFj/nEZYt7adecYY98gXefxmwosPwOeKZq2EjGL7/Si3l2sOiOazOprbV4XJfeVajBZY7o39U5SoPSMNqrPVeZfELwRqgX/LCUPqFEePTYrHaOdu3A7AoJb7q1rj9SEtB10hfIsg+BKF7ukFcqkoeys9ug5X16A1//LmaNuku471ePVUzKw30WGTawFzOgxc1CsKqyVHxeGfmRdoqDwGl37S16NJSSPU9rloIe77LqiQR7NZfFW/9cWnsPLHS3pCWJEYNbc4UL8pIOOBKt1edM6wK+Wkd8J+/1EBu+LFCdjEgW07kZqe300S6TQYFxgD6KOCSM6ou33kR4rVF20lSWwwhDSf/DLn8e</xd:EncapsulatedX509Certificate>
          </xd:CertificateValues>
        </xd:UnsignedSignatureProperties>
      </xd:UnsignedProperties>
    </xd:QualifyingProperties>
  </Object>
</Signature>
</file>

<file path=_xmlsignatures/sig4.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mnfdg5v6AorOgG9IIXGKMQNM2/K+E88KFe5F4wy84XM=</DigestValue>
    </Reference>
    <Reference Type="http://www.w3.org/2000/09/xmldsig#Object" URI="#idOfficeObject">
      <DigestMethod Algorithm="http://www.w3.org/2001/04/xmlenc#sha256"/>
      <DigestValue>UgloH7tTR/At11cYwE+k9uKLbqKR/9IBwISOm85HjQU=</DigestValue>
    </Reference>
    <Reference Type="http://uri.etsi.org/01903#SignedProperties" URI="#idSignedProperties">
      <Transforms>
        <Transform Algorithm="http://www.w3.org/TR/2001/REC-xml-c14n-20010315"/>
      </Transforms>
      <DigestMethod Algorithm="http://www.w3.org/2001/04/xmlenc#sha256"/>
      <DigestValue>sQQUojBzikTXKHfd5F9vjQNQgdqp2aYUriieMckVBZ0=</DigestValue>
    </Reference>
  </SignedInfo>
  <SignatureValue>y6RMlwRVTb0VgEYnu//U+K8crVgOylmirdovZLIQAQnGDDzckcvxEcgCEpotVcSHZTo2lLw8zL+5
aq33HS7ohGLfKX0huRMgRPpi3GlOXTjhnjQvpiloEyNjWU2BePPbsDrIDLAJz18MakNErxOWsikT
pf+uSlBRR2g+9hnOjoIAlG9dTjhI70mCXLLVB9z93V7t51B7bceQ73AgSlwKNSN1bwCANGysCv0A
RVQFb/x9zfwZE+7i5ekPMUpwLiYZsb4QetHtRpoQ9dDVJhm5BfQp1a028m6dd5hj+0v/ynIUcSXr
G5xBCYykKMcwbhTLnupmc3jIV4N5s2C6DPmrKw==</SignatureValue>
  <KeyInfo>
    <X509Data>
      <X509Certificate>MIIIlDCCBnygAwIBAgIIA1TFEPIuGP8wDQYJKoZIhvcNAQELBQAwWjEaMBgGA1UEAwwRQ0EtRE9DVU1FTlRBIFMuQS4xFjAUBgNVBAUTDVJVQzgwMDUwMTcyLTExFzAVBgNVBAoMDkRPQ1VNRU5UQSBTLkEuMQswCQYDVQQGEwJQWTAeFw0yMzEyMjgxMzQzMDBaFw0yNTEyMjcxMzQzMDBaMIHIMSswKQYDVQQDDCJGRVJOQU5ETyBKT1NFIEVTVElHQVJSSUJJQSBMRVpDQU5PMREwDwYDVQQFEwhDSTU2MjY0NTEWMBQGA1UEKgwNRkVSTkFORE8gSk9TRTEdMBsGA1UEBAwURVNUSUdBUlJJQklBIExFWkNBTk8xCzAJBgNVBAsMAkYyMTUwMwYDVQQKDCxDRVJUSUZJQ0FETyBDVUFMSUZJQ0FETyBERSBGSVJNQSBFTEVDVFJPTklDQTELMAkGA1UEBhMCUFkwggEiMA0GCSqGSIb3DQEBAQUAA4IBDwAwggEKAoIBAQD1p9y8jnlEoiU1Phci06DRGIwH4MJWtrn8Rn7nRvsQqH1LnZn8FahDN2wVA3Aq4aMsBa9mFUlAAnH2WxuEtp8yNuHWm9Ez3Y9g6mqEFhh1tGbQvCWnODqWPwVcliS1Q4cmB3r4TGgvRafWgkyfJL+mp5k0qu7bkLpWAEeLHfHa/VCOKSzHdLIX6LdwIpUbEiSevJObvkKH3wpbPcbC2CHVuXKsdy1PmaYencsr1My4pndFIrSzGMH/gFzteqDaMZE8eL6xs45BSxnaWN34sotYh7Q54CeC8aw44iMcGijt7SHfMLpUbjwhg3Z8etGAL5YXrBKOgAPzwRZr48H2t71hAgMBAAGjggPtMIID6TAMBgNVHRMBAf8EAjAAMB8GA1UdIwQYMBaAFKE9hSvN2CyWHzkCDJ9TO1jYlQt7MIGUBggrBgEFBQcBAQSBhzCBhDBVBggrBgEFBQcwAoZJaHR0cHM6Ly93d3cuZGlnaXRvLmNvbS5weS91cGxvYWRzL2NlcnRpZmljYWRvLWRvY3VtZW50YS1zYS0xNTM1MTE3NzcxLmNydDArBggrBgEFBQcwAYYfaHR0cHM6Ly93d3cuZGlnaXRvLmNvbS5weS9vY3NwLzBQBgNVHREESTBHgRlmZXN0aWdhcnJpYmlhQGF5Y2EuY29tLnB5pCowKDEmMCQGA1UEDQwdRklSTUEgRUxFQ1RST05JQ0EgQ1VBTElGSUNBREEwggH1BgNVHSAEggHsMIIB6DCCAeQGDSsGAQQBgvk7AQEBCgEwggHRMC8GCCsGAQUFBwIBFiNodHRwczovL3d3dy5kaWdpdG8uY29tLnB5L2Rlc2NhcmdhczCCAZwGCCsGAQUFBwICMIIBjh6CAYoAQwBlAHIAdABpAGYAaQBjAGEAZABvACAAYwB1AGEAbABpAGYAaQBjAGEAZABvACAAZABlACAAZgBpAHIAbQBhACAAZQBsAGUAYwB0AHIA8wBuAGkAYwBhACAAdABpAHAAbwAgAEYAMgAgACgAYwBsAGEAdgBlAHMAIABlAG4AIABkAGkAcwBwAG8AcwBpAHQAaQB2AG8AIABjAHUAYQBsAGkAZgBpAGMAYQBkAG8AKQAsACAAcwB1AGoAZQB0AGEAIABhACAAbABhAHMAIABjAG8AbgBkAGkAYwBpAG8AbgBlAHMAIABkAGUAIAB1AHMAbwAgAGUAeABwAHUAZQBzAHQAYQBzACAAZQBuACAAbABhACAARABlAGMAbABhAHIAYQBjAGkA8wBuACAAZABlACAAUAByAOEAYwB0AGkAYwBhAHMAIABkAGUAIABDAGUAcgB0AGkAZgBpAGMAYQBjAGkA8wBuACAAZABlACAARABPAEMAVQBNAEUATgBUAEEAIABTAC4AQQAuMCoGA1UdJQEB/wQgMB4GCCsGAQUFBwMCBggrBgEFBQcDBAYIKwYBBQUHAwEwewYDVR0fBHQwcjA0oDKgMIYuaHR0cHM6Ly93d3cuZGlnaXRvLmNvbS5weS9jcmwvZG9jdW1lbnRhX2NhLmNybDA6oDigNoY0aHR0cHM6Ly93d3cuZG9jdW1lbnRhLmNvbS5weS9kaWdpdG8vZG9jdW1lbnRhX2NhLmNybDAdBgNVHQ4EFgQU/3aOA0ciV+DbNm6d+88s3rhRo5gwDgYDVR0PAQH/BAQDAgXgMA0GCSqGSIb3DQEBCwUAA4ICAQAR37fI6HKoqzwVL2BGkmVAkSsU1sZvPMRBaQGF4hKBrp7FsuLF5NqbuzV7N+NKlapjLuX/O9x3XLJnuJX84GFuQaSJXQnQtbwQ5gxJW6EkvlaqYtXM3sArj7stJxovu5YrL4Svg3ACjwpuhlm/V5DhX9mertusCfErQ7vuxWuqWtXaF0ptQcegq5Gyh77ALstRZhuUVWr53TYqhCB0peeQRDTCTRScSfKyFgYC7Ju2pGdCC/y3F0zfgwAHdy9ATY2m11EgFYX+/uoAJ0kDRmUsc0yBVuj4K2kA2l8iMIaJkwfyXfa8x1O+u1kjPPTcF8ic5/aYT2zDCBjEoD5B5XOeGGusx2jzq0O9dHhZpXBdWsSyUo+I5VZoeJURt0QcJDGnegjWioFShfAX1EQqh+oPt+xRC6FzmfxnYaPxTmmqM3UGFn1dMiDXQIfYfyck4jssEeyErb8As23UHKdcNXkvXNap+ZVX3dztYYYH+AtcKQUvl6FK8JBRbHRBhYhuEyuSSOVM4n0BWEgKtG+gs32L8+ADJEHc6zDC2oYpjabnqN93Tz6+ToMXhxjoVL2w6TN9qyDl2fdsyf1r/LOni4ZBs8sbQy7Sp9v4MrMeel6p81KFOlQHNAVQI3LS6HN+NMTK28k+M5NYyNrf2eEkfPqG9rqKpLi+DHvCV7U7WOh4Ug==</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6"/>
            <mdssi:RelationshipReference xmlns:mdssi="http://schemas.openxmlformats.org/package/2006/digital-signature" SourceId="rId29"/>
            <mdssi:RelationshipReference xmlns:mdssi="http://schemas.openxmlformats.org/package/2006/digital-signature" SourceId="rId11"/>
            <mdssi:RelationshipReference xmlns:mdssi="http://schemas.openxmlformats.org/package/2006/digital-signature" SourceId="rId24"/>
            <mdssi:RelationshipReference xmlns:mdssi="http://schemas.openxmlformats.org/package/2006/digital-signature" SourceId="rId32"/>
            <mdssi:RelationshipReference xmlns:mdssi="http://schemas.openxmlformats.org/package/2006/digital-signature" SourceId="rId37"/>
            <mdssi:RelationshipReference xmlns:mdssi="http://schemas.openxmlformats.org/package/2006/digital-signature" SourceId="rId40"/>
            <mdssi:RelationshipReference xmlns:mdssi="http://schemas.openxmlformats.org/package/2006/digital-signature" SourceId="rId45"/>
            <mdssi:RelationshipReference xmlns:mdssi="http://schemas.openxmlformats.org/package/2006/digital-signature" SourceId="rId53"/>
            <mdssi:RelationshipReference xmlns:mdssi="http://schemas.openxmlformats.org/package/2006/digital-signature" SourceId="rId5"/>
            <mdssi:RelationshipReference xmlns:mdssi="http://schemas.openxmlformats.org/package/2006/digital-signature" SourceId="rId10"/>
            <mdssi:RelationshipReference xmlns:mdssi="http://schemas.openxmlformats.org/package/2006/digital-signature" SourceId="rId19"/>
            <mdssi:RelationshipReference xmlns:mdssi="http://schemas.openxmlformats.org/package/2006/digital-signature" SourceId="rId31"/>
            <mdssi:RelationshipReference xmlns:mdssi="http://schemas.openxmlformats.org/package/2006/digital-signature" SourceId="rId44"/>
            <mdssi:RelationshipReference xmlns:mdssi="http://schemas.openxmlformats.org/package/2006/digital-signature" SourceId="rId52"/>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14"/>
            <mdssi:RelationshipReference xmlns:mdssi="http://schemas.openxmlformats.org/package/2006/digital-signature" SourceId="rId22"/>
            <mdssi:RelationshipReference xmlns:mdssi="http://schemas.openxmlformats.org/package/2006/digital-signature" SourceId="rId27"/>
            <mdssi:RelationshipReference xmlns:mdssi="http://schemas.openxmlformats.org/package/2006/digital-signature" SourceId="rId30"/>
            <mdssi:RelationshipReference xmlns:mdssi="http://schemas.openxmlformats.org/package/2006/digital-signature" SourceId="rId35"/>
            <mdssi:RelationshipReference xmlns:mdssi="http://schemas.openxmlformats.org/package/2006/digital-signature" SourceId="rId43"/>
            <mdssi:RelationshipReference xmlns:mdssi="http://schemas.openxmlformats.org/package/2006/digital-signature" SourceId="rId48"/>
            <mdssi:RelationshipReference xmlns:mdssi="http://schemas.openxmlformats.org/package/2006/digital-signature" SourceId="rId8"/>
            <mdssi:RelationshipReference xmlns:mdssi="http://schemas.openxmlformats.org/package/2006/digital-signature" SourceId="rId51"/>
            <mdssi:RelationshipReference xmlns:mdssi="http://schemas.openxmlformats.org/package/2006/digital-signature" SourceId="rId3"/>
            <mdssi:RelationshipReference xmlns:mdssi="http://schemas.openxmlformats.org/package/2006/digital-signature" SourceId="rId12"/>
            <mdssi:RelationshipReference xmlns:mdssi="http://schemas.openxmlformats.org/package/2006/digital-signature" SourceId="rId17"/>
            <mdssi:RelationshipReference xmlns:mdssi="http://schemas.openxmlformats.org/package/2006/digital-signature" SourceId="rId25"/>
            <mdssi:RelationshipReference xmlns:mdssi="http://schemas.openxmlformats.org/package/2006/digital-signature" SourceId="rId33"/>
            <mdssi:RelationshipReference xmlns:mdssi="http://schemas.openxmlformats.org/package/2006/digital-signature" SourceId="rId38"/>
            <mdssi:RelationshipReference xmlns:mdssi="http://schemas.openxmlformats.org/package/2006/digital-signature" SourceId="rId46"/>
            <mdssi:RelationshipReference xmlns:mdssi="http://schemas.openxmlformats.org/package/2006/digital-signature" SourceId="rId20"/>
            <mdssi:RelationshipReference xmlns:mdssi="http://schemas.openxmlformats.org/package/2006/digital-signature" SourceId="rId41"/>
            <mdssi:RelationshipReference xmlns:mdssi="http://schemas.openxmlformats.org/package/2006/digital-signature" SourceId="rId54"/>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5"/>
            <mdssi:RelationshipReference xmlns:mdssi="http://schemas.openxmlformats.org/package/2006/digital-signature" SourceId="rId23"/>
            <mdssi:RelationshipReference xmlns:mdssi="http://schemas.openxmlformats.org/package/2006/digital-signature" SourceId="rId28"/>
            <mdssi:RelationshipReference xmlns:mdssi="http://schemas.openxmlformats.org/package/2006/digital-signature" SourceId="rId36"/>
            <mdssi:RelationshipReference xmlns:mdssi="http://schemas.openxmlformats.org/package/2006/digital-signature" SourceId="rId49"/>
            <mdssi:RelationshipReference xmlns:mdssi="http://schemas.openxmlformats.org/package/2006/digital-signature" SourceId="rId13"/>
            <mdssi:RelationshipReference xmlns:mdssi="http://schemas.openxmlformats.org/package/2006/digital-signature" SourceId="rId18"/>
            <mdssi:RelationshipReference xmlns:mdssi="http://schemas.openxmlformats.org/package/2006/digital-signature" SourceId="rId26"/>
            <mdssi:RelationshipReference xmlns:mdssi="http://schemas.openxmlformats.org/package/2006/digital-signature" SourceId="rId39"/>
            <mdssi:RelationshipReference xmlns:mdssi="http://schemas.openxmlformats.org/package/2006/digital-signature" SourceId="rId21"/>
            <mdssi:RelationshipReference xmlns:mdssi="http://schemas.openxmlformats.org/package/2006/digital-signature" SourceId="rId34"/>
            <mdssi:RelationshipReference xmlns:mdssi="http://schemas.openxmlformats.org/package/2006/digital-signature" SourceId="rId42"/>
            <mdssi:RelationshipReference xmlns:mdssi="http://schemas.openxmlformats.org/package/2006/digital-signature" SourceId="rId47"/>
            <mdssi:RelationshipReference xmlns:mdssi="http://schemas.openxmlformats.org/package/2006/digital-signature" SourceId="rId50"/>
            <mdssi:RelationshipReference xmlns:mdssi="http://schemas.openxmlformats.org/package/2006/digital-signature" SourceId="rId55"/>
          </Transform>
          <Transform Algorithm="http://www.w3.org/TR/2001/REC-xml-c14n-20010315"/>
        </Transforms>
        <DigestMethod Algorithm="http://www.w3.org/2001/04/xmlenc#sha256"/>
        <DigestValue>8fwpn4eS9CxR8Pyy2vG8ue2iol2bmyQNmAJ7VhFkb/0=</DigestValue>
      </Reference>
      <Reference URI="/xl/calcChain.xml?ContentType=application/vnd.openxmlformats-officedocument.spreadsheetml.calcChain+xml">
        <DigestMethod Algorithm="http://www.w3.org/2001/04/xmlenc#sha256"/>
        <DigestValue>amomYlQCmhk+8rTbf1htRqMukL61FtDW+9ZkPumXrPA=</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9.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9.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9.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4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4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4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4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4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4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4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4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y+aQ+TzmCHyq3rn6BtcGIbItxLifq+yUrwp6BAMUTlk=</DigestValue>
      </Reference>
      <Reference URI="/xl/drawings/_rels/drawing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7.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4LfF9xJsivI6fZBBYWQRXLEsuwXCEq7ytDlQK6y8T1U=</DigestValue>
      </Reference>
      <Reference URI="/xl/drawings/_rels/drawing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9.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drawing1.xml?ContentType=application/vnd.openxmlformats-officedocument.drawing+xml">
        <DigestMethod Algorithm="http://www.w3.org/2001/04/xmlenc#sha256"/>
        <DigestValue>/sB4+Wj8r4KAUmnfgz2SbWSyngICTEC7yC0RrzZg+XI=</DigestValue>
      </Reference>
      <Reference URI="/xl/drawings/drawing10.xml?ContentType=application/vnd.openxmlformats-officedocument.drawing+xml">
        <DigestMethod Algorithm="http://www.w3.org/2001/04/xmlenc#sha256"/>
        <DigestValue>+c/oqhAMv6i07e5Lo7iP0rcTTzDfV3iG0LSmCu/q/g0=</DigestValue>
      </Reference>
      <Reference URI="/xl/drawings/drawing11.xml?ContentType=application/vnd.openxmlformats-officedocument.drawing+xml">
        <DigestMethod Algorithm="http://www.w3.org/2001/04/xmlenc#sha256"/>
        <DigestValue>VNItMoRd5qc5VJ66W2zJ0Av2r5qYdrq96fFBZBZe60c=</DigestValue>
      </Reference>
      <Reference URI="/xl/drawings/drawing12.xml?ContentType=application/vnd.openxmlformats-officedocument.drawing+xml">
        <DigestMethod Algorithm="http://www.w3.org/2001/04/xmlenc#sha256"/>
        <DigestValue>wT3sJA5q02je1ixc5mfJExbxrknCY8WMmq7wAn9OOCA=</DigestValue>
      </Reference>
      <Reference URI="/xl/drawings/drawing13.xml?ContentType=application/vnd.openxmlformats-officedocument.drawing+xml">
        <DigestMethod Algorithm="http://www.w3.org/2001/04/xmlenc#sha256"/>
        <DigestValue>cB8j8AN6q8f7Gq+ZEqFELvq7VY1vDipyzPKI70rbDqo=</DigestValue>
      </Reference>
      <Reference URI="/xl/drawings/drawing14.xml?ContentType=application/vnd.openxmlformats-officedocument.drawing+xml">
        <DigestMethod Algorithm="http://www.w3.org/2001/04/xmlenc#sha256"/>
        <DigestValue>b/2kseheIKJbMBIddPZrGnhjJegVIGwrjIX/e1WWO70=</DigestValue>
      </Reference>
      <Reference URI="/xl/drawings/drawing15.xml?ContentType=application/vnd.openxmlformats-officedocument.drawing+xml">
        <DigestMethod Algorithm="http://www.w3.org/2001/04/xmlenc#sha256"/>
        <DigestValue>BaIFPOFFYgEYslNDhB27WhiRMu7K6G6KssiyLiWtEwU=</DigestValue>
      </Reference>
      <Reference URI="/xl/drawings/drawing16.xml?ContentType=application/vnd.openxmlformats-officedocument.drawing+xml">
        <DigestMethod Algorithm="http://www.w3.org/2001/04/xmlenc#sha256"/>
        <DigestValue>LFoyO4MfMkLfnUyJwY07lQR+gRCN5czY0Bt6Zj7VH/4=</DigestValue>
      </Reference>
      <Reference URI="/xl/drawings/drawing17.xml?ContentType=application/vnd.openxmlformats-officedocument.drawing+xml">
        <DigestMethod Algorithm="http://www.w3.org/2001/04/xmlenc#sha256"/>
        <DigestValue>Y3Lfl/WsLW+uvRRyzm4J9+kq+lx+1xuNE2zHYCZGT00=</DigestValue>
      </Reference>
      <Reference URI="/xl/drawings/drawing18.xml?ContentType=application/vnd.openxmlformats-officedocument.drawing+xml">
        <DigestMethod Algorithm="http://www.w3.org/2001/04/xmlenc#sha256"/>
        <DigestValue>2Bcr599zKbDLEjTU9VelXwJNoYKSW2hwOGB4O5t6eYM=</DigestValue>
      </Reference>
      <Reference URI="/xl/drawings/drawing19.xml?ContentType=application/vnd.openxmlformats-officedocument.drawing+xml">
        <DigestMethod Algorithm="http://www.w3.org/2001/04/xmlenc#sha256"/>
        <DigestValue>2TeJzjUeCy6GRRHhS3lC4V5y7/xa1A4QvKx3r0w/qx0=</DigestValue>
      </Reference>
      <Reference URI="/xl/drawings/drawing2.xml?ContentType=application/vnd.openxmlformats-officedocument.drawing+xml">
        <DigestMethod Algorithm="http://www.w3.org/2001/04/xmlenc#sha256"/>
        <DigestValue>GkRQC/puF8Mw/710doE5MMzz8bY9A98KKzeMYPmRnFo=</DigestValue>
      </Reference>
      <Reference URI="/xl/drawings/drawing20.xml?ContentType=application/vnd.openxmlformats-officedocument.drawing+xml">
        <DigestMethod Algorithm="http://www.w3.org/2001/04/xmlenc#sha256"/>
        <DigestValue>ZPOtydr9p5DT0j4fKn+lhWUsrpkkTDva+FXDbxZZQ1c=</DigestValue>
      </Reference>
      <Reference URI="/xl/drawings/drawing21.xml?ContentType=application/vnd.openxmlformats-officedocument.drawing+xml">
        <DigestMethod Algorithm="http://www.w3.org/2001/04/xmlenc#sha256"/>
        <DigestValue>UQ6rHr/DRLrltLoJnOMdUZ+D5fA1xlVaA5iXxBfeJNI=</DigestValue>
      </Reference>
      <Reference URI="/xl/drawings/drawing22.xml?ContentType=application/vnd.openxmlformats-officedocument.drawing+xml">
        <DigestMethod Algorithm="http://www.w3.org/2001/04/xmlenc#sha256"/>
        <DigestValue>hyyy0JHO1CmVd/TM5ePze4GZMdY/ct6TII5VegW3pp0=</DigestValue>
      </Reference>
      <Reference URI="/xl/drawings/drawing23.xml?ContentType=application/vnd.openxmlformats-officedocument.drawing+xml">
        <DigestMethod Algorithm="http://www.w3.org/2001/04/xmlenc#sha256"/>
        <DigestValue>wiRl3f8p9R2cZnUXbHV7jcE+cWx/Iz/l4TDMlmxeX+Q=</DigestValue>
      </Reference>
      <Reference URI="/xl/drawings/drawing24.xml?ContentType=application/vnd.openxmlformats-officedocument.drawing+xml">
        <DigestMethod Algorithm="http://www.w3.org/2001/04/xmlenc#sha256"/>
        <DigestValue>3VUTfZT4JGOOW4vTe9jOZJTmduDVDhJtW4vKhupIYVQ=</DigestValue>
      </Reference>
      <Reference URI="/xl/drawings/drawing25.xml?ContentType=application/vnd.openxmlformats-officedocument.drawing+xml">
        <DigestMethod Algorithm="http://www.w3.org/2001/04/xmlenc#sha256"/>
        <DigestValue>uhVjES2KXrdsOXSgDErkq2vATHpm4Luxvl99YLBpwYc=</DigestValue>
      </Reference>
      <Reference URI="/xl/drawings/drawing26.xml?ContentType=application/vnd.openxmlformats-officedocument.drawing+xml">
        <DigestMethod Algorithm="http://www.w3.org/2001/04/xmlenc#sha256"/>
        <DigestValue>4hnsIhiQCg8UO0Ik7mQQuu1EljZ1qMrD7zDl9oUtthA=</DigestValue>
      </Reference>
      <Reference URI="/xl/drawings/drawing27.xml?ContentType=application/vnd.openxmlformats-officedocument.drawing+xml">
        <DigestMethod Algorithm="http://www.w3.org/2001/04/xmlenc#sha256"/>
        <DigestValue>+qdiAt54/LhK706Ih5ZRfuP71zUkTuVMSWYYHgHtvyE=</DigestValue>
      </Reference>
      <Reference URI="/xl/drawings/drawing28.xml?ContentType=application/vnd.openxmlformats-officedocument.drawing+xml">
        <DigestMethod Algorithm="http://www.w3.org/2001/04/xmlenc#sha256"/>
        <DigestValue>syOE/Og6Yl10eH8sn4wmETV4hISN96HTaNBkAJc7pVc=</DigestValue>
      </Reference>
      <Reference URI="/xl/drawings/drawing29.xml?ContentType=application/vnd.openxmlformats-officedocument.drawing+xml">
        <DigestMethod Algorithm="http://www.w3.org/2001/04/xmlenc#sha256"/>
        <DigestValue>DG1v2SYtwM1Pjr0D33jERSenOhF60PNHIeTrXBFXXV8=</DigestValue>
      </Reference>
      <Reference URI="/xl/drawings/drawing3.xml?ContentType=application/vnd.openxmlformats-officedocument.drawing+xml">
        <DigestMethod Algorithm="http://www.w3.org/2001/04/xmlenc#sha256"/>
        <DigestValue>a+RmXcd5HouEMXYsLUfhd0ddBS6G8Bk9HC/mWroetuE=</DigestValue>
      </Reference>
      <Reference URI="/xl/drawings/drawing30.xml?ContentType=application/vnd.openxmlformats-officedocument.drawing+xml">
        <DigestMethod Algorithm="http://www.w3.org/2001/04/xmlenc#sha256"/>
        <DigestValue>I/aQF7wyx/Naj9HIlmfMRXp487C8w619LMRH5OhCXqo=</DigestValue>
      </Reference>
      <Reference URI="/xl/drawings/drawing31.xml?ContentType=application/vnd.openxmlformats-officedocument.drawing+xml">
        <DigestMethod Algorithm="http://www.w3.org/2001/04/xmlenc#sha256"/>
        <DigestValue>XKEDGvQ5MDeFbfYnMk417pNX5It22Kik6CZW9fmuCRY=</DigestValue>
      </Reference>
      <Reference URI="/xl/drawings/drawing32.xml?ContentType=application/vnd.openxmlformats-officedocument.drawing+xml">
        <DigestMethod Algorithm="http://www.w3.org/2001/04/xmlenc#sha256"/>
        <DigestValue>7Quz3AdQFw8TNGoH2VOchQjJEo/4vpF+CmIf0YOtWPc=</DigestValue>
      </Reference>
      <Reference URI="/xl/drawings/drawing33.xml?ContentType=application/vnd.openxmlformats-officedocument.drawing+xml">
        <DigestMethod Algorithm="http://www.w3.org/2001/04/xmlenc#sha256"/>
        <DigestValue>A2i6vNljCDK2290F8uy2VMH2RBg+nK7GLjBZAv9Xq8U=</DigestValue>
      </Reference>
      <Reference URI="/xl/drawings/drawing34.xml?ContentType=application/vnd.openxmlformats-officedocument.drawing+xml">
        <DigestMethod Algorithm="http://www.w3.org/2001/04/xmlenc#sha256"/>
        <DigestValue>8XZ+2fCP8Q1aQ5r+LJz0+i4NJHF/IcqzYL6CltbQwNQ=</DigestValue>
      </Reference>
      <Reference URI="/xl/drawings/drawing35.xml?ContentType=application/vnd.openxmlformats-officedocument.drawing+xml">
        <DigestMethod Algorithm="http://www.w3.org/2001/04/xmlenc#sha256"/>
        <DigestValue>3oIgt2HNRAbZ4QGpn7VCxJTRrLteRsNmK3KZYQGnRbM=</DigestValue>
      </Reference>
      <Reference URI="/xl/drawings/drawing36.xml?ContentType=application/vnd.openxmlformats-officedocument.drawing+xml">
        <DigestMethod Algorithm="http://www.w3.org/2001/04/xmlenc#sha256"/>
        <DigestValue>EPWA36U+p/x5votv+QNGbvkD6P3AOj4KMSZeAZ29jPg=</DigestValue>
      </Reference>
      <Reference URI="/xl/drawings/drawing37.xml?ContentType=application/vnd.openxmlformats-officedocument.drawing+xml">
        <DigestMethod Algorithm="http://www.w3.org/2001/04/xmlenc#sha256"/>
        <DigestValue>Ueb0qaw9UnW3DKvTsYIStgcZtbFsf2ca+ZiqVEC2+9w=</DigestValue>
      </Reference>
      <Reference URI="/xl/drawings/drawing38.xml?ContentType=application/vnd.openxmlformats-officedocument.drawing+xml">
        <DigestMethod Algorithm="http://www.w3.org/2001/04/xmlenc#sha256"/>
        <DigestValue>+w90tl3UE6PzgjdqQBGXeQfYi3T43feRw9xiz2eJFdg=</DigestValue>
      </Reference>
      <Reference URI="/xl/drawings/drawing39.xml?ContentType=application/vnd.openxmlformats-officedocument.drawing+xml">
        <DigestMethod Algorithm="http://www.w3.org/2001/04/xmlenc#sha256"/>
        <DigestValue>US3el+a0dJw4hVkWKtyLrVtoFuJyDGt/zUBm+sLh+Cc=</DigestValue>
      </Reference>
      <Reference URI="/xl/drawings/drawing4.xml?ContentType=application/vnd.openxmlformats-officedocument.drawing+xml">
        <DigestMethod Algorithm="http://www.w3.org/2001/04/xmlenc#sha256"/>
        <DigestValue>Qxmv7q14CaY6gicAAMTeiP4N8ihwrfeVXZ2Bji2NF6M=</DigestValue>
      </Reference>
      <Reference URI="/xl/drawings/drawing40.xml?ContentType=application/vnd.openxmlformats-officedocument.drawing+xml">
        <DigestMethod Algorithm="http://www.w3.org/2001/04/xmlenc#sha256"/>
        <DigestValue>CcK1FtgdqRonZPLsgFecyVInNJtR9rYLsZ/oFRH9/Xk=</DigestValue>
      </Reference>
      <Reference URI="/xl/drawings/drawing41.xml?ContentType=application/vnd.openxmlformats-officedocument.drawing+xml">
        <DigestMethod Algorithm="http://www.w3.org/2001/04/xmlenc#sha256"/>
        <DigestValue>SvUgZWkduRzsuOiojsEVpLxi0ringWFxatkIw/M3eA4=</DigestValue>
      </Reference>
      <Reference URI="/xl/drawings/drawing42.xml?ContentType=application/vnd.openxmlformats-officedocument.drawing+xml">
        <DigestMethod Algorithm="http://www.w3.org/2001/04/xmlenc#sha256"/>
        <DigestValue>17QJBCBigwk17s0QaA2ldGe2A1FwHtQpZZYaV/eNo44=</DigestValue>
      </Reference>
      <Reference URI="/xl/drawings/drawing43.xml?ContentType=application/vnd.openxmlformats-officedocument.drawing+xml">
        <DigestMethod Algorithm="http://www.w3.org/2001/04/xmlenc#sha256"/>
        <DigestValue>gzcOzQmVm5OhHPBWWolE6cZZuVChiQS4un2CRoFiBNs=</DigestValue>
      </Reference>
      <Reference URI="/xl/drawings/drawing44.xml?ContentType=application/vnd.openxmlformats-officedocument.drawing+xml">
        <DigestMethod Algorithm="http://www.w3.org/2001/04/xmlenc#sha256"/>
        <DigestValue>vfDPdsGFikeomeNg3vp0OJUesqCIABLDzWuTkaeJDzA=</DigestValue>
      </Reference>
      <Reference URI="/xl/drawings/drawing45.xml?ContentType=application/vnd.openxmlformats-officedocument.drawing+xml">
        <DigestMethod Algorithm="http://www.w3.org/2001/04/xmlenc#sha256"/>
        <DigestValue>ee8uDO+oFSFjioyQsEwOH4gmuy7+bNnHvmfj6kJ8T5M=</DigestValue>
      </Reference>
      <Reference URI="/xl/drawings/drawing46.xml?ContentType=application/vnd.openxmlformats-officedocument.drawing+xml">
        <DigestMethod Algorithm="http://www.w3.org/2001/04/xmlenc#sha256"/>
        <DigestValue>svTbCjOOONDYe7DJtQagnoMnM1F1EMatrLHSGZsOoE8=</DigestValue>
      </Reference>
      <Reference URI="/xl/drawings/drawing47.xml?ContentType=application/vnd.openxmlformats-officedocument.drawing+xml">
        <DigestMethod Algorithm="http://www.w3.org/2001/04/xmlenc#sha256"/>
        <DigestValue>AWK4y/TiJ3dtF3fwrC/aoerBtXKHo6qujXIm2TGWTjc=</DigestValue>
      </Reference>
      <Reference URI="/xl/drawings/drawing5.xml?ContentType=application/vnd.openxmlformats-officedocument.drawing+xml">
        <DigestMethod Algorithm="http://www.w3.org/2001/04/xmlenc#sha256"/>
        <DigestValue>E7lFIMn1dZR4gwI9TEf8kXBQpvouVgrqTrx0W2u99Hk=</DigestValue>
      </Reference>
      <Reference URI="/xl/drawings/drawing6.xml?ContentType=application/vnd.openxmlformats-officedocument.drawing+xml">
        <DigestMethod Algorithm="http://www.w3.org/2001/04/xmlenc#sha256"/>
        <DigestValue>fucDvsUum408isx4fZudP3KJaWkQS6Pz0ZuRJOMVB84=</DigestValue>
      </Reference>
      <Reference URI="/xl/drawings/drawing7.xml?ContentType=application/vnd.openxmlformats-officedocument.drawing+xml">
        <DigestMethod Algorithm="http://www.w3.org/2001/04/xmlenc#sha256"/>
        <DigestValue>jbNHF30JfhUdkv4+N683aUcHTnfp8p9sCUBws24TIIc=</DigestValue>
      </Reference>
      <Reference URI="/xl/drawings/drawing8.xml?ContentType=application/vnd.openxmlformats-officedocument.drawing+xml">
        <DigestMethod Algorithm="http://www.w3.org/2001/04/xmlenc#sha256"/>
        <DigestValue>kZdq4RI9xGc8b4la+8dwVk7/ddLjuVShnchqkDF0Mk0=</DigestValue>
      </Reference>
      <Reference URI="/xl/drawings/drawing9.xml?ContentType=application/vnd.openxmlformats-officedocument.drawing+xml">
        <DigestMethod Algorithm="http://www.w3.org/2001/04/xmlenc#sha256"/>
        <DigestValue>Ou1Q2mEcXQY5z+wSMCUYqp/4fpPl5MDcdu5WGrbjFog=</DigestValue>
      </Reference>
      <Reference URI="/xl/externalLinks/_rels/externalLink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nNdtToCyLrRYWZfhcW/7nLY8AYzRnAi9ypTvfLK8yzg=</DigestValue>
      </Reference>
      <Reference URI="/xl/externalLinks/_rels/externalLink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HTS300lQGDlk+MfHgIuLeJkenBPS47RQ3xm//T/J2sc=</DigestValue>
      </Reference>
      <Reference URI="/xl/externalLinks/_rels/externalLink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n5RCuDtTgbfx6gM1jae7WBqbrsQKdN6GSGUR52gPk7A=</DigestValue>
      </Reference>
      <Reference URI="/xl/externalLinks/externalLink1.xml?ContentType=application/vnd.openxmlformats-officedocument.spreadsheetml.externalLink+xml">
        <DigestMethod Algorithm="http://www.w3.org/2001/04/xmlenc#sha256"/>
        <DigestValue>8JY0AcccAZp21dljEOXjIL1GDaesk+eE4uU2gXT8GGo=</DigestValue>
      </Reference>
      <Reference URI="/xl/externalLinks/externalLink2.xml?ContentType=application/vnd.openxmlformats-officedocument.spreadsheetml.externalLink+xml">
        <DigestMethod Algorithm="http://www.w3.org/2001/04/xmlenc#sha256"/>
        <DigestValue>8//iCNRLrxpLcWz9isy6cnEvXJhWN+Leb6fwIFaIo0k=</DigestValue>
      </Reference>
      <Reference URI="/xl/externalLinks/externalLink3.xml?ContentType=application/vnd.openxmlformats-officedocument.spreadsheetml.externalLink+xml">
        <DigestMethod Algorithm="http://www.w3.org/2001/04/xmlenc#sha256"/>
        <DigestValue>heKQ6rHGfHBxEnaGCVNoDsf2Ql2K2mw+9Uig9fq18VY=</DigestValue>
      </Reference>
      <Reference URI="/xl/media/image1.png?ContentType=image/png">
        <DigestMethod Algorithm="http://www.w3.org/2001/04/xmlenc#sha256"/>
        <DigestValue>qeWf620vNzJ1a3WTg9h9eYUmOSNDDtyTB2vMIIX/57M=</DigestValue>
      </Reference>
      <Reference URI="/xl/media/image2.emf?ContentType=image/x-emf">
        <DigestMethod Algorithm="http://www.w3.org/2001/04/xmlenc#sha256"/>
        <DigestValue>n9NiYkbnHKobqiGQJShD5wvxuDlKQ41js8x7Z01+ezI=</DigestValue>
      </Reference>
      <Reference URI="/xl/printerSettings/printerSettings1.bin?ContentType=application/vnd.openxmlformats-officedocument.spreadsheetml.printerSettings">
        <DigestMethod Algorithm="http://www.w3.org/2001/04/xmlenc#sha256"/>
        <DigestValue>NJOPursJYaxU0Kdf6+A8kREnXPIHc2X+HMLM/usSuxI=</DigestValue>
      </Reference>
      <Reference URI="/xl/printerSettings/printerSettings10.bin?ContentType=application/vnd.openxmlformats-officedocument.spreadsheetml.printerSettings">
        <DigestMethod Algorithm="http://www.w3.org/2001/04/xmlenc#sha256"/>
        <DigestValue>bb+8H4J2o6LPdG6QmZU4mn3uzxXKpIOFPKOB2AZfqVE=</DigestValue>
      </Reference>
      <Reference URI="/xl/printerSettings/printerSettings11.bin?ContentType=application/vnd.openxmlformats-officedocument.spreadsheetml.printerSettings">
        <DigestMethod Algorithm="http://www.w3.org/2001/04/xmlenc#sha256"/>
        <DigestValue>bb+8H4J2o6LPdG6QmZU4mn3uzxXKpIOFPKOB2AZfqVE=</DigestValue>
      </Reference>
      <Reference URI="/xl/printerSettings/printerSettings12.bin?ContentType=application/vnd.openxmlformats-officedocument.spreadsheetml.printerSettings">
        <DigestMethod Algorithm="http://www.w3.org/2001/04/xmlenc#sha256"/>
        <DigestValue>lhqNU7rBRuoOJmmM9bzOZSyyB084+UHPE3b+4bG2W2E=</DigestValue>
      </Reference>
      <Reference URI="/xl/printerSettings/printerSettings13.bin?ContentType=application/vnd.openxmlformats-officedocument.spreadsheetml.printerSettings">
        <DigestMethod Algorithm="http://www.w3.org/2001/04/xmlenc#sha256"/>
        <DigestValue>PVaFkO87YaAWRRQwBjnggJKuVYdcXxrXmsx1tIwsNI8=</DigestValue>
      </Reference>
      <Reference URI="/xl/printerSettings/printerSettings14.bin?ContentType=application/vnd.openxmlformats-officedocument.spreadsheetml.printerSettings">
        <DigestMethod Algorithm="http://www.w3.org/2001/04/xmlenc#sha256"/>
        <DigestValue>mfp/sp5PGNDHh0H/vYhXeJ1Elsv5kIVAKX3G99EFtTI=</DigestValue>
      </Reference>
      <Reference URI="/xl/printerSettings/printerSettings15.bin?ContentType=application/vnd.openxmlformats-officedocument.spreadsheetml.printerSettings">
        <DigestMethod Algorithm="http://www.w3.org/2001/04/xmlenc#sha256"/>
        <DigestValue>hn9N2FuhLED1G+oO9NyaIcvvOOi+Obt7ukBjap+G5yY=</DigestValue>
      </Reference>
      <Reference URI="/xl/printerSettings/printerSettings16.bin?ContentType=application/vnd.openxmlformats-officedocument.spreadsheetml.printerSettings">
        <DigestMethod Algorithm="http://www.w3.org/2001/04/xmlenc#sha256"/>
        <DigestValue>HN3U52/x79HpPyp/phhEyjFOqo8GrwL5uaHQS9WJvCY=</DigestValue>
      </Reference>
      <Reference URI="/xl/printerSettings/printerSettings17.bin?ContentType=application/vnd.openxmlformats-officedocument.spreadsheetml.printerSettings">
        <DigestMethod Algorithm="http://www.w3.org/2001/04/xmlenc#sha256"/>
        <DigestValue>rTXxZyp4y/EknQIrykBtpqbL/s/K8kLHqWx7r7P5jnc=</DigestValue>
      </Reference>
      <Reference URI="/xl/printerSettings/printerSettings18.bin?ContentType=application/vnd.openxmlformats-officedocument.spreadsheetml.printerSettings">
        <DigestMethod Algorithm="http://www.w3.org/2001/04/xmlenc#sha256"/>
        <DigestValue>3TzOqZ9xbYmRl0V6tv1XyHH77Ex76LS1zOpn5LdXUXs=</DigestValue>
      </Reference>
      <Reference URI="/xl/printerSettings/printerSettings19.bin?ContentType=application/vnd.openxmlformats-officedocument.spreadsheetml.printerSettings">
        <DigestMethod Algorithm="http://www.w3.org/2001/04/xmlenc#sha256"/>
        <DigestValue>37ZjofFm+yty/+FWvZIDSEkoB2FUk0YOw1kJuLI/9c4=</DigestValue>
      </Reference>
      <Reference URI="/xl/printerSettings/printerSettings2.bin?ContentType=application/vnd.openxmlformats-officedocument.spreadsheetml.printerSettings">
        <DigestMethod Algorithm="http://www.w3.org/2001/04/xmlenc#sha256"/>
        <DigestValue>TaA6KX/SRWPpmiasS8KGCRFI/mFTpQlGqiM07LbibG8=</DigestValue>
      </Reference>
      <Reference URI="/xl/printerSettings/printerSettings20.bin?ContentType=application/vnd.openxmlformats-officedocument.spreadsheetml.printerSettings">
        <DigestMethod Algorithm="http://www.w3.org/2001/04/xmlenc#sha256"/>
        <DigestValue>MX+cubeKjazUCNRFC+dfQYibEHblZmuDb4KJVLIlR9M=</DigestValue>
      </Reference>
      <Reference URI="/xl/printerSettings/printerSettings21.bin?ContentType=application/vnd.openxmlformats-officedocument.spreadsheetml.printerSettings">
        <DigestMethod Algorithm="http://www.w3.org/2001/04/xmlenc#sha256"/>
        <DigestValue>mfp/sp5PGNDHh0H/vYhXeJ1Elsv5kIVAKX3G99EFtTI=</DigestValue>
      </Reference>
      <Reference URI="/xl/printerSettings/printerSettings22.bin?ContentType=application/vnd.openxmlformats-officedocument.spreadsheetml.printerSettings">
        <DigestMethod Algorithm="http://www.w3.org/2001/04/xmlenc#sha256"/>
        <DigestValue>rTXxZyp4y/EknQIrykBtpqbL/s/K8kLHqWx7r7P5jnc=</DigestValue>
      </Reference>
      <Reference URI="/xl/printerSettings/printerSettings23.bin?ContentType=application/vnd.openxmlformats-officedocument.spreadsheetml.printerSettings">
        <DigestMethod Algorithm="http://www.w3.org/2001/04/xmlenc#sha256"/>
        <DigestValue>hn9N2FuhLED1G+oO9NyaIcvvOOi+Obt7ukBjap+G5yY=</DigestValue>
      </Reference>
      <Reference URI="/xl/printerSettings/printerSettings24.bin?ContentType=application/vnd.openxmlformats-officedocument.spreadsheetml.printerSettings">
        <DigestMethod Algorithm="http://www.w3.org/2001/04/xmlenc#sha256"/>
        <DigestValue>MX+cubeKjazUCNRFC+dfQYibEHblZmuDb4KJVLIlR9M=</DigestValue>
      </Reference>
      <Reference URI="/xl/printerSettings/printerSettings25.bin?ContentType=application/vnd.openxmlformats-officedocument.spreadsheetml.printerSettings">
        <DigestMethod Algorithm="http://www.w3.org/2001/04/xmlenc#sha256"/>
        <DigestValue>4h/VkSTHIqhUayqKwOHcfw62t5kP/yeSl1OUo+/8jgE=</DigestValue>
      </Reference>
      <Reference URI="/xl/printerSettings/printerSettings26.bin?ContentType=application/vnd.openxmlformats-officedocument.spreadsheetml.printerSettings">
        <DigestMethod Algorithm="http://www.w3.org/2001/04/xmlenc#sha256"/>
        <DigestValue>wZ15eC4rW7nP+oVDaMaaxA1r1EB5UwWFToOv1NReXEg=</DigestValue>
      </Reference>
      <Reference URI="/xl/printerSettings/printerSettings27.bin?ContentType=application/vnd.openxmlformats-officedocument.spreadsheetml.printerSettings">
        <DigestMethod Algorithm="http://www.w3.org/2001/04/xmlenc#sha256"/>
        <DigestValue>KgpSo62UjE0BrkfpnB450HPk9VhYPfFUtE2zIRtil1M=</DigestValue>
      </Reference>
      <Reference URI="/xl/printerSettings/printerSettings28.bin?ContentType=application/vnd.openxmlformats-officedocument.spreadsheetml.printerSettings">
        <DigestMethod Algorithm="http://www.w3.org/2001/04/xmlenc#sha256"/>
        <DigestValue>a2BifL6LJCSAuPHx8a1XvgTh1foKoMTkttl9I9yHT9Y=</DigestValue>
      </Reference>
      <Reference URI="/xl/printerSettings/printerSettings29.bin?ContentType=application/vnd.openxmlformats-officedocument.spreadsheetml.printerSettings">
        <DigestMethod Algorithm="http://www.w3.org/2001/04/xmlenc#sha256"/>
        <DigestValue>CPmghBcq8M3AOC7OD9E4RGQCJ4N82avzjW2vuKZebXA=</DigestValue>
      </Reference>
      <Reference URI="/xl/printerSettings/printerSettings3.bin?ContentType=application/vnd.openxmlformats-officedocument.spreadsheetml.printerSettings">
        <DigestMethod Algorithm="http://www.w3.org/2001/04/xmlenc#sha256"/>
        <DigestValue>zzne4lq/+IZqjWE/oS4W4ZNgVmRbFrrBPmb1SMKe5+c=</DigestValue>
      </Reference>
      <Reference URI="/xl/printerSettings/printerSettings30.bin?ContentType=application/vnd.openxmlformats-officedocument.spreadsheetml.printerSettings">
        <DigestMethod Algorithm="http://www.w3.org/2001/04/xmlenc#sha256"/>
        <DigestValue>CPmghBcq8M3AOC7OD9E4RGQCJ4N82avzjW2vuKZebXA=</DigestValue>
      </Reference>
      <Reference URI="/xl/printerSettings/printerSettings31.bin?ContentType=application/vnd.openxmlformats-officedocument.spreadsheetml.printerSettings">
        <DigestMethod Algorithm="http://www.w3.org/2001/04/xmlenc#sha256"/>
        <DigestValue>CPmghBcq8M3AOC7OD9E4RGQCJ4N82avzjW2vuKZebXA=</DigestValue>
      </Reference>
      <Reference URI="/xl/printerSettings/printerSettings32.bin?ContentType=application/vnd.openxmlformats-officedocument.spreadsheetml.printerSettings">
        <DigestMethod Algorithm="http://www.w3.org/2001/04/xmlenc#sha256"/>
        <DigestValue>MX+cubeKjazUCNRFC+dfQYibEHblZmuDb4KJVLIlR9M=</DigestValue>
      </Reference>
      <Reference URI="/xl/printerSettings/printerSettings33.bin?ContentType=application/vnd.openxmlformats-officedocument.spreadsheetml.printerSettings">
        <DigestMethod Algorithm="http://www.w3.org/2001/04/xmlenc#sha256"/>
        <DigestValue>mfp/sp5PGNDHh0H/vYhXeJ1Elsv5kIVAKX3G99EFtTI=</DigestValue>
      </Reference>
      <Reference URI="/xl/printerSettings/printerSettings4.bin?ContentType=application/vnd.openxmlformats-officedocument.spreadsheetml.printerSettings">
        <DigestMethod Algorithm="http://www.w3.org/2001/04/xmlenc#sha256"/>
        <DigestValue>TaA6KX/SRWPpmiasS8KGCRFI/mFTpQlGqiM07LbibG8=</DigestValue>
      </Reference>
      <Reference URI="/xl/printerSettings/printerSettings5.bin?ContentType=application/vnd.openxmlformats-officedocument.spreadsheetml.printerSettings">
        <DigestMethod Algorithm="http://www.w3.org/2001/04/xmlenc#sha256"/>
        <DigestValue>wyPChFhXLzbdX2LVfD8kXCToDk15BzwAQ2eRD0VsuTs=</DigestValue>
      </Reference>
      <Reference URI="/xl/printerSettings/printerSettings6.bin?ContentType=application/vnd.openxmlformats-officedocument.spreadsheetml.printerSettings">
        <DigestMethod Algorithm="http://www.w3.org/2001/04/xmlenc#sha256"/>
        <DigestValue>oTYL0BM86dC+RG32Ch5Dj5GQz2pMPIr4THoNg8lcB/I=</DigestValue>
      </Reference>
      <Reference URI="/xl/printerSettings/printerSettings7.bin?ContentType=application/vnd.openxmlformats-officedocument.spreadsheetml.printerSettings">
        <DigestMethod Algorithm="http://www.w3.org/2001/04/xmlenc#sha256"/>
        <DigestValue>CYrthGZIx03+Pxuhxpx4EvsLmqWGm865T58HHxDDDIo=</DigestValue>
      </Reference>
      <Reference URI="/xl/printerSettings/printerSettings8.bin?ContentType=application/vnd.openxmlformats-officedocument.spreadsheetml.printerSettings">
        <DigestMethod Algorithm="http://www.w3.org/2001/04/xmlenc#sha256"/>
        <DigestValue>rTXxZyp4y/EknQIrykBtpqbL/s/K8kLHqWx7r7P5jnc=</DigestValue>
      </Reference>
      <Reference URI="/xl/printerSettings/printerSettings9.bin?ContentType=application/vnd.openxmlformats-officedocument.spreadsheetml.printerSettings">
        <DigestMethod Algorithm="http://www.w3.org/2001/04/xmlenc#sha256"/>
        <DigestValue>MX+cubeKjazUCNRFC+dfQYibEHblZmuDb4KJVLIlR9M=</DigestValue>
      </Reference>
      <Reference URI="/xl/sharedStrings.xml?ContentType=application/vnd.openxmlformats-officedocument.spreadsheetml.sharedStrings+xml">
        <DigestMethod Algorithm="http://www.w3.org/2001/04/xmlenc#sha256"/>
        <DigestValue>xqqohctqHp04zm47o2OeV6u8Vr7RKQqIH0+g/CZlP+g=</DigestValue>
      </Reference>
      <Reference URI="/xl/styles.xml?ContentType=application/vnd.openxmlformats-officedocument.spreadsheetml.styles+xml">
        <DigestMethod Algorithm="http://www.w3.org/2001/04/xmlenc#sha256"/>
        <DigestValue>hXu/4LbnFf+SwrUgOwBSZdIrIbqjV3DzItB9PXEWrDo=</DigestValue>
      </Reference>
      <Reference URI="/xl/theme/theme1.xml?ContentType=application/vnd.openxmlformats-officedocument.theme+xml">
        <DigestMethod Algorithm="http://www.w3.org/2001/04/xmlenc#sha256"/>
        <DigestValue>gcKivLSR62CMLp3FoReG1kslclLlHYCA7f/kGgXQhW4=</DigestValue>
      </Reference>
      <Reference URI="/xl/workbook.xml?ContentType=application/vnd.openxmlformats-officedocument.spreadsheetml.sheet.main+xml">
        <DigestMethod Algorithm="http://www.w3.org/2001/04/xmlenc#sha256"/>
        <DigestValue>FNMGfs1l7zknNwuxkHSKl1NyZtbYmwyMmm5NQiC1AU8=</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AkNhP713P2yRa4Dh2ARGFlwE9QoRTO7fyLFTfcPffHI=</DigestValue>
      </Reference>
      <Reference URI="/xl/worksheets/_rels/sheet10.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+BaS/HzMhZvgymMUYRUkbCwSJ1I5c/o/tC1teWbfMDE=</DigestValue>
      </Reference>
      <Reference URI="/xl/worksheets/_rels/sheet1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sLAyB/ivPAvzDhjFp3qhlhByAdJLKCZlv86uSB7TW54=</DigestValue>
      </Reference>
      <Reference URI="/xl/worksheets/_rels/sheet1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THN4suJYDJQrBPb7aVbzr8dimaodct7Vq8qNsBy5mWU=</DigestValue>
      </Reference>
      <Reference URI="/xl/worksheets/_rels/sheet1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CT17HW5GAUg8IDCoaiJv6Mmp5l/6Gnt1WxqNfk70QIQ=</DigestValue>
      </Reference>
      <Reference URI="/xl/worksheets/_rels/sheet1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7jDD410mty20UU2MmXoAgxr4t+Of4vGfmaoWvGUM1Ps=</DigestValue>
      </Reference>
      <Reference URI="/xl/worksheets/_rels/sheet15.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Z+OMXa9pj7LK6f4e9JuVIih6+fVMLTnfe8KM3dgHpx8=</DigestValue>
      </Reference>
      <Reference URI="/xl/worksheets/_rels/sheet16.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zHMio15cATmGVO/6ruckrA49B89o3wymufjxZVwXKMs=</DigestValue>
      </Reference>
      <Reference URI="/xl/worksheets/_rels/sheet1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qcqV6O8u78QVOuzCGABmntISiKJNdxsmBwrFW3wXbDU=</DigestValue>
      </Reference>
      <Reference URI="/xl/worksheets/_rels/sheet18.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IsTdH6Tn4vR3ROT70MhgFxSMuNA85TIlS90vCqw+65g=</DigestValue>
      </Reference>
      <Reference URI="/xl/worksheets/_rels/sheet19.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1FCniD4lHEMab0J9eJ3ec2bMqFDgBFKCPealtV1DXhQ=</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gc8gglqzrTW6QqtJ1wKoNXolcaOgzOM1fQMzKARu980=</DigestValue>
      </Reference>
      <Reference URI="/xl/worksheets/_rels/sheet2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frxznYk5+X6H89wE27ZJg24asW/o5g/n3V8HNYOeuLo=</DigestValue>
      </Reference>
      <Reference URI="/xl/worksheets/_rels/sheet2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PqsarB9tFnFrJxnk6d4ZV/6SgfbM1fy83NTMUuabCH8=</DigestValue>
      </Reference>
      <Reference URI="/xl/worksheets/_rels/sheet22.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Rzt+/9CX4VOY+VpN3jWiOcb9FdY9Kqj8NJqDfGcCxZc=</DigestValue>
      </Reference>
      <Reference URI="/xl/worksheets/_rels/sheet23.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glaf+UX+LcZ8EtNlsfmVeQtHxR0SioMWwx4UoNoSMDc=</DigestValue>
      </Reference>
      <Reference URI="/xl/worksheets/_rels/sheet2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QsRE3wUMwn5gOgUYn3UEVp/aSqEHvY1/2EgLDMwLn9c=</DigestValue>
      </Reference>
      <Reference URI="/xl/worksheets/_rels/sheet25.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I/diy3J7j0qvoocpu4rYVBbayScZZ4Gb5QuKgSB/4OM=</DigestValue>
      </Reference>
      <Reference URI="/xl/worksheets/_rels/sheet2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XrPIgY8JtQA220b+iu4M30LlCznyTg5kr1ZRyRUDbeU=</DigestValue>
      </Reference>
      <Reference URI="/xl/worksheets/_rels/sheet2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h4/YGk/vmmkw9SZf/00KacJZUtS+Gg+8i2zqBfyQucM=</DigestValue>
      </Reference>
      <Reference URI="/xl/worksheets/_rels/sheet2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xDLf69K9KXLBRzVLgm+7o5FhfSXDymojtWNjnYCSHm8=</DigestValue>
      </Reference>
      <Reference URI="/xl/worksheets/_rels/sheet29.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IBWvLkjeGZcevxXh8Pg4QQMyF6OaLSlFBv9vI604zlA=</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iLnqDiTvY3jcO6oGUkMq4Xn822GZ9FieCsP3rsGEq9A=</DigestValue>
      </Reference>
      <Reference URI="/xl/worksheets/_rels/sheet30.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ATlqjxcIfIP5zIa3KK4qJnh/3EjG9gB7tLFHpE0UyLU=</DigestValue>
      </Reference>
      <Reference URI="/xl/worksheets/_rels/sheet3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hABLZXd4XFUtvlf/+VK7jDNlBxlXgbKMrsNLnoq4qvc=</DigestValue>
      </Reference>
      <Reference URI="/xl/worksheets/_rels/sheet3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4DrIkn4/Zdjr98R7oGpVx6igrMjGy8dQjX3XLvg/fq0=</DigestValue>
      </Reference>
      <Reference URI="/xl/worksheets/_rels/sheet33.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VxnYHItDmr4qjRB9YcEWe9trwnB10Vj495Foc2nncjM=</DigestValue>
      </Reference>
      <Reference URI="/xl/worksheets/_rels/sheet3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V1tnGQbVeCNBZnwO8iYIy5mLrPvn5gLdx2L62li8hk0=</DigestValue>
      </Reference>
      <Reference URI="/xl/worksheets/_rels/sheet3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wetYv5KKw7LrWEZeNSoPqIsPz3IpdRh5kDOOL3To1gY=</DigestValue>
      </Reference>
      <Reference URI="/xl/worksheets/_rels/sheet3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1z2IX2FtUXLQBYafOsq/Xuvzaa+HQquBn7K+cS9L/ko=</DigestValue>
      </Reference>
      <Reference URI="/xl/worksheets/_rels/sheet3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TFTJWlcTFqpsWSyI0c/R/AtsM6QqhMKs7MqwNH3COsg=</DigestValue>
      </Reference>
      <Reference URI="/xl/worksheets/_rels/sheet3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xtGxpqrt37iD/KHXDxHVvL4MnUdHCcozoBH7GMRZJ0Y=</DigestValue>
      </Reference>
      <Reference URI="/xl/worksheets/_rels/sheet39.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bzGyHWcQ2JYDgZ81kd/lPmR/5AwNg2Nt5qMIJhogIb4=</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Tawd0AR3WKIFqlhccubY3AMVoPIhyN3+vwBhGLrXAaA=</DigestValue>
      </Reference>
      <Reference URI="/xl/worksheets/_rels/sheet4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ZMChrI3IITF3LKOoeOyhEeXL/hL33nMVah4dAu3F/xk=</DigestValue>
      </Reference>
      <Reference URI="/xl/worksheets/_rels/sheet4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LrtATePP6V0gBYironZklqwVs189uA4z8h7+HOsgshg=</DigestValue>
      </Reference>
      <Reference URI="/xl/worksheets/_rels/sheet4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kNztTK91uhXh20ukMCJVvYnfjWkLGb1TOIr475ClcYs=</DigestValue>
      </Reference>
      <Reference URI="/xl/worksheets/_rels/sheet4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Xhy7onXyb25NxSE6bSDNn+udXc+SVtVyRx5o4pKJPsU=</DigestValue>
      </Reference>
      <Reference URI="/xl/worksheets/_rels/sheet4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2X6LUYnZOsIay5oEzcjiahqwul+swe7ftURB7AjTBE0=</DigestValue>
      </Reference>
      <Reference URI="/xl/worksheets/_rels/sheet45.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7njdEobN09VJfTI3UJQkEGhy3N2khvpyBkw2WWhj1u8=</DigestValue>
      </Reference>
      <Reference URI="/xl/worksheets/_rels/sheet47.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PlQG77FzspCbbXtW9iyBDFctItoqcNhlpG0GPZXP9q4=</DigestValue>
      </Reference>
      <Reference URI="/xl/worksheets/_rels/sheet4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txYOOqSyIG6wUlus+Od3AYEKNq154StiK6SF2sBxqno=</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kES1yCotKwnnhOOZkxVYB9G/E/IMRFzLZ5BhStIJkE0=</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8GKlLdInL2QRjK8f6lVFdQ6jnGET2MO39Zd+uuWgXI0=</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XcHrgaSEQPXtEt8bDTvGf3twKbRe1ZYn2wcDZ6ypBbY=</DigestValue>
      </Reference>
      <Reference URI="/xl/worksheets/_rels/sheet8.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X3zpCex888qW3aWZrots4NCsUJcmpFznSbbui3dQdeI=</DigestValue>
      </Reference>
      <Reference URI="/xl/worksheets/_rels/sheet9.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9OECRoONlLJKFtVUgpZ5A1EvEAwg5NdHus6boCYjhzY=</DigestValue>
      </Reference>
      <Reference URI="/xl/worksheets/sheet1.xml?ContentType=application/vnd.openxmlformats-officedocument.spreadsheetml.worksheet+xml">
        <DigestMethod Algorithm="http://www.w3.org/2001/04/xmlenc#sha256"/>
        <DigestValue>km7BVVg1+F5ZbYj7YktvswbuqG8xw8P82iCTGl8L72E=</DigestValue>
      </Reference>
      <Reference URI="/xl/worksheets/sheet10.xml?ContentType=application/vnd.openxmlformats-officedocument.spreadsheetml.worksheet+xml">
        <DigestMethod Algorithm="http://www.w3.org/2001/04/xmlenc#sha256"/>
        <DigestValue>ydnOcS5ecYJXV4Do2DIj98VBQggi92AJO8RcOEjkMdw=</DigestValue>
      </Reference>
      <Reference URI="/xl/worksheets/sheet11.xml?ContentType=application/vnd.openxmlformats-officedocument.spreadsheetml.worksheet+xml">
        <DigestMethod Algorithm="http://www.w3.org/2001/04/xmlenc#sha256"/>
        <DigestValue>35m5pIMKl4Zyv5MOGZIH2pYBEjWxPxkoKV4ImXdDXSg=</DigestValue>
      </Reference>
      <Reference URI="/xl/worksheets/sheet12.xml?ContentType=application/vnd.openxmlformats-officedocument.spreadsheetml.worksheet+xml">
        <DigestMethod Algorithm="http://www.w3.org/2001/04/xmlenc#sha256"/>
        <DigestValue>zPotd6sZspNPt3ytqENESiF54qPwhD4bOY2aZqn2Xfo=</DigestValue>
      </Reference>
      <Reference URI="/xl/worksheets/sheet13.xml?ContentType=application/vnd.openxmlformats-officedocument.spreadsheetml.worksheet+xml">
        <DigestMethod Algorithm="http://www.w3.org/2001/04/xmlenc#sha256"/>
        <DigestValue>1O+B8z9ytiZ+6ra+IMOyzdbsKd8AOyTix7sylwr/hIU=</DigestValue>
      </Reference>
      <Reference URI="/xl/worksheets/sheet14.xml?ContentType=application/vnd.openxmlformats-officedocument.spreadsheetml.worksheet+xml">
        <DigestMethod Algorithm="http://www.w3.org/2001/04/xmlenc#sha256"/>
        <DigestValue>7Xz1evUwik+9/G1uQR+YGD8A6I/+2kfPMpVKhFbO2RM=</DigestValue>
      </Reference>
      <Reference URI="/xl/worksheets/sheet15.xml?ContentType=application/vnd.openxmlformats-officedocument.spreadsheetml.worksheet+xml">
        <DigestMethod Algorithm="http://www.w3.org/2001/04/xmlenc#sha256"/>
        <DigestValue>XIhKadTHW7LwF1C0COUdTKKeCpv+1VV2mwNnXvqkzbs=</DigestValue>
      </Reference>
      <Reference URI="/xl/worksheets/sheet16.xml?ContentType=application/vnd.openxmlformats-officedocument.spreadsheetml.worksheet+xml">
        <DigestMethod Algorithm="http://www.w3.org/2001/04/xmlenc#sha256"/>
        <DigestValue>WzF/+WTq2N7B+w7AdqgPlgsMk0qokM4+9vEYDwM5E6c=</DigestValue>
      </Reference>
      <Reference URI="/xl/worksheets/sheet17.xml?ContentType=application/vnd.openxmlformats-officedocument.spreadsheetml.worksheet+xml">
        <DigestMethod Algorithm="http://www.w3.org/2001/04/xmlenc#sha256"/>
        <DigestValue>Csf7glUqbxPJTx01RjpLPfGmhTiOgwAPOfqD63AINnk=</DigestValue>
      </Reference>
      <Reference URI="/xl/worksheets/sheet18.xml?ContentType=application/vnd.openxmlformats-officedocument.spreadsheetml.worksheet+xml">
        <DigestMethod Algorithm="http://www.w3.org/2001/04/xmlenc#sha256"/>
        <DigestValue>WRV/ywrZnbPCvzI6HUY30tsWnhnQvnePGyPNzQbOyg8=</DigestValue>
      </Reference>
      <Reference URI="/xl/worksheets/sheet19.xml?ContentType=application/vnd.openxmlformats-officedocument.spreadsheetml.worksheet+xml">
        <DigestMethod Algorithm="http://www.w3.org/2001/04/xmlenc#sha256"/>
        <DigestValue>Fi6Fwq3spveZ/27GR640rAI7OgbdZTLqCyEt6Df04TM=</DigestValue>
      </Reference>
      <Reference URI="/xl/worksheets/sheet2.xml?ContentType=application/vnd.openxmlformats-officedocument.spreadsheetml.worksheet+xml">
        <DigestMethod Algorithm="http://www.w3.org/2001/04/xmlenc#sha256"/>
        <DigestValue>usl8K1FUeRVhK1oIh+cEtnME+q10PDw/4R5s/hmjh4E=</DigestValue>
      </Reference>
      <Reference URI="/xl/worksheets/sheet20.xml?ContentType=application/vnd.openxmlformats-officedocument.spreadsheetml.worksheet+xml">
        <DigestMethod Algorithm="http://www.w3.org/2001/04/xmlenc#sha256"/>
        <DigestValue>27fMai4k7E2sEV/mepv7U9Je0HDxdHTCOZNPqifrUU8=</DigestValue>
      </Reference>
      <Reference URI="/xl/worksheets/sheet21.xml?ContentType=application/vnd.openxmlformats-officedocument.spreadsheetml.worksheet+xml">
        <DigestMethod Algorithm="http://www.w3.org/2001/04/xmlenc#sha256"/>
        <DigestValue>QxvGaAIC8rxVpg0ke5Rs+moBwHHssNgB49D+k7d8KvU=</DigestValue>
      </Reference>
      <Reference URI="/xl/worksheets/sheet22.xml?ContentType=application/vnd.openxmlformats-officedocument.spreadsheetml.worksheet+xml">
        <DigestMethod Algorithm="http://www.w3.org/2001/04/xmlenc#sha256"/>
        <DigestValue>GbkU66IiI5zstoWkFyVzBTQIXJuP9tKn0RwxSeptyFw=</DigestValue>
      </Reference>
      <Reference URI="/xl/worksheets/sheet23.xml?ContentType=application/vnd.openxmlformats-officedocument.spreadsheetml.worksheet+xml">
        <DigestMethod Algorithm="http://www.w3.org/2001/04/xmlenc#sha256"/>
        <DigestValue>qRWAde0ne+gqsJys9268pA4NHbxTqVGCorCPr794o34=</DigestValue>
      </Reference>
      <Reference URI="/xl/worksheets/sheet24.xml?ContentType=application/vnd.openxmlformats-officedocument.spreadsheetml.worksheet+xml">
        <DigestMethod Algorithm="http://www.w3.org/2001/04/xmlenc#sha256"/>
        <DigestValue>9m8hg6jvbr+BTpNfEGl0gtFOGm/bIyCqMlYrc6F29Iw=</DigestValue>
      </Reference>
      <Reference URI="/xl/worksheets/sheet25.xml?ContentType=application/vnd.openxmlformats-officedocument.spreadsheetml.worksheet+xml">
        <DigestMethod Algorithm="http://www.w3.org/2001/04/xmlenc#sha256"/>
        <DigestValue>TLsYVG3BnFan2u+GKG4f1vobRyO8wub7dlUZPONkJ8s=</DigestValue>
      </Reference>
      <Reference URI="/xl/worksheets/sheet26.xml?ContentType=application/vnd.openxmlformats-officedocument.spreadsheetml.worksheet+xml">
        <DigestMethod Algorithm="http://www.w3.org/2001/04/xmlenc#sha256"/>
        <DigestValue>ow2SGkYJWJCZ5SEsHqB5iELc0x1ULLukc5wtvXbnByU=</DigestValue>
      </Reference>
      <Reference URI="/xl/worksheets/sheet27.xml?ContentType=application/vnd.openxmlformats-officedocument.spreadsheetml.worksheet+xml">
        <DigestMethod Algorithm="http://www.w3.org/2001/04/xmlenc#sha256"/>
        <DigestValue>o6NH6tDz15E0P0utEZoX7sR7PFrXHS5TRySbsPw9Cs4=</DigestValue>
      </Reference>
      <Reference URI="/xl/worksheets/sheet28.xml?ContentType=application/vnd.openxmlformats-officedocument.spreadsheetml.worksheet+xml">
        <DigestMethod Algorithm="http://www.w3.org/2001/04/xmlenc#sha256"/>
        <DigestValue>A2Vte5iBBquCDy4p4gzvzITr/Zlj7+PcuoZLetk19Vw=</DigestValue>
      </Reference>
      <Reference URI="/xl/worksheets/sheet29.xml?ContentType=application/vnd.openxmlformats-officedocument.spreadsheetml.worksheet+xml">
        <DigestMethod Algorithm="http://www.w3.org/2001/04/xmlenc#sha256"/>
        <DigestValue>AkzDAHoxfK+dh24nkpNsUBzcWkwEw3CJRw8cWQusQZU=</DigestValue>
      </Reference>
      <Reference URI="/xl/worksheets/sheet3.xml?ContentType=application/vnd.openxmlformats-officedocument.spreadsheetml.worksheet+xml">
        <DigestMethod Algorithm="http://www.w3.org/2001/04/xmlenc#sha256"/>
        <DigestValue>+e9nK9mvpggdnRjZJDnZwNeCAs3rgacUKc25Uqxhpwc=</DigestValue>
      </Reference>
      <Reference URI="/xl/worksheets/sheet30.xml?ContentType=application/vnd.openxmlformats-officedocument.spreadsheetml.worksheet+xml">
        <DigestMethod Algorithm="http://www.w3.org/2001/04/xmlenc#sha256"/>
        <DigestValue>gdHHgFTLtEnQXkf2+redVXU1lsvsr/mHgyoQA+85ndw=</DigestValue>
      </Reference>
      <Reference URI="/xl/worksheets/sheet31.xml?ContentType=application/vnd.openxmlformats-officedocument.spreadsheetml.worksheet+xml">
        <DigestMethod Algorithm="http://www.w3.org/2001/04/xmlenc#sha256"/>
        <DigestValue>zkJ7cDg7/tcyRY8Trl/nU0ERrTjQNaL7z/Cre5qPaSw=</DigestValue>
      </Reference>
      <Reference URI="/xl/worksheets/sheet32.xml?ContentType=application/vnd.openxmlformats-officedocument.spreadsheetml.worksheet+xml">
        <DigestMethod Algorithm="http://www.w3.org/2001/04/xmlenc#sha256"/>
        <DigestValue>TVeoS+x6AMsOwDb3AUGS/3eavxH7mEaK8u5Iy5LJ+9s=</DigestValue>
      </Reference>
      <Reference URI="/xl/worksheets/sheet33.xml?ContentType=application/vnd.openxmlformats-officedocument.spreadsheetml.worksheet+xml">
        <DigestMethod Algorithm="http://www.w3.org/2001/04/xmlenc#sha256"/>
        <DigestValue>7EDEIi/fRyA3oDXJx6D++FnaVggACPdByWsAc0c/aRc=</DigestValue>
      </Reference>
      <Reference URI="/xl/worksheets/sheet34.xml?ContentType=application/vnd.openxmlformats-officedocument.spreadsheetml.worksheet+xml">
        <DigestMethod Algorithm="http://www.w3.org/2001/04/xmlenc#sha256"/>
        <DigestValue>meK7ro9RMKJZ6YruDA6CUSngSfxveHbx8NK1nNRJSzA=</DigestValue>
      </Reference>
      <Reference URI="/xl/worksheets/sheet35.xml?ContentType=application/vnd.openxmlformats-officedocument.spreadsheetml.worksheet+xml">
        <DigestMethod Algorithm="http://www.w3.org/2001/04/xmlenc#sha256"/>
        <DigestValue>SBVFI4K57AeGyZmOttlY8ogQ8/36fUef79zAE7XGxw4=</DigestValue>
      </Reference>
      <Reference URI="/xl/worksheets/sheet36.xml?ContentType=application/vnd.openxmlformats-officedocument.spreadsheetml.worksheet+xml">
        <DigestMethod Algorithm="http://www.w3.org/2001/04/xmlenc#sha256"/>
        <DigestValue>z7BLC1u5PqctiK5iLkQz8GwOIbnMkqAIc815P7Snb5g=</DigestValue>
      </Reference>
      <Reference URI="/xl/worksheets/sheet37.xml?ContentType=application/vnd.openxmlformats-officedocument.spreadsheetml.worksheet+xml">
        <DigestMethod Algorithm="http://www.w3.org/2001/04/xmlenc#sha256"/>
        <DigestValue>ixD/5hkznSqdpoveh96SpJ0cCR2aEFU7tKj5jhwScXQ=</DigestValue>
      </Reference>
      <Reference URI="/xl/worksheets/sheet38.xml?ContentType=application/vnd.openxmlformats-officedocument.spreadsheetml.worksheet+xml">
        <DigestMethod Algorithm="http://www.w3.org/2001/04/xmlenc#sha256"/>
        <DigestValue>YuRj9xBUFZLHj7MHkmnsyMLEoQ4oNOtCvKtyo2QjoqI=</DigestValue>
      </Reference>
      <Reference URI="/xl/worksheets/sheet39.xml?ContentType=application/vnd.openxmlformats-officedocument.spreadsheetml.worksheet+xml">
        <DigestMethod Algorithm="http://www.w3.org/2001/04/xmlenc#sha256"/>
        <DigestValue>yIyWzmpc7jobptHLaMubEA/HsvLBlUkDw2RXouJNBrI=</DigestValue>
      </Reference>
      <Reference URI="/xl/worksheets/sheet4.xml?ContentType=application/vnd.openxmlformats-officedocument.spreadsheetml.worksheet+xml">
        <DigestMethod Algorithm="http://www.w3.org/2001/04/xmlenc#sha256"/>
        <DigestValue>xTu9HVwA/ezSZP4sDDLxYhdTf+nPUVfXZcvFMMsjjvw=</DigestValue>
      </Reference>
      <Reference URI="/xl/worksheets/sheet40.xml?ContentType=application/vnd.openxmlformats-officedocument.spreadsheetml.worksheet+xml">
        <DigestMethod Algorithm="http://www.w3.org/2001/04/xmlenc#sha256"/>
        <DigestValue>3rPK0su9mpOfl8dVeh+N7YgP45ZOfsfIt/wNSFCKAh4=</DigestValue>
      </Reference>
      <Reference URI="/xl/worksheets/sheet41.xml?ContentType=application/vnd.openxmlformats-officedocument.spreadsheetml.worksheet+xml">
        <DigestMethod Algorithm="http://www.w3.org/2001/04/xmlenc#sha256"/>
        <DigestValue>HFNFZbPAD6bJhsxNF3FWtB/YCqwLZNm0MbTVgyGaNpo=</DigestValue>
      </Reference>
      <Reference URI="/xl/worksheets/sheet42.xml?ContentType=application/vnd.openxmlformats-officedocument.spreadsheetml.worksheet+xml">
        <DigestMethod Algorithm="http://www.w3.org/2001/04/xmlenc#sha256"/>
        <DigestValue>kWDEWRcdEc3yhfpBtzgD2WrkivZQfFut9EOFrdnzk6A=</DigestValue>
      </Reference>
      <Reference URI="/xl/worksheets/sheet43.xml?ContentType=application/vnd.openxmlformats-officedocument.spreadsheetml.worksheet+xml">
        <DigestMethod Algorithm="http://www.w3.org/2001/04/xmlenc#sha256"/>
        <DigestValue>75TbeEZS1EERZy3iMcvUGZeF/hTNDxpIWNKmBHL94I8=</DigestValue>
      </Reference>
      <Reference URI="/xl/worksheets/sheet44.xml?ContentType=application/vnd.openxmlformats-officedocument.spreadsheetml.worksheet+xml">
        <DigestMethod Algorithm="http://www.w3.org/2001/04/xmlenc#sha256"/>
        <DigestValue>I5Exy3brLNbNX0ftF2Mxq0P0e2mwVqp6JXaCHXlivpU=</DigestValue>
      </Reference>
      <Reference URI="/xl/worksheets/sheet45.xml?ContentType=application/vnd.openxmlformats-officedocument.spreadsheetml.worksheet+xml">
        <DigestMethod Algorithm="http://www.w3.org/2001/04/xmlenc#sha256"/>
        <DigestValue>RxXouGDlWHBv/4MQ/LbsS0IxomWjYMbI4Gki5RXzZSA=</DigestValue>
      </Reference>
      <Reference URI="/xl/worksheets/sheet46.xml?ContentType=application/vnd.openxmlformats-officedocument.spreadsheetml.worksheet+xml">
        <DigestMethod Algorithm="http://www.w3.org/2001/04/xmlenc#sha256"/>
        <DigestValue>qJ1Mkyu8ESNRoN0sLYjxtn6qDiT3iLdnOanwOloSru4=</DigestValue>
      </Reference>
      <Reference URI="/xl/worksheets/sheet47.xml?ContentType=application/vnd.openxmlformats-officedocument.spreadsheetml.worksheet+xml">
        <DigestMethod Algorithm="http://www.w3.org/2001/04/xmlenc#sha256"/>
        <DigestValue>kPhJDOG0Ft6lCzM59XF2PzjPdjP1KPL27IdxOCuna+k=</DigestValue>
      </Reference>
      <Reference URI="/xl/worksheets/sheet48.xml?ContentType=application/vnd.openxmlformats-officedocument.spreadsheetml.worksheet+xml">
        <DigestMethod Algorithm="http://www.w3.org/2001/04/xmlenc#sha256"/>
        <DigestValue>oSSv6x4Rphkh8ex9QtluVLqan37FKrbSf12y8dZLh9Y=</DigestValue>
      </Reference>
      <Reference URI="/xl/worksheets/sheet5.xml?ContentType=application/vnd.openxmlformats-officedocument.spreadsheetml.worksheet+xml">
        <DigestMethod Algorithm="http://www.w3.org/2001/04/xmlenc#sha256"/>
        <DigestValue>ERP9+PW7ktACiY7iBvuNAsJ+5mecWEZbDFEfpGswZ3w=</DigestValue>
      </Reference>
      <Reference URI="/xl/worksheets/sheet6.xml?ContentType=application/vnd.openxmlformats-officedocument.spreadsheetml.worksheet+xml">
        <DigestMethod Algorithm="http://www.w3.org/2001/04/xmlenc#sha256"/>
        <DigestValue>sLLOZwvUoSbOogTcqoG6stMtTWvKSwGZ8m7VHxsOYME=</DigestValue>
      </Reference>
      <Reference URI="/xl/worksheets/sheet7.xml?ContentType=application/vnd.openxmlformats-officedocument.spreadsheetml.worksheet+xml">
        <DigestMethod Algorithm="http://www.w3.org/2001/04/xmlenc#sha256"/>
        <DigestValue>B80Owu+MxXGOJvGZ/3nC6/uptTJdE7epS33AtZsykyI=</DigestValue>
      </Reference>
      <Reference URI="/xl/worksheets/sheet8.xml?ContentType=application/vnd.openxmlformats-officedocument.spreadsheetml.worksheet+xml">
        <DigestMethod Algorithm="http://www.w3.org/2001/04/xmlenc#sha256"/>
        <DigestValue>TvoNS4AZD6BDUUwCI6H5q/LAR0nT8wljLL/BAcjo/Oc=</DigestValue>
      </Reference>
      <Reference URI="/xl/worksheets/sheet9.xml?ContentType=application/vnd.openxmlformats-officedocument.spreadsheetml.worksheet+xml">
        <DigestMethod Algorithm="http://www.w3.org/2001/04/xmlenc#sha256"/>
        <DigestValue>EhWHFFG0a0GaNwmd2FY/OtotBl4SxqaBIVoGo6KFfjw=</DigestValue>
      </Reference>
    </Manifest>
    <SignatureProperties>
      <SignatureProperty Id="idSignatureTime" Target="#idPackageSignature">
        <mdssi:SignatureTime xmlns:mdssi="http://schemas.openxmlformats.org/package/2006/digital-signature">
          <mdssi:Format>YYYY-MM-DDThh:mm:ssTZD</mdssi:Format>
          <mdssi:Value>2025-02-26T18:46:17Z</mdssi:Value>
        </mdssi:SignatureTime>
      </SignatureProperty>
    </SignatureProperties>
  </Object>
  <Object Id="idOfficeObject">
    <SignatureProperties>
      <SignatureProperty Id="idOfficeV1Details" Target="#idPackageSignature">
        <SignatureInfoV1 xmlns="http://schemas.microsoft.com/office/2006/digsig">
          <SetupID/>
          <SignatureText/>
          <SignatureImage/>
          <SignatureComments/>
          <WindowsVersion>10.0</WindowsVersion>
          <OfficeVersion>16.0.9029/12</OfficeVersion>
          <ApplicationVersion>16.0.9029</ApplicationVersion>
          <Monitors>1</Monitors>
          <HorizontalResolution>1366</HorizontalResolution>
          <VerticalResolution>768</VerticalResolution>
          <ColorDepth>32</ColorDepth>
          <SignatureProviderId>{00000000-0000-0000-0000-000000000000}</SignatureProviderId>
          <SignatureProviderUrl/>
          <SignatureProviderDetails>9</SignatureProviderDetails>
          <SignatureType>1</SignatureType>
        </SignatureInfoV1>
      </SignatureProperty>
    </SignatureProperties>
  </Object>
  <Object>
    <xd:QualifyingProperties xmlns:xd="http://uri.etsi.org/01903/v1.3.2#" Target="#idPackageSignature">
      <xd:SignedProperties Id="idSignedProperties">
        <xd:SignedSignatureProperties>
          <xd:SigningTime>2025-02-26T18:46:17Z</xd:SigningTime>
          <xd:SigningCertificate>
            <xd:Cert>
              <xd:CertDigest>
                <DigestMethod Algorithm="http://www.w3.org/2001/04/xmlenc#sha256"/>
                <DigestValue>kP9Vmx2As2OJimE5nmfMbRXut3BeiG8iEDjZL7rs9Zo=</DigestValue>
              </xd:CertDigest>
              <xd:IssuerSerial>
                <X509IssuerName>C=PY, O=DOCUMENTA S.A., SERIALNUMBER=RUC80050172-1, CN=CA-DOCUMENTA S.A.</X509IssuerName>
                <X509SerialNumber>240033356730734847</X509SerialNumber>
              </xd:IssuerSerial>
            </xd:Cert>
          </xd:SigningCertificate>
          <xd:SignaturePolicyIdentifier>
            <xd:SignaturePolicyImplied/>
          </xd:SignaturePolicyIdentifier>
        </xd:SignedSignatureProperties>
      </xd:SignedProperties>
    </xd:QualifyingProperties>
  </Object>
</Signature>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48</vt:i4>
      </vt:variant>
      <vt:variant>
        <vt:lpstr>Rangos con nombre</vt:lpstr>
      </vt:variant>
      <vt:variant>
        <vt:i4>5</vt:i4>
      </vt:variant>
    </vt:vector>
  </HeadingPairs>
  <TitlesOfParts>
    <vt:vector size="53" baseType="lpstr">
      <vt:lpstr>Indice</vt:lpstr>
      <vt:lpstr>BG</vt:lpstr>
      <vt:lpstr>EVPN</vt:lpstr>
      <vt:lpstr>ER</vt:lpstr>
      <vt:lpstr>EFE</vt:lpstr>
      <vt:lpstr>Nota1</vt:lpstr>
      <vt:lpstr>Nota 2</vt:lpstr>
      <vt:lpstr>Nota 3</vt:lpstr>
      <vt:lpstr>Nota 4</vt:lpstr>
      <vt:lpstr>Nota 5</vt:lpstr>
      <vt:lpstr>Nota 6</vt:lpstr>
      <vt:lpstr>Nota 7</vt:lpstr>
      <vt:lpstr>Nota 8</vt:lpstr>
      <vt:lpstr>Nota 9</vt:lpstr>
      <vt:lpstr>Nota 10</vt:lpstr>
      <vt:lpstr>Nota 11</vt:lpstr>
      <vt:lpstr>Nota 12</vt:lpstr>
      <vt:lpstr>Nota 13</vt:lpstr>
      <vt:lpstr>Nota 14</vt:lpstr>
      <vt:lpstr>Nota 15</vt:lpstr>
      <vt:lpstr>Nota 16</vt:lpstr>
      <vt:lpstr>Nota 17</vt:lpstr>
      <vt:lpstr>Nota 18</vt:lpstr>
      <vt:lpstr>Nota 19</vt:lpstr>
      <vt:lpstr>Nota 20</vt:lpstr>
      <vt:lpstr> Nota 21</vt:lpstr>
      <vt:lpstr>Nota 22</vt:lpstr>
      <vt:lpstr>Nota 23</vt:lpstr>
      <vt:lpstr>Nota 24</vt:lpstr>
      <vt:lpstr>Nota 25</vt:lpstr>
      <vt:lpstr>Nota 26</vt:lpstr>
      <vt:lpstr>Nota 27</vt:lpstr>
      <vt:lpstr>Nota 28</vt:lpstr>
      <vt:lpstr>Nota 29</vt:lpstr>
      <vt:lpstr>Nota 30</vt:lpstr>
      <vt:lpstr>Nota 31</vt:lpstr>
      <vt:lpstr>Nota 32</vt:lpstr>
      <vt:lpstr>Nota 33</vt:lpstr>
      <vt:lpstr>Nota 35</vt:lpstr>
      <vt:lpstr>Nota 34</vt:lpstr>
      <vt:lpstr>Nota 36</vt:lpstr>
      <vt:lpstr>Nota 37</vt:lpstr>
      <vt:lpstr>Nota 38</vt:lpstr>
      <vt:lpstr>Nota 39</vt:lpstr>
      <vt:lpstr>Nota 40</vt:lpstr>
      <vt:lpstr>Base de Monedas</vt:lpstr>
      <vt:lpstr>ANEXO A</vt:lpstr>
      <vt:lpstr>ANEXO C</vt:lpstr>
      <vt:lpstr>EVPN!_bookmark390</vt:lpstr>
      <vt:lpstr>'Nota 2'!_Hlk15378568</vt:lpstr>
      <vt:lpstr>BG!Área_de_impresión</vt:lpstr>
      <vt:lpstr>ER!Área_de_impresión</vt:lpstr>
      <vt:lpstr>'Nota 6'!Área_de_impresión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CONTABILIDAD</dc:creator>
  <cp:lastModifiedBy>Fernando</cp:lastModifiedBy>
  <cp:lastPrinted>2024-02-06T20:42:28Z</cp:lastPrinted>
  <dcterms:created xsi:type="dcterms:W3CDTF">2019-05-02T15:06:12Z</dcterms:created>
  <dcterms:modified xsi:type="dcterms:W3CDTF">2025-02-24T18:30:00Z</dcterms:modified>
</cp:coreProperties>
</file>