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Users\PCG\Desktop\"/>
    </mc:Choice>
  </mc:AlternateContent>
  <xr:revisionPtr revIDLastSave="0" documentId="13_ncr:201_{35FC3D98-2272-4900-9E9B-C60A31E5F113}" xr6:coauthVersionLast="47" xr6:coauthVersionMax="47" xr10:uidLastSave="{00000000-0000-0000-0000-000000000000}"/>
  <bookViews>
    <workbookView xWindow="-120" yWindow="-120" windowWidth="20730" windowHeight="11160" tabRatio="820" xr2:uid="{00000000-000D-0000-FFFF-FFFF00000000}"/>
  </bookViews>
  <sheets>
    <sheet name="INFORMACION GENERAL" sheetId="7" r:id="rId1"/>
    <sheet name="BALANCE" sheetId="6" r:id="rId2"/>
    <sheet name="RESULTADO" sheetId="10" r:id="rId3"/>
    <sheet name="FLUJO" sheetId="11" r:id="rId4"/>
    <sheet name="PATRIMONIO" sheetId="12" r:id="rId5"/>
    <sheet name="NOTAS A LOS ESTADOS CONTABLES" sheetId="9" r:id="rId6"/>
  </sheets>
  <definedNames>
    <definedName name="_xlnm._FilterDatabase" localSheetId="2" hidden="1">RESULTADO!$A$10:$C$76</definedName>
    <definedName name="_xlnm.Print_Area" localSheetId="1">BALANCE!$A$2:$F$77</definedName>
    <definedName name="_xlnm.Print_Area" localSheetId="0">'INFORMACION GENERAL'!$A$1:$J$96</definedName>
    <definedName name="_xlnm.Print_Area" localSheetId="5">'NOTAS A LOS ESTADOS CONTABLES'!$A$1:$G$258</definedName>
    <definedName name="_xlnm.Print_Area" localSheetId="2">RESULTADO!$A$1:$C$88</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1" i="7" l="1"/>
  <c r="I50" i="7"/>
  <c r="I49" i="7"/>
  <c r="I48" i="7"/>
  <c r="B211" i="9"/>
  <c r="B201" i="9"/>
  <c r="C211" i="9"/>
  <c r="I51" i="7" l="1"/>
  <c r="B196" i="9"/>
  <c r="B189" i="9"/>
  <c r="D171" i="9"/>
  <c r="D170" i="9"/>
  <c r="B167" i="9"/>
  <c r="B165" i="9"/>
  <c r="B153" i="9"/>
  <c r="B117" i="9"/>
  <c r="B116" i="9"/>
  <c r="B110" i="9"/>
  <c r="B107" i="9"/>
  <c r="B101" i="9"/>
  <c r="B100" i="9"/>
  <c r="E67" i="9"/>
  <c r="C86" i="9" s="1"/>
  <c r="B48" i="10"/>
  <c r="B22" i="6"/>
  <c r="D84" i="9" l="1"/>
  <c r="E66" i="9"/>
  <c r="I42" i="7"/>
  <c r="C118" i="9"/>
  <c r="B118" i="9"/>
  <c r="G170" i="9"/>
  <c r="G167" i="9"/>
  <c r="C84" i="9"/>
  <c r="B55" i="6" l="1"/>
  <c r="B70" i="6"/>
  <c r="C22" i="6"/>
  <c r="C13" i="11"/>
  <c r="C18" i="11" s="1"/>
  <c r="C20" i="11" s="1"/>
  <c r="C36" i="11" s="1"/>
  <c r="C38" i="11" s="1"/>
  <c r="I43" i="7"/>
  <c r="I41" i="7"/>
  <c r="I44" i="7" l="1"/>
  <c r="A5" i="10"/>
  <c r="J14" i="12" l="1"/>
  <c r="F63" i="6"/>
  <c r="F71" i="6" s="1"/>
  <c r="E63" i="6"/>
  <c r="E71" i="6" s="1"/>
  <c r="F40" i="6"/>
  <c r="E40" i="6"/>
  <c r="C55" i="6"/>
  <c r="C136" i="9" l="1"/>
  <c r="B136" i="9"/>
  <c r="C127" i="9"/>
  <c r="B127" i="9"/>
  <c r="C102" i="9"/>
  <c r="B102" i="9"/>
  <c r="A4" i="11" l="1"/>
  <c r="D4" i="12" s="1"/>
  <c r="E32" i="6"/>
  <c r="C15" i="6"/>
  <c r="B15" i="6"/>
  <c r="F44" i="6" l="1"/>
  <c r="E44" i="6"/>
  <c r="F22" i="6"/>
  <c r="F32" i="6"/>
  <c r="F10" i="6"/>
  <c r="E10" i="6"/>
  <c r="F51" i="6"/>
  <c r="F48" i="6"/>
  <c r="E48" i="6"/>
  <c r="E51" i="6"/>
  <c r="C204" i="9"/>
  <c r="M15" i="12"/>
  <c r="B204" i="9"/>
  <c r="G166" i="9"/>
  <c r="C154" i="9"/>
  <c r="B154" i="9"/>
  <c r="C111" i="9"/>
  <c r="B111" i="9"/>
  <c r="B74" i="9"/>
  <c r="C70" i="6"/>
  <c r="C40" i="6"/>
  <c r="C10" i="6"/>
  <c r="B59" i="10"/>
  <c r="C59" i="10"/>
  <c r="B55" i="10"/>
  <c r="C63" i="10"/>
  <c r="C46" i="10"/>
  <c r="C42" i="10"/>
  <c r="C36" i="10"/>
  <c r="C12" i="10"/>
  <c r="G165" i="9"/>
  <c r="G169" i="9"/>
  <c r="G171" i="9"/>
  <c r="G172" i="9"/>
  <c r="G173" i="9"/>
  <c r="C190" i="9"/>
  <c r="B190" i="9"/>
  <c r="F8" i="6" l="1"/>
  <c r="F39" i="6"/>
  <c r="E39" i="6"/>
  <c r="C75" i="6"/>
  <c r="C37" i="6"/>
  <c r="C8" i="6"/>
  <c r="C53" i="10"/>
  <c r="C72" i="10" s="1"/>
  <c r="C74" i="10" s="1"/>
  <c r="G174" i="9"/>
  <c r="B63" i="10"/>
  <c r="B46" i="10"/>
  <c r="B42" i="10"/>
  <c r="B36" i="10"/>
  <c r="B12" i="10"/>
  <c r="F57" i="6" l="1"/>
  <c r="C77" i="6"/>
  <c r="B53" i="10"/>
  <c r="B72" i="10" s="1"/>
  <c r="E14" i="12" l="1"/>
  <c r="D14" i="12"/>
  <c r="C174" i="9"/>
  <c r="I14" i="12"/>
  <c r="B40" i="6" l="1"/>
  <c r="C78" i="9" l="1"/>
  <c r="H44" i="7"/>
  <c r="B174" i="9" l="1"/>
  <c r="H14" i="12" l="1"/>
  <c r="B13" i="11"/>
  <c r="B18" i="11" s="1"/>
  <c r="K14" i="12"/>
  <c r="D174" i="9"/>
  <c r="E22" i="6"/>
  <c r="E8" i="6" s="1"/>
  <c r="E57" i="6" s="1"/>
  <c r="G14" i="12"/>
  <c r="F14" i="12"/>
  <c r="B10" i="6"/>
  <c r="B37" i="6" s="1"/>
  <c r="B20" i="11" l="1"/>
  <c r="B36" i="11" s="1"/>
  <c r="B75" i="6"/>
  <c r="L14" i="12"/>
  <c r="B8" i="6"/>
  <c r="F77" i="6"/>
  <c r="E77" i="6"/>
  <c r="B38" i="11" l="1"/>
  <c r="B77" i="6"/>
  <c r="B74" i="10"/>
</calcChain>
</file>

<file path=xl/sharedStrings.xml><?xml version="1.0" encoding="utf-8"?>
<sst xmlns="http://schemas.openxmlformats.org/spreadsheetml/2006/main" count="624" uniqueCount="480">
  <si>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</si>
  <si>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</si>
  <si>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</si>
  <si>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</si>
  <si>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</si>
  <si>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</si>
  <si>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</si>
  <si>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</si>
  <si>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</si>
  <si>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</si>
  <si>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</si>
  <si>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</si>
  <si>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</si>
  <si>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</si>
  <si>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</si>
  <si>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</si>
  <si>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</si>
  <si>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</si>
  <si>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</si>
  <si>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</si>
  <si>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</si>
  <si>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</si>
  <si>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</si>
  <si>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</si>
  <si>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</si>
  <si>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</si>
  <si>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</si>
  <si>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</si>
  <si>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</si>
  <si>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</si>
  <si>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</si>
  <si>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</si>
  <si>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NOMBRE DE LA ENTIDAD</t>
  </si>
  <si>
    <t xml:space="preserve">% DE PARTICIPACIÓN DEL CAPITAL INTEGRADO  </t>
  </si>
  <si>
    <t xml:space="preserve"> MONTO </t>
  </si>
  <si>
    <t>Activo</t>
  </si>
  <si>
    <t>PASIVO</t>
  </si>
  <si>
    <t>Activo Corriente</t>
  </si>
  <si>
    <t xml:space="preserve">Caja </t>
  </si>
  <si>
    <t>Bancos</t>
  </si>
  <si>
    <t>Títulos de Renta Variable</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</si>
  <si>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</si>
  <si>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</si>
  <si>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</si>
  <si>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</si>
  <si>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</si>
  <si>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</si>
  <si>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</si>
  <si>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</si>
  <si>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</si>
  <si>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</si>
  <si>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 xml:space="preserve">Provisiones  </t>
  </si>
  <si>
    <t>Impuesto a la Renta a pagar</t>
  </si>
  <si>
    <t>IVA  a pagar</t>
  </si>
  <si>
    <t>Retenciones de impuestos</t>
  </si>
  <si>
    <t>Aportes y Retenciones a pagar</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</si>
  <si>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</si>
  <si>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</si>
  <si>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</si>
  <si>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</si>
  <si>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</si>
  <si>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</si>
  <si>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</si>
  <si>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</si>
  <si>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</si>
  <si>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</si>
  <si>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</si>
  <si>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</si>
  <si>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</si>
  <si>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</si>
  <si>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</si>
  <si>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</si>
  <si>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</si>
  <si>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</si>
  <si>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</si>
  <si>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</si>
  <si>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</si>
  <si>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</si>
  <si>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</si>
  <si>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</si>
  <si>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</si>
  <si>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</si>
  <si>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</si>
  <si>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</si>
  <si>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</si>
  <si>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</si>
  <si>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</si>
  <si>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</si>
  <si>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</si>
  <si>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</si>
  <si>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</si>
  <si>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</si>
  <si>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</si>
  <si>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</si>
  <si>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</si>
  <si>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</si>
  <si>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</si>
  <si>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</si>
  <si>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</si>
  <si>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</si>
  <si>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</si>
  <si>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</si>
  <si>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</si>
  <si>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</si>
  <si>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</si>
  <si>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</si>
  <si>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</si>
  <si>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</si>
  <si>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</si>
  <si>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</si>
  <si>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</si>
  <si>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</si>
  <si>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</si>
  <si>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</si>
  <si>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</si>
  <si>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</si>
  <si>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</si>
  <si>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</si>
  <si>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</si>
  <si>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</si>
  <si>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</si>
  <si>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</si>
  <si>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</si>
  <si>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</si>
  <si>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</si>
  <si>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</si>
  <si>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</si>
  <si>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</si>
  <si>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</si>
  <si>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</si>
  <si>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</si>
  <si>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</si>
  <si>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</si>
  <si>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</si>
  <si>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</si>
  <si>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</si>
  <si>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</si>
  <si>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</si>
  <si>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</si>
  <si>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</si>
  <si>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</si>
  <si>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</si>
  <si>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</si>
  <si>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</si>
  <si>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</si>
  <si>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</si>
  <si>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</si>
  <si>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</si>
  <si>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</si>
  <si>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</si>
  <si>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</si>
  <si>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</si>
  <si>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</si>
  <si>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</si>
  <si>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</si>
  <si>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</si>
  <si>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</si>
  <si>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</si>
  <si>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</si>
  <si>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</si>
  <si>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</si>
  <si>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</si>
  <si>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</si>
  <si>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</si>
  <si>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</si>
  <si>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</si>
  <si>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</si>
  <si>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</si>
  <si>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</si>
  <si>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</si>
  <si>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</si>
  <si>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</si>
  <si>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</si>
  <si>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</si>
  <si>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</si>
  <si>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</si>
  <si>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</si>
  <si>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</si>
  <si>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</si>
  <si>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</si>
  <si>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</si>
  <si>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</si>
  <si>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</si>
  <si>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</si>
  <si>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</si>
  <si>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</si>
  <si>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</si>
  <si>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</si>
  <si>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</si>
  <si>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</si>
  <si>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</si>
  <si>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</si>
  <si>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</si>
  <si>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</si>
  <si>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</si>
  <si>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</si>
  <si>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</si>
  <si>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</si>
  <si>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</si>
  <si>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</si>
  <si>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</si>
  <si>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</si>
  <si>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</si>
  <si>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</si>
  <si>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</si>
  <si>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</si>
  <si>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</si>
  <si>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</si>
  <si>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</si>
  <si>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</si>
  <si>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</si>
  <si>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</si>
  <si>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</si>
  <si>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</si>
  <si>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</si>
  <si>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</si>
  <si>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</si>
  <si>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</si>
  <si>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IVA Debito Fiscal</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</si>
  <si>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</si>
  <si>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</si>
  <si>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</si>
  <si>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</si>
  <si>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</si>
  <si>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</si>
  <si>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</si>
  <si>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</si>
  <si>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</si>
  <si>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</si>
  <si>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</si>
  <si>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</si>
  <si>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</si>
  <si>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</si>
  <si>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</si>
  <si>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</si>
  <si>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</si>
  <si>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</si>
  <si>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</si>
  <si>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</si>
  <si>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</si>
  <si>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</si>
  <si>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</si>
  <si>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</si>
  <si>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</si>
  <si>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</si>
  <si>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</si>
  <si>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</si>
  <si>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</si>
  <si>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</si>
  <si>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</si>
  <si>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r>
      <t xml:space="preserve">Intereses- Gastos Bancarios  </t>
    </r>
    <r>
      <rPr>
        <b/>
        <sz val="8"/>
        <color indexed="8"/>
        <rFont val="Tahoma"/>
        <family val="2"/>
      </rPr>
      <t>(Nota…)</t>
    </r>
  </si>
  <si>
    <t>Banco</t>
  </si>
  <si>
    <t>BENEFICIARIO FINAL</t>
  </si>
  <si>
    <t>SOCIO</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</si>
  <si>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</si>
  <si>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</si>
  <si>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</si>
  <si>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</si>
  <si>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</si>
  <si>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</si>
  <si>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</si>
  <si>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</si>
  <si>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</si>
  <si>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</si>
  <si>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</si>
  <si>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</si>
  <si>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</si>
  <si>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</si>
  <si>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</si>
  <si>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</si>
  <si>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</si>
  <si>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</si>
  <si>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</si>
  <si>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</si>
  <si>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</si>
  <si>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</si>
  <si>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</si>
  <si>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</si>
  <si>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</si>
  <si>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</si>
  <si>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Temporarias (Nota 5 –e )</t>
  </si>
  <si>
    <t>Créditos (Nota 5 - f.)</t>
  </si>
  <si>
    <t>Inversiones Permanentes (Nota 5- e)</t>
  </si>
  <si>
    <t>Activos Intangibles y Cargos Diferidos(Nota 5 – h )</t>
  </si>
  <si>
    <t>f) Documentos y Cuentas por Cobrar</t>
  </si>
  <si>
    <t>Retención de IVA  (Nota 5 - j.)</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</si>
  <si>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</si>
  <si>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</si>
  <si>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</si>
  <si>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</si>
  <si>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</si>
  <si>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</si>
  <si>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</si>
  <si>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</si>
  <si>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</si>
  <si>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</si>
  <si>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</si>
  <si>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</si>
  <si>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</si>
  <si>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</si>
  <si>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</si>
  <si>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</si>
  <si>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</si>
  <si>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</si>
  <si>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</si>
  <si>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</si>
  <si>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</si>
  <si>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</si>
  <si>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</si>
  <si>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</si>
  <si>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</si>
  <si>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</si>
  <si>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</si>
  <si>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Honorarios a Pagar </t>
    </r>
    <r>
      <rPr>
        <b/>
        <sz val="14"/>
        <color indexed="8"/>
        <rFont val="Calibri"/>
        <family val="2"/>
        <scheme val="minor"/>
      </rPr>
      <t>(Nota 5 – l)</t>
    </r>
  </si>
  <si>
    <r>
      <t xml:space="preserve">Otros Activos Corrientes </t>
    </r>
    <r>
      <rPr>
        <b/>
        <sz val="14"/>
        <color indexed="8"/>
        <rFont val="Calibri"/>
        <family val="2"/>
        <scheme val="minor"/>
      </rPr>
      <t>(Nota 5 - j)</t>
    </r>
  </si>
  <si>
    <r>
      <t xml:space="preserve">Otros Pasivos Corrientes  </t>
    </r>
    <r>
      <rPr>
        <b/>
        <sz val="14"/>
        <color indexed="8"/>
        <rFont val="Calibri"/>
        <family val="2"/>
        <scheme val="minor"/>
      </rPr>
      <t>(Nota 5 – q)</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</si>
  <si>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</si>
  <si>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</si>
  <si>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</si>
  <si>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</si>
  <si>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</si>
  <si>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 xml:space="preserve">REGISTRO CNV:   </t>
  </si>
  <si>
    <t>La entidad  tiene participación en la Bolsa de Valores por valor de  Gs. 1.003.000.000 (Guaraníes Mil tres millones).-</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</si>
  <si>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</si>
  <si>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</si>
  <si>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</si>
  <si>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</si>
  <si>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</si>
  <si>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</si>
  <si>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</si>
  <si>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</si>
  <si>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</si>
  <si>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</si>
  <si>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</si>
  <si>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</si>
  <si>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</si>
  <si>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</si>
  <si>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</si>
  <si>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</si>
  <si>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</si>
  <si>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</si>
  <si>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</si>
  <si>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</si>
  <si>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</si>
  <si>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</si>
  <si>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</si>
  <si>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</si>
  <si>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Instalaciones</t>
  </si>
  <si>
    <t>Muebles y Utiles</t>
  </si>
  <si>
    <t>Cuentas a Pagar a Personas y Empresas Relacionadas (Nota 5– r )</t>
  </si>
  <si>
    <t>Cuentas a Pagar a Personas y Empresas Relacionadas (Nota 5 - o)</t>
  </si>
  <si>
    <t>Sueldos a pagar</t>
  </si>
  <si>
    <t>Aguinaldos</t>
  </si>
  <si>
    <t>El flujo de efectivo fue adecuado al formato requerido en el anexo F del titulo 3 de la RES. 35/2023.</t>
  </si>
  <si>
    <t>Mejoras en propiedad de terceros</t>
  </si>
  <si>
    <t>Publicidad y Propaganda</t>
  </si>
  <si>
    <t>Honorarios Profesionales</t>
  </si>
  <si>
    <t>Gastos Generales</t>
  </si>
  <si>
    <t>No Posee sanciones con la Superintendencia de Valores u otras entidades fiscalizadoras.</t>
  </si>
  <si>
    <t>Auditor Interno</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</si>
  <si>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</si>
  <si>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</si>
  <si>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</si>
  <si>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Saldo al inicio del ejercicio</t>
  </si>
  <si>
    <t>Transf. a dividendos a pagar</t>
  </si>
  <si>
    <t>Bancos Cta. Cte. - Operaciones por cuenta propia</t>
  </si>
  <si>
    <t>Bancos Cta. Cte. - Operaciones administrativas</t>
  </si>
  <si>
    <t>Bonos Financieros</t>
  </si>
  <si>
    <t>Bonos Financieros - Repo</t>
  </si>
  <si>
    <t>Acción de la Bolsa de Valores - BVPASA</t>
  </si>
  <si>
    <t>Deud. por venta de instrumentos de cartera propia</t>
  </si>
  <si>
    <t>Créditos por impuestos</t>
  </si>
  <si>
    <t>Muebles y Útiles</t>
  </si>
  <si>
    <t>(-) Deprec. Acum. - Muebles y Útiles</t>
  </si>
  <si>
    <t>Eq. de Informática</t>
  </si>
  <si>
    <t>(-) Deprec. Acum. - Eq. de Informática</t>
  </si>
  <si>
    <t>(-) Deprec. Acum. - Instalaciones</t>
  </si>
  <si>
    <t>Mejora en Predio Ajeno</t>
  </si>
  <si>
    <t>(-) Deprec. Acum. - Mejora en Predio Ajeno</t>
  </si>
  <si>
    <t>Capital integrado en efectivo</t>
  </si>
  <si>
    <t>Aportes irrevocables para integración de capital</t>
  </si>
  <si>
    <t>Superávit por revaluación de acciones</t>
  </si>
  <si>
    <t>Pérdidas Acumuladas</t>
  </si>
  <si>
    <t>Pérdida del Periodo</t>
  </si>
  <si>
    <t>Publicidad y propaganda</t>
  </si>
  <si>
    <t>Otros gastos administrativos</t>
  </si>
  <si>
    <t>Seguros pagados</t>
  </si>
  <si>
    <t>Sueldos y jornales/Administrativo</t>
  </si>
  <si>
    <t>Aporte patronal</t>
  </si>
  <si>
    <t>Comisiones y gastos bancarios</t>
  </si>
  <si>
    <t>INDEX CASA DE BOLSA S.A.</t>
  </si>
  <si>
    <t>NOMBRE O RAZON SOCIAL: INDEX CASA DE BOLSA S.A.</t>
  </si>
  <si>
    <t xml:space="preserve">administracion@indexcbsa.com  </t>
  </si>
  <si>
    <t>ESCRITURA Nº 84                             FECHA: 14/08/2023</t>
  </si>
  <si>
    <t>Raul Alberto Pintos Grassi</t>
  </si>
  <si>
    <t>Jean Pierre Cousirat Pfingst</t>
  </si>
  <si>
    <t>Aldo Luciano Sebastian Cresta Peña</t>
  </si>
  <si>
    <t>Rodrigo Miguel Gimenez Villalba</t>
  </si>
  <si>
    <t>INSCRIPCION EN EL REGISTRO PUBLICO Nº: 1 SERIE COMERCIAL FOLIO 1</t>
  </si>
  <si>
    <t xml:space="preserve">INSCRIPCIÓN EN EL REGISTRO PUBLICO: Nº 84 FOLIO Nº COMERCIAL  – Fecha: 14/08/2023 </t>
  </si>
  <si>
    <t>Capital Emitido G. 5.000.000.000.-</t>
  </si>
  <si>
    <t>Capital Integrado G. 3.753.000.000.-</t>
  </si>
  <si>
    <t>Capital Suscripto G 5.000.000.000.-</t>
  </si>
  <si>
    <t>TRIFECTA S.A.</t>
  </si>
  <si>
    <t>Accionista con el 73%</t>
  </si>
  <si>
    <t>Accionista 73,27%</t>
  </si>
  <si>
    <t>Accionista 26,73%</t>
  </si>
  <si>
    <t>AUDITOR  EXTERNO   INDEPENDIENTE DESIGNADO: -</t>
  </si>
  <si>
    <r>
      <rPr>
        <b/>
        <sz val="8"/>
        <color theme="1"/>
        <rFont val="Tahoma"/>
        <family val="2"/>
      </rPr>
      <t>NÚMERO DE INSCRIPCIÓN EN EL REGISTRO DE LA CNV</t>
    </r>
    <r>
      <rPr>
        <sz val="8"/>
        <color theme="1"/>
        <rFont val="Tahoma"/>
        <family val="2"/>
      </rPr>
      <t>: -</t>
    </r>
  </si>
  <si>
    <t>TERESA DE JESUS GRASSI CANTERO</t>
  </si>
  <si>
    <t>Capital a integrar</t>
  </si>
  <si>
    <t xml:space="preserve">                                              INDEX CASA DE BOLSA S.A.</t>
  </si>
  <si>
    <t>INDEX CASA DE BOLSA S.A., al cierre del periodo considerado cuenta con participación en BVPASA (Bolsa de Valores y Productos Asunción S.A.) de acuerdo a lo establecido en la Ley 5810/17 del Mercado de Capitales.</t>
  </si>
  <si>
    <t>INDEX CASA DE BOLSA SOCIEDAD ANONIMA fue constituida por Escritura Pública N.º 84, en fecha 14 de agosto del año 2023, ante la Escribana Publica Celia Maria Bogado de Zarate con Registro N° 798, incripta en la Direccion General de Registros Publicos Seccion Personas Juridicas y Comercio bajo el N° 1, Serie Comercial, Folio N° 1, en fecha 13/10/2023 con fecha de reingreso 07/11/2023, con matricula N° 42.555.</t>
  </si>
  <si>
    <t>Estas partidas serán amortizadas en 4 (cuatro) ejercicios.</t>
  </si>
  <si>
    <t>Banco Rio Cta. Cte. N° 08-39000-01</t>
  </si>
  <si>
    <t>Gs.</t>
  </si>
  <si>
    <t>Caja</t>
  </si>
  <si>
    <t>Proveedores locales</t>
  </si>
  <si>
    <t>Aporte para capitalizar</t>
  </si>
  <si>
    <t>Honorarios profesionales</t>
  </si>
  <si>
    <t>Impresos y Utiles</t>
  </si>
  <si>
    <t>Utiles</t>
  </si>
  <si>
    <t>Alquileres Pagados</t>
  </si>
  <si>
    <t>Servicios personales</t>
  </si>
  <si>
    <t>Gastos de comunicación e internet</t>
  </si>
  <si>
    <t>Número de Póliza : 25.1514.001181./0000</t>
  </si>
  <si>
    <t>Tomador: INDEX CASA DE BOLSA SA</t>
  </si>
  <si>
    <t>Fecha de emisión : 30/07/2024</t>
  </si>
  <si>
    <t>Vigencia desde : 30/07/2024</t>
  </si>
  <si>
    <t>Vigencia hasta : 30/07/2025</t>
  </si>
  <si>
    <t xml:space="preserve">Plazo en días : 365 días </t>
  </si>
  <si>
    <t>Capital máximo asegurado : 700.000.000.-</t>
  </si>
  <si>
    <t>BIENES DE USO (Nota 5- g)</t>
  </si>
  <si>
    <t>Proveedores locales  (Nota 5 – q)</t>
  </si>
  <si>
    <t>Compañía de Seguro : SEGURIDAD SEGUROS</t>
  </si>
  <si>
    <t>OSCAR VICENTE SCAVONE</t>
  </si>
  <si>
    <t>Miguel Angel Ovelar Palacios</t>
  </si>
  <si>
    <t>Operador</t>
  </si>
  <si>
    <t>Eduardo Bernal Sosa</t>
  </si>
  <si>
    <t>3126 al 3753</t>
  </si>
  <si>
    <t>FUNDADORAS</t>
  </si>
  <si>
    <t>10610 VOTOS</t>
  </si>
  <si>
    <t>628 VOTOS</t>
  </si>
  <si>
    <t>5 POR ACCION</t>
  </si>
  <si>
    <t>Ueno Bank - Caja de Ahorro  N° 6191654988</t>
  </si>
  <si>
    <t>n/a</t>
  </si>
  <si>
    <t>Expensas</t>
  </si>
  <si>
    <t>Información al 31/12/2024</t>
  </si>
  <si>
    <t>CORRESPONDIENTE AL 31/12/2024  PRESENTADO EN FORMA COMPARATIVA AL 31/12/2023</t>
  </si>
  <si>
    <t xml:space="preserve">                                                        NOTAS A LOS ESTADOS FINANCIEROS AL 31/12/2024</t>
  </si>
  <si>
    <t>El Directorio de INDEX CASA DE BOLSA S.A., ha aprobado los Estados Contables al 31/12/2024</t>
  </si>
  <si>
    <t>La Entidad no ha registrado operaciones en el ejercicio al cierre del 31/12/2024</t>
  </si>
  <si>
    <t>Intereses cobrados</t>
  </si>
  <si>
    <t>Interes, Comision Gtos Bancarios</t>
  </si>
  <si>
    <t>indexcbsa.com</t>
  </si>
  <si>
    <t>5015 VOTO</t>
  </si>
  <si>
    <t>JOSE MANUEL GRASSI BENITEZ</t>
  </si>
  <si>
    <t>RAUL ALBERTO PINTOS GRASSI</t>
  </si>
  <si>
    <t>1.2              Registro SIV: Nro. 04_17012025</t>
  </si>
  <si>
    <t>1.5              TELEFONO: 0993-382585</t>
  </si>
  <si>
    <t xml:space="preserve">1.6              E-MAIL: </t>
  </si>
  <si>
    <t>1.7              SITIO PAGINA WEB</t>
  </si>
  <si>
    <t>1.8              DOMICILIO LEGAL: Guido Spano 1397 esq/ Dr. Morra, edificio Atrium – 6to piso.</t>
  </si>
  <si>
    <t>1.1              Razón Social: INDEX CASA DE BOLSA S.A.</t>
  </si>
  <si>
    <t>1.3              CODIGO BOLSA.:  8025</t>
  </si>
  <si>
    <t>1.4              DIRECCION OFICINA PRINCIPAL: Guido Spano 1397 esq/ Dr. Morra, edificio Atrium – 6to piso.</t>
  </si>
  <si>
    <t>En fecha 13/02/2025, fue celebrada la Asamblea General Ordinaria de Accionistas, en la cual dentro del desarrollo del orden deldia fue tratada la conformación del directorio para el ejercicio 2025, quedando conformado de la siguiente forma:</t>
  </si>
  <si>
    <t>Vicepresidente, Raúl Alberto Pintos Grassi.</t>
  </si>
  <si>
    <t>Presidente, Jean Pierre Cousirat</t>
  </si>
  <si>
    <t>Director Titular, Aldo Luciano Sebastian Cresta Peña</t>
  </si>
  <si>
    <t>Sindico: Rodrigo Miguel Giménez Villalba</t>
  </si>
  <si>
    <t xml:space="preserve"> CUADRO DEL CAPITAL SUSCRIPTO</t>
  </si>
  <si>
    <t>1 al 2122</t>
  </si>
  <si>
    <t>2123 al 3125</t>
  </si>
  <si>
    <t xml:space="preserve"> Capital Social (de acuerdo al artículo 5to, de los estatutos sociales): Gs. 5.000.000, representado por CINCO MIL (5.000) acciones de UN MILLÓN DE GUARANÍES (Gs. 1.000.000) cada una, divididas en TRES MIL CIENTO VEINTE Y CINCO (3.125) acciones fundadoras, indivisibles y nominativas con derecho a CINCO (5) votos por acción, individualizadas con números arábigos del UNO (1) en adelante y, UN MIL OCHOCIENTOS SETENTA Y CINCO (1.875) acciones ordinarias, indivisibles y con derecho a un voto por acción.</t>
  </si>
  <si>
    <t>VINCULO</t>
  </si>
  <si>
    <t>PERSONA FÍSICA</t>
  </si>
  <si>
    <t>REPRESENTANTE LEGAL</t>
  </si>
  <si>
    <t>ACCIONISTA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</si>
</sst>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43" formatCode="_ * #,##0.00_ ;_ * \-#,##0.00_ ;_ * &quot;-&quot;??_ ;_ @_ "/>
    <numFmt numFmtId="164" formatCode="_-* #,##0.00_-;\-* #,##0.00_-;_-* &quot;-&quot;??_-;_-@_-"/>
    <numFmt numFmtId="165" formatCode="_-* #,##0\ _€_-;\-* #,##0\ _€_-;_-* &quot;-&quot;??\ _€_-;_-@_-"/>
    <numFmt numFmtId="166" formatCode="_ * #,##0_ ;_ * \-#,##0_ ;_ * &quot;-&quot;??_ ;_ @_ "/>
    <numFmt numFmtId="167" formatCode="_-* #,##0\ _€_-;\-* #,##0\ _€_-;_-* &quot;-&quot;\ _€_-;_-@_-"/>
    <numFmt numFmtId="168" formatCode="_(* #,##0.00_);_(* \(#,##0.00\);_(* \-??_);_(@_)"/>
    <numFmt numFmtId="169" formatCode="_-* #,##0.00\ _€_-;\-* #,##0.00\ _€_-;_-* &quot;-&quot;??\ _€_-;_-@_-"/>
    <numFmt numFmtId="170" formatCode="_-* #,##0_-;\-* #,##0_-;_-* &quot;-&quot;??_-;_-@_-"/>
  </numFmts>
  <fonts count="70"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sz val="10"/>
      <name val="Calibri"/>
      <family val="2"/>
    </font>
    <font>
      <b/>
      <sz val="10"/>
      <color theme="1"/>
      <name val="Arial Nova"/>
      <family val="2"/>
    </font>
    <font>
      <b/>
      <u/>
      <sz val="8"/>
      <name val="Tahoma"/>
      <family val="2"/>
    </font>
  </fonts>
  <fills count="3">
    <fill>
      <patternFill patternType="none"/>
    </fill>
    <fill>
      <patternFill patternType="gray125"/>
    </fill>
    <fill>
      <patternFill patternType="solid">
        <fgColor theme="0"/>
        <bgColor indexed="64"/>
      </patternFill>
    </fill>
  </fills>
  <borders count="53">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s>
  <cellStyleXfs count="16">
    <xf numFmtId="0" fontId="0" fillId="0" borderId="0"/>
    <xf numFmtId="43" fontId="18" fillId="0" borderId="0" applyFont="0" applyFill="0" applyBorder="0" applyAlignment="0" applyProtection="0"/>
    <xf numFmtId="41" fontId="18" fillId="0" borderId="0" applyFont="0" applyFill="0" applyBorder="0" applyAlignment="0" applyProtection="0"/>
    <xf numFmtId="167"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0" fillId="0" borderId="0"/>
    <xf numFmtId="164" fontId="18" fillId="0" borderId="0" applyFont="0" applyFill="0" applyBorder="0" applyAlignment="0" applyProtection="0"/>
    <xf numFmtId="41" fontId="18" fillId="0" borderId="0" applyFont="0" applyFill="0" applyBorder="0" applyAlignment="0" applyProtection="0"/>
    <xf numFmtId="168" fontId="7" fillId="0" borderId="0" applyFill="0" applyBorder="0" applyAlignment="0" applyProtection="0"/>
    <xf numFmtId="169" fontId="18" fillId="0" borderId="0" applyFont="0" applyFill="0" applyBorder="0" applyAlignment="0" applyProtection="0"/>
    <xf numFmtId="0" fontId="7" fillId="0" borderId="0"/>
    <xf numFmtId="0" fontId="62" fillId="0" borderId="0" applyNumberFormat="0" applyFill="0" applyBorder="0" applyAlignment="0" applyProtection="0"/>
  </cellStyleXfs>
  <cellXfs count="395">
    <xf numFmtId="0" fontId="0" fillId="0" borderId="0" xfId="0"/>
    <xf numFmtId="0" fontId="0" fillId="2" borderId="0" xfId="0" applyFill="1"/>
    <xf numFmtId="41" fontId="21" fillId="2" borderId="0" xfId="2" applyFont="1" applyFill="1" applyAlignment="1">
      <alignment horizontal="center" vertical="center"/>
    </xf>
    <xf numFmtId="3" fontId="22" fillId="2" borderId="0" xfId="0" applyNumberFormat="1" applyFont="1" applyFill="1" applyAlignment="1">
      <alignment vertical="center"/>
    </xf>
    <xf numFmtId="0" fontId="22" fillId="2" borderId="0" xfId="0" applyFont="1" applyFill="1" applyAlignment="1">
      <alignment vertical="center"/>
    </xf>
    <xf numFmtId="0" fontId="22" fillId="2" borderId="0" xfId="0" applyFont="1" applyFill="1"/>
    <xf numFmtId="3" fontId="23" fillId="2" borderId="0" xfId="0" applyNumberFormat="1" applyFont="1" applyFill="1" applyAlignment="1">
      <alignment vertical="center"/>
    </xf>
    <xf numFmtId="41" fontId="21" fillId="2" borderId="0" xfId="2" applyFont="1" applyFill="1" applyAlignment="1">
      <alignment horizontal="left" vertical="center"/>
    </xf>
    <xf numFmtId="0" fontId="24" fillId="2" borderId="0" xfId="0" applyFont="1" applyFill="1" applyAlignment="1">
      <alignment horizontal="center"/>
    </xf>
    <xf numFmtId="0" fontId="25" fillId="2" borderId="0" xfId="0" applyFont="1" applyFill="1" applyAlignment="1">
      <alignment horizontal="justify"/>
    </xf>
    <xf numFmtId="0" fontId="26" fillId="2" borderId="0" xfId="0" applyFont="1" applyFill="1" applyAlignment="1">
      <alignment horizontal="justify"/>
    </xf>
    <xf numFmtId="0" fontId="27" fillId="2" borderId="0" xfId="0" applyFont="1" applyFill="1" applyAlignment="1">
      <alignment horizontal="justify"/>
    </xf>
    <xf numFmtId="0" fontId="27" fillId="2" borderId="0" xfId="0" applyFont="1" applyFill="1"/>
    <xf numFmtId="0" fontId="26" fillId="2" borderId="0" xfId="0" applyFont="1" applyFill="1"/>
    <xf numFmtId="0" fontId="27" fillId="2" borderId="0" xfId="0" applyFont="1" applyFill="1" applyAlignment="1">
      <alignment horizontal="left" indent="1"/>
    </xf>
    <xf numFmtId="0" fontId="30" fillId="2" borderId="0" xfId="0" applyFont="1" applyFill="1" applyAlignment="1">
      <alignment horizontal="justify"/>
    </xf>
    <xf numFmtId="0" fontId="28" fillId="2" borderId="0" xfId="0" applyFont="1" applyFill="1" applyAlignment="1">
      <alignment horizontal="center"/>
    </xf>
    <xf numFmtId="0" fontId="31" fillId="2" borderId="0" xfId="0" applyFont="1" applyFill="1" applyAlignment="1">
      <alignment horizontal="center"/>
    </xf>
    <xf numFmtId="0" fontId="31" fillId="2" borderId="0" xfId="0" applyFont="1" applyFill="1"/>
    <xf numFmtId="0" fontId="28" fillId="2" borderId="0" xfId="0" applyFont="1" applyFill="1"/>
    <xf numFmtId="0" fontId="25" fillId="2" borderId="3" xfId="0" applyFont="1" applyFill="1" applyBorder="1" applyAlignment="1">
      <alignment horizontal="center" vertical="top" wrapText="1"/>
    </xf>
    <xf numFmtId="0" fontId="28" fillId="2" borderId="0" xfId="0" applyFont="1" applyFill="1" applyAlignment="1">
      <alignment horizontal="left"/>
    </xf>
    <xf numFmtId="0" fontId="25" fillId="2" borderId="0" xfId="0" applyFont="1" applyFill="1" applyAlignment="1">
      <alignment horizontal="left"/>
    </xf>
    <xf numFmtId="3" fontId="28" fillId="2" borderId="0" xfId="0" applyNumberFormat="1" applyFont="1" applyFill="1" applyAlignment="1">
      <alignment vertical="center"/>
    </xf>
    <xf numFmtId="41" fontId="25" fillId="2" borderId="0" xfId="2" applyFont="1" applyFill="1" applyAlignment="1">
      <alignment horizontal="center" vertical="center"/>
    </xf>
    <xf numFmtId="3" fontId="28" fillId="2" borderId="5" xfId="0" applyNumberFormat="1" applyFont="1" applyFill="1" applyBorder="1" applyAlignment="1">
      <alignment horizontal="center" vertical="center" wrapText="1"/>
    </xf>
    <xf numFmtId="3" fontId="25" fillId="2" borderId="5" xfId="0" applyNumberFormat="1" applyFont="1" applyFill="1" applyBorder="1" applyAlignment="1">
      <alignment horizontal="center" vertical="center" wrapText="1"/>
    </xf>
    <xf numFmtId="3" fontId="25" fillId="2" borderId="6" xfId="0" applyNumberFormat="1" applyFont="1" applyFill="1" applyBorder="1" applyAlignment="1">
      <alignment horizontal="center" vertical="center" wrapText="1"/>
    </xf>
    <xf numFmtId="3" fontId="25" fillId="2" borderId="4" xfId="0" applyNumberFormat="1" applyFont="1" applyFill="1" applyBorder="1" applyAlignment="1">
      <alignment horizontal="center" vertical="center" wrapText="1"/>
    </xf>
    <xf numFmtId="41" fontId="25" fillId="2" borderId="4" xfId="2" applyFont="1" applyFill="1" applyBorder="1" applyAlignment="1">
      <alignment vertical="center" wrapText="1"/>
    </xf>
    <xf numFmtId="41" fontId="32" fillId="2" borderId="5" xfId="2" applyFont="1" applyFill="1" applyBorder="1" applyAlignment="1">
      <alignment vertical="center" wrapText="1"/>
    </xf>
    <xf numFmtId="41" fontId="28" fillId="2" borderId="5" xfId="2" applyFont="1" applyFill="1" applyBorder="1" applyAlignment="1">
      <alignment vertical="center" wrapText="1"/>
    </xf>
    <xf numFmtId="41" fontId="28" fillId="2" borderId="5" xfId="2" applyFont="1" applyFill="1" applyBorder="1" applyAlignment="1">
      <alignment vertical="center"/>
    </xf>
    <xf numFmtId="41" fontId="25" fillId="2" borderId="5" xfId="2" applyFont="1" applyFill="1" applyBorder="1" applyAlignment="1">
      <alignment vertical="center" wrapText="1"/>
    </xf>
    <xf numFmtId="41" fontId="28" fillId="2" borderId="5" xfId="2" applyFont="1" applyFill="1" applyBorder="1" applyAlignment="1">
      <alignment horizontal="justify" vertical="center" wrapText="1"/>
    </xf>
    <xf numFmtId="41" fontId="25" fillId="2" borderId="6" xfId="2" applyFont="1" applyFill="1" applyBorder="1" applyAlignment="1">
      <alignment vertical="center" wrapText="1"/>
    </xf>
    <xf numFmtId="41" fontId="28" fillId="2" borderId="0" xfId="2" applyFont="1" applyFill="1" applyAlignment="1">
      <alignment horizontal="center" vertical="center"/>
    </xf>
    <xf numFmtId="41" fontId="28" fillId="2" borderId="0" xfId="2" applyFont="1" applyFill="1" applyAlignment="1">
      <alignment horizontal="left" vertical="center"/>
    </xf>
    <xf numFmtId="0" fontId="25" fillId="2" borderId="7" xfId="0" applyFont="1" applyFill="1" applyBorder="1" applyAlignment="1">
      <alignment horizontal="left" vertical="top" wrapText="1"/>
    </xf>
    <xf numFmtId="0" fontId="28" fillId="2" borderId="2" xfId="0" applyFont="1" applyFill="1" applyBorder="1" applyAlignment="1">
      <alignment horizontal="center" vertical="top" wrapText="1"/>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8" fillId="2" borderId="11" xfId="0" applyFont="1" applyFill="1" applyBorder="1" applyAlignment="1">
      <alignment horizontal="left" vertical="top" wrapText="1"/>
    </xf>
    <xf numFmtId="0" fontId="28" fillId="2" borderId="12" xfId="0" applyFont="1" applyFill="1" applyBorder="1" applyAlignment="1">
      <alignment horizontal="left" vertical="top" wrapText="1"/>
    </xf>
    <xf numFmtId="3" fontId="33" fillId="2" borderId="5" xfId="0" applyNumberFormat="1" applyFont="1" applyFill="1" applyBorder="1" applyAlignment="1">
      <alignment horizontal="center" vertical="center" wrapText="1"/>
    </xf>
    <xf numFmtId="41" fontId="33" fillId="2" borderId="16" xfId="2" applyFont="1" applyFill="1" applyBorder="1" applyAlignment="1">
      <alignment vertical="center" wrapText="1"/>
    </xf>
    <xf numFmtId="41" fontId="34" fillId="2" borderId="17" xfId="2" applyFont="1" applyFill="1" applyBorder="1" applyAlignment="1">
      <alignment vertical="center" wrapText="1"/>
    </xf>
    <xf numFmtId="3" fontId="34" fillId="2" borderId="18" xfId="0" applyNumberFormat="1" applyFont="1" applyFill="1" applyBorder="1" applyAlignment="1">
      <alignment horizontal="center" vertical="center" wrapText="1"/>
    </xf>
    <xf numFmtId="3" fontId="33" fillId="2" borderId="19" xfId="0" applyNumberFormat="1" applyFont="1" applyFill="1" applyBorder="1" applyAlignment="1">
      <alignment horizontal="center" vertical="center" wrapText="1"/>
    </xf>
    <xf numFmtId="3" fontId="26" fillId="2" borderId="9" xfId="0" applyNumberFormat="1" applyFont="1" applyFill="1" applyBorder="1" applyAlignment="1">
      <alignment horizontal="center" vertical="center" wrapText="1"/>
    </xf>
    <xf numFmtId="3" fontId="26" fillId="2" borderId="20" xfId="0" applyNumberFormat="1" applyFont="1" applyFill="1" applyBorder="1" applyAlignment="1">
      <alignment horizontal="center" vertical="center" wrapText="1"/>
    </xf>
    <xf numFmtId="41" fontId="33" fillId="2" borderId="21" xfId="2" applyFont="1" applyFill="1" applyBorder="1" applyAlignment="1">
      <alignment vertical="center" wrapText="1"/>
    </xf>
    <xf numFmtId="41" fontId="33" fillId="2" borderId="11" xfId="2" applyFont="1" applyFill="1" applyBorder="1" applyAlignment="1">
      <alignment vertical="center" wrapText="1"/>
    </xf>
    <xf numFmtId="41" fontId="33" fillId="2" borderId="11" xfId="2" applyFont="1" applyFill="1" applyBorder="1" applyAlignment="1">
      <alignment horizontal="center" vertical="center" wrapText="1"/>
    </xf>
    <xf numFmtId="41" fontId="26" fillId="2" borderId="0" xfId="2" applyFont="1" applyFill="1" applyAlignment="1">
      <alignment horizontal="left" vertical="center"/>
    </xf>
    <xf numFmtId="41" fontId="25" fillId="2" borderId="2" xfId="2" applyFont="1" applyFill="1" applyBorder="1" applyAlignment="1">
      <alignment vertical="center" wrapText="1"/>
    </xf>
    <xf numFmtId="3" fontId="28" fillId="2" borderId="2" xfId="0" applyNumberFormat="1" applyFont="1" applyFill="1" applyBorder="1" applyAlignment="1">
      <alignment horizontal="center" vertical="center" wrapText="1"/>
    </xf>
    <xf numFmtId="41" fontId="33" fillId="2" borderId="2" xfId="2" applyFont="1" applyFill="1" applyBorder="1" applyAlignment="1">
      <alignment vertical="center" wrapText="1"/>
    </xf>
    <xf numFmtId="3" fontId="34" fillId="2" borderId="30" xfId="0" applyNumberFormat="1" applyFont="1" applyFill="1" applyBorder="1" applyAlignment="1">
      <alignment horizontal="center" vertical="center" wrapText="1"/>
    </xf>
    <xf numFmtId="41" fontId="34" fillId="2" borderId="2" xfId="2" applyFont="1" applyFill="1" applyBorder="1" applyAlignment="1">
      <alignment vertical="center" wrapText="1"/>
    </xf>
    <xf numFmtId="41" fontId="34" fillId="2" borderId="11" xfId="2" applyFont="1" applyFill="1" applyBorder="1" applyAlignment="1">
      <alignment horizontal="center" vertical="center" wrapText="1"/>
    </xf>
    <xf numFmtId="41" fontId="35" fillId="2" borderId="27" xfId="2" applyFont="1" applyFill="1" applyBorder="1" applyAlignment="1">
      <alignment vertical="center" wrapText="1"/>
    </xf>
    <xf numFmtId="0" fontId="36" fillId="2" borderId="16" xfId="0" applyFont="1" applyFill="1" applyBorder="1" applyAlignment="1">
      <alignment horizontal="left" vertical="top" wrapText="1"/>
    </xf>
    <xf numFmtId="0" fontId="35" fillId="2" borderId="16" xfId="0" applyFont="1" applyFill="1" applyBorder="1" applyAlignment="1">
      <alignment horizontal="left" vertical="top" wrapText="1"/>
    </xf>
    <xf numFmtId="0" fontId="35" fillId="2" borderId="17" xfId="0" applyFont="1" applyFill="1" applyBorder="1" applyAlignment="1">
      <alignment horizontal="left" vertical="top" wrapText="1"/>
    </xf>
    <xf numFmtId="0" fontId="35" fillId="2" borderId="21" xfId="0" applyFont="1" applyFill="1" applyBorder="1" applyAlignment="1">
      <alignment horizontal="left" vertical="top" wrapText="1"/>
    </xf>
    <xf numFmtId="0" fontId="36" fillId="2" borderId="21" xfId="0" applyFont="1" applyFill="1" applyBorder="1" applyAlignment="1">
      <alignment horizontal="left" vertical="top" wrapText="1"/>
    </xf>
    <xf numFmtId="0" fontId="37" fillId="2" borderId="0" xfId="0" applyFont="1" applyFill="1"/>
    <xf numFmtId="0" fontId="37" fillId="2" borderId="4" xfId="0" applyFont="1" applyFill="1" applyBorder="1"/>
    <xf numFmtId="0" fontId="37" fillId="2" borderId="5" xfId="0" applyFont="1" applyFill="1" applyBorder="1"/>
    <xf numFmtId="0" fontId="37" fillId="2" borderId="2" xfId="0" applyFont="1" applyFill="1" applyBorder="1"/>
    <xf numFmtId="41" fontId="38" fillId="2" borderId="27" xfId="2" applyFont="1" applyFill="1" applyBorder="1" applyAlignment="1">
      <alignment vertical="center" wrapText="1"/>
    </xf>
    <xf numFmtId="0" fontId="33" fillId="2" borderId="5" xfId="0" applyFont="1" applyFill="1" applyBorder="1" applyAlignment="1">
      <alignment vertical="center" wrapText="1"/>
    </xf>
    <xf numFmtId="0" fontId="33" fillId="2" borderId="0" xfId="0" applyFont="1" applyFill="1" applyAlignment="1">
      <alignment vertical="center" wrapText="1"/>
    </xf>
    <xf numFmtId="3" fontId="38" fillId="2" borderId="5" xfId="0" applyNumberFormat="1" applyFont="1" applyFill="1" applyBorder="1" applyAlignment="1">
      <alignment vertical="center" wrapText="1"/>
    </xf>
    <xf numFmtId="41" fontId="33" fillId="2" borderId="27" xfId="2" applyFont="1" applyFill="1" applyBorder="1" applyAlignment="1">
      <alignment vertical="center" wrapText="1"/>
    </xf>
    <xf numFmtId="41" fontId="33" fillId="2" borderId="5" xfId="2" applyFont="1" applyFill="1" applyBorder="1" applyAlignment="1">
      <alignment vertical="center" wrapText="1"/>
    </xf>
    <xf numFmtId="3" fontId="33" fillId="2" borderId="5" xfId="0" applyNumberFormat="1" applyFont="1" applyFill="1" applyBorder="1" applyAlignment="1">
      <alignment vertical="center" wrapText="1"/>
    </xf>
    <xf numFmtId="41" fontId="39" fillId="2" borderId="31" xfId="2" applyFont="1" applyFill="1" applyBorder="1" applyAlignment="1">
      <alignment vertical="center" wrapText="1"/>
    </xf>
    <xf numFmtId="3" fontId="39" fillId="2" borderId="2" xfId="0" applyNumberFormat="1" applyFont="1" applyFill="1" applyBorder="1" applyAlignment="1">
      <alignment vertical="center" wrapText="1"/>
    </xf>
    <xf numFmtId="3" fontId="39" fillId="2" borderId="2" xfId="0" applyNumberFormat="1" applyFont="1" applyFill="1" applyBorder="1" applyAlignment="1">
      <alignment vertical="top" wrapText="1"/>
    </xf>
    <xf numFmtId="0" fontId="33" fillId="2" borderId="1" xfId="0" applyFont="1" applyFill="1" applyBorder="1" applyAlignment="1">
      <alignment vertical="top" wrapText="1"/>
    </xf>
    <xf numFmtId="41" fontId="39" fillId="2" borderId="32" xfId="2" applyFont="1" applyFill="1" applyBorder="1" applyAlignment="1">
      <alignment vertical="center" wrapText="1"/>
    </xf>
    <xf numFmtId="0" fontId="34" fillId="2" borderId="13" xfId="0" applyFont="1" applyFill="1" applyBorder="1" applyAlignment="1">
      <alignment vertical="center" wrapText="1"/>
    </xf>
    <xf numFmtId="3" fontId="39" fillId="2" borderId="13" xfId="0" applyNumberFormat="1" applyFont="1" applyFill="1" applyBorder="1" applyAlignment="1">
      <alignment vertical="center" wrapText="1"/>
    </xf>
    <xf numFmtId="3" fontId="34" fillId="2" borderId="13" xfId="0" applyNumberFormat="1" applyFont="1" applyFill="1" applyBorder="1" applyAlignment="1">
      <alignment vertical="top" wrapText="1"/>
    </xf>
    <xf numFmtId="3" fontId="39" fillId="2" borderId="14" xfId="0" applyNumberFormat="1" applyFont="1" applyFill="1" applyBorder="1" applyAlignment="1">
      <alignment vertical="top" wrapText="1"/>
    </xf>
    <xf numFmtId="0" fontId="40" fillId="2" borderId="0" xfId="0" applyFont="1" applyFill="1" applyAlignment="1">
      <alignment horizontal="right"/>
    </xf>
    <xf numFmtId="3" fontId="40" fillId="2" borderId="0" xfId="0" applyNumberFormat="1" applyFont="1" applyFill="1" applyAlignment="1">
      <alignment horizontal="right"/>
    </xf>
    <xf numFmtId="3" fontId="25" fillId="2" borderId="0" xfId="0" applyNumberFormat="1" applyFont="1" applyFill="1" applyAlignment="1">
      <alignment horizontal="right"/>
    </xf>
    <xf numFmtId="0" fontId="27" fillId="2" borderId="0" xfId="0" applyFont="1" applyFill="1" applyAlignment="1">
      <alignment horizontal="left"/>
    </xf>
    <xf numFmtId="0" fontId="26" fillId="2" borderId="0" xfId="0" applyFont="1" applyFill="1" applyAlignment="1">
      <alignment horizontal="left" wrapText="1"/>
    </xf>
    <xf numFmtId="0" fontId="25" fillId="2" borderId="2" xfId="0" applyFont="1" applyFill="1" applyBorder="1" applyAlignment="1">
      <alignment horizontal="center" vertical="center" wrapText="1"/>
    </xf>
    <xf numFmtId="3" fontId="28" fillId="2" borderId="2" xfId="0" applyNumberFormat="1" applyFont="1" applyFill="1" applyBorder="1" applyAlignment="1">
      <alignment horizontal="right" vertical="top" wrapText="1"/>
    </xf>
    <xf numFmtId="0" fontId="25" fillId="2" borderId="3" xfId="0" applyFont="1" applyFill="1" applyBorder="1" applyAlignment="1">
      <alignment horizontal="left" vertical="top" wrapText="1"/>
    </xf>
    <xf numFmtId="0" fontId="28" fillId="2" borderId="25" xfId="0" applyFont="1" applyFill="1" applyBorder="1" applyAlignment="1">
      <alignment horizontal="left" vertical="top" wrapText="1"/>
    </xf>
    <xf numFmtId="0" fontId="28"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5" fillId="2" borderId="2" xfId="0" applyFont="1" applyFill="1" applyBorder="1" applyAlignment="1">
      <alignment horizontal="center"/>
    </xf>
    <xf numFmtId="0" fontId="25" fillId="2" borderId="2" xfId="0" applyFont="1" applyFill="1" applyBorder="1" applyAlignment="1">
      <alignment horizontal="center" wrapText="1"/>
    </xf>
    <xf numFmtId="0" fontId="28" fillId="2" borderId="2" xfId="0" applyFont="1" applyFill="1" applyBorder="1" applyAlignment="1">
      <alignment horizontal="center"/>
    </xf>
    <xf numFmtId="4" fontId="28" fillId="2" borderId="2" xfId="0" applyNumberFormat="1" applyFont="1" applyFill="1" applyBorder="1"/>
    <xf numFmtId="3" fontId="28" fillId="2" borderId="2" xfId="0" applyNumberFormat="1" applyFont="1" applyFill="1" applyBorder="1"/>
    <xf numFmtId="0" fontId="8" fillId="2" borderId="2" xfId="5" applyFont="1" applyFill="1" applyBorder="1"/>
    <xf numFmtId="14" fontId="25" fillId="2" borderId="2" xfId="0" applyNumberFormat="1" applyFont="1" applyFill="1" applyBorder="1" applyAlignment="1">
      <alignment horizontal="center" vertical="center" wrapText="1"/>
    </xf>
    <xf numFmtId="0" fontId="25" fillId="2" borderId="2" xfId="0" applyFont="1" applyFill="1" applyBorder="1" applyAlignment="1">
      <alignment vertical="top" wrapText="1"/>
    </xf>
    <xf numFmtId="3" fontId="25" fillId="2" borderId="2" xfId="0" applyNumberFormat="1" applyFont="1" applyFill="1" applyBorder="1" applyAlignment="1">
      <alignment horizontal="right" vertical="top" wrapText="1"/>
    </xf>
    <xf numFmtId="0" fontId="28" fillId="2" borderId="2" xfId="0" applyFont="1" applyFill="1" applyBorder="1" applyAlignment="1">
      <alignment vertical="top" wrapText="1"/>
    </xf>
    <xf numFmtId="0" fontId="40" fillId="2" borderId="2" xfId="0" applyFont="1" applyFill="1" applyBorder="1" applyAlignment="1">
      <alignment horizontal="center"/>
    </xf>
    <xf numFmtId="0" fontId="40" fillId="2" borderId="2" xfId="0" applyFont="1" applyFill="1" applyBorder="1" applyAlignment="1">
      <alignment horizontal="center" wrapText="1"/>
    </xf>
    <xf numFmtId="0" fontId="42" fillId="2" borderId="2" xfId="0" applyFont="1" applyFill="1" applyBorder="1"/>
    <xf numFmtId="3" fontId="42" fillId="2" borderId="2" xfId="0" applyNumberFormat="1" applyFont="1" applyFill="1" applyBorder="1" applyAlignment="1">
      <alignment horizontal="right"/>
    </xf>
    <xf numFmtId="3" fontId="26" fillId="2" borderId="2" xfId="0" applyNumberFormat="1" applyFont="1" applyFill="1" applyBorder="1" applyAlignment="1">
      <alignment horizontal="right"/>
    </xf>
    <xf numFmtId="0" fontId="26" fillId="2" borderId="2" xfId="0" applyFont="1" applyFill="1" applyBorder="1" applyAlignment="1">
      <alignment horizontal="right"/>
    </xf>
    <xf numFmtId="0" fontId="42" fillId="2" borderId="2" xfId="0" applyFont="1" applyFill="1" applyBorder="1" applyAlignment="1">
      <alignment wrapText="1"/>
    </xf>
    <xf numFmtId="0" fontId="42" fillId="2" borderId="2" xfId="0" applyFont="1" applyFill="1" applyBorder="1" applyAlignment="1">
      <alignment horizontal="right"/>
    </xf>
    <xf numFmtId="41" fontId="26" fillId="2" borderId="2" xfId="2" applyFont="1" applyFill="1" applyBorder="1" applyAlignment="1">
      <alignment horizontal="right"/>
    </xf>
    <xf numFmtId="3" fontId="40" fillId="2" borderId="2" xfId="0" applyNumberFormat="1" applyFont="1" applyFill="1" applyBorder="1" applyAlignment="1">
      <alignment horizontal="right"/>
    </xf>
    <xf numFmtId="3" fontId="31" fillId="2" borderId="0" xfId="0" applyNumberFormat="1" applyFont="1" applyFill="1"/>
    <xf numFmtId="41" fontId="8" fillId="2" borderId="5" xfId="2" applyFont="1" applyFill="1" applyBorder="1" applyAlignment="1">
      <alignment vertical="center" wrapText="1"/>
    </xf>
    <xf numFmtId="41" fontId="10" fillId="2" borderId="5" xfId="2" applyFont="1" applyFill="1" applyBorder="1" applyAlignment="1">
      <alignment vertical="center" wrapText="1"/>
    </xf>
    <xf numFmtId="0" fontId="19" fillId="2" borderId="0" xfId="0" applyFont="1" applyFill="1"/>
    <xf numFmtId="4" fontId="44" fillId="0" borderId="0" xfId="0" applyNumberFormat="1" applyFont="1"/>
    <xf numFmtId="0" fontId="45" fillId="2" borderId="0" xfId="0" applyFont="1" applyFill="1" applyAlignment="1">
      <alignment horizontal="left"/>
    </xf>
    <xf numFmtId="0" fontId="8" fillId="2" borderId="0" xfId="5" applyFont="1" applyFill="1"/>
    <xf numFmtId="4" fontId="28" fillId="2" borderId="0" xfId="0" applyNumberFormat="1" applyFont="1" applyFill="1"/>
    <xf numFmtId="0" fontId="28" fillId="2" borderId="0" xfId="0" applyFont="1" applyFill="1" applyAlignment="1">
      <alignment vertical="top" wrapText="1"/>
    </xf>
    <xf numFmtId="3" fontId="28"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6" fontId="0" fillId="2" borderId="0" xfId="0" applyNumberFormat="1" applyFill="1"/>
    <xf numFmtId="0" fontId="28" fillId="2" borderId="0" xfId="0" applyFont="1" applyFill="1" applyAlignment="1">
      <alignment horizontal="center" vertical="top" wrapText="1"/>
    </xf>
    <xf numFmtId="0" fontId="26" fillId="2" borderId="0" xfId="0" applyFont="1" applyFill="1" applyAlignment="1">
      <alignment horizontal="center" wrapText="1"/>
    </xf>
    <xf numFmtId="0" fontId="26" fillId="2" borderId="0" xfId="0" applyFont="1" applyFill="1" applyAlignment="1">
      <alignment horizontal="left" vertical="center" wrapText="1"/>
    </xf>
    <xf numFmtId="0" fontId="25" fillId="2" borderId="0" xfId="0" applyFont="1" applyFill="1" applyAlignment="1">
      <alignment horizontal="center" wrapText="1"/>
    </xf>
    <xf numFmtId="14" fontId="25"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5" fillId="2" borderId="0" xfId="0" applyFont="1" applyFill="1" applyAlignment="1">
      <alignment horizontal="left" wrapText="1"/>
    </xf>
    <xf numFmtId="0" fontId="25" fillId="2" borderId="0" xfId="0" applyFont="1" applyFill="1"/>
    <xf numFmtId="3" fontId="25" fillId="2" borderId="0" xfId="0" applyNumberFormat="1" applyFont="1" applyFill="1"/>
    <xf numFmtId="0" fontId="0" fillId="0" borderId="11" xfId="0" applyBorder="1" applyAlignment="1">
      <alignment horizontal="left" wrapText="1"/>
    </xf>
    <xf numFmtId="4" fontId="7" fillId="0" borderId="2" xfId="7" applyNumberFormat="1" applyBorder="1"/>
    <xf numFmtId="3" fontId="7" fillId="0" borderId="2" xfId="7" applyNumberFormat="1" applyBorder="1"/>
    <xf numFmtId="4" fontId="0" fillId="0" borderId="2" xfId="0" applyNumberFormat="1" applyBorder="1"/>
    <xf numFmtId="3" fontId="0" fillId="0" borderId="2" xfId="0" applyNumberFormat="1" applyBorder="1"/>
    <xf numFmtId="0" fontId="0" fillId="0" borderId="34" xfId="0" applyBorder="1" applyAlignment="1">
      <alignment horizontal="left" wrapText="1"/>
    </xf>
    <xf numFmtId="4" fontId="7" fillId="0" borderId="4" xfId="7" applyNumberFormat="1" applyBorder="1"/>
    <xf numFmtId="3" fontId="7" fillId="0" borderId="4" xfId="7" applyNumberFormat="1" applyBorder="1"/>
    <xf numFmtId="4" fontId="0" fillId="0" borderId="4" xfId="0"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1" fillId="2" borderId="0" xfId="0" applyNumberFormat="1" applyFont="1" applyFill="1" applyAlignment="1">
      <alignment horizontal="center"/>
    </xf>
    <xf numFmtId="3" fontId="41" fillId="2" borderId="0" xfId="0" applyNumberFormat="1" applyFont="1" applyFill="1" applyAlignment="1">
      <alignment horizontal="center"/>
    </xf>
    <xf numFmtId="3" fontId="14" fillId="2" borderId="0" xfId="0" applyNumberFormat="1" applyFont="1" applyFill="1"/>
    <xf numFmtId="166" fontId="14" fillId="2" borderId="0" xfId="1" applyNumberFormat="1" applyFont="1" applyFill="1" applyBorder="1"/>
    <xf numFmtId="4" fontId="46" fillId="0" borderId="0" xfId="0" applyNumberFormat="1" applyFont="1"/>
    <xf numFmtId="166" fontId="40" fillId="2" borderId="2" xfId="1" applyNumberFormat="1" applyFont="1" applyFill="1" applyBorder="1" applyAlignment="1">
      <alignment horizontal="center" wrapText="1"/>
    </xf>
    <xf numFmtId="166" fontId="18" fillId="2" borderId="0" xfId="1" applyNumberFormat="1" applyFont="1" applyFill="1" applyAlignment="1">
      <alignment horizontal="center"/>
    </xf>
    <xf numFmtId="166" fontId="28" fillId="2" borderId="0" xfId="1" applyNumberFormat="1" applyFont="1" applyFill="1" applyBorder="1" applyAlignment="1">
      <alignment horizontal="center"/>
    </xf>
    <xf numFmtId="166" fontId="14" fillId="2" borderId="0" xfId="1" applyNumberFormat="1" applyFont="1" applyFill="1" applyBorder="1" applyAlignment="1">
      <alignment horizontal="center"/>
    </xf>
    <xf numFmtId="166" fontId="42" fillId="2" borderId="2" xfId="1" applyNumberFormat="1" applyFont="1" applyFill="1" applyBorder="1" applyAlignment="1">
      <alignment horizontal="center"/>
    </xf>
    <xf numFmtId="166" fontId="40" fillId="2" borderId="2" xfId="1" applyNumberFormat="1" applyFont="1" applyFill="1" applyBorder="1" applyAlignment="1">
      <alignment horizontal="center"/>
    </xf>
    <xf numFmtId="166" fontId="40" fillId="2" borderId="0" xfId="1" applyNumberFormat="1" applyFont="1" applyFill="1" applyBorder="1" applyAlignment="1">
      <alignment horizontal="center"/>
    </xf>
    <xf numFmtId="0" fontId="0" fillId="2" borderId="0" xfId="0" applyFill="1" applyAlignment="1">
      <alignment horizontal="right"/>
    </xf>
    <xf numFmtId="3" fontId="41" fillId="2" borderId="0" xfId="0" applyNumberFormat="1" applyFont="1" applyFill="1"/>
    <xf numFmtId="0" fontId="29" fillId="2" borderId="0" xfId="0" applyFont="1" applyFill="1"/>
    <xf numFmtId="3" fontId="27" fillId="2" borderId="0" xfId="0" applyNumberFormat="1" applyFont="1" applyFill="1" applyAlignment="1">
      <alignment horizontal="right"/>
    </xf>
    <xf numFmtId="0" fontId="9" fillId="0" borderId="0" xfId="0" applyFont="1"/>
    <xf numFmtId="43" fontId="31" fillId="2" borderId="0" xfId="1" applyFont="1" applyFill="1"/>
    <xf numFmtId="0" fontId="27" fillId="2" borderId="0" xfId="0" applyFont="1" applyFill="1" applyAlignment="1">
      <alignment horizontal="left" vertical="center"/>
    </xf>
    <xf numFmtId="0" fontId="26" fillId="2" borderId="0" xfId="0" applyFont="1" applyFill="1" applyAlignment="1">
      <alignment horizontal="left" vertical="center"/>
    </xf>
    <xf numFmtId="0" fontId="26" fillId="2" borderId="0" xfId="0" applyFont="1" applyFill="1" applyAlignment="1">
      <alignment horizontal="center" vertical="center"/>
    </xf>
    <xf numFmtId="0" fontId="47" fillId="2" borderId="0" xfId="0" applyFont="1" applyFill="1" applyAlignment="1">
      <alignment vertical="center"/>
    </xf>
    <xf numFmtId="0" fontId="47" fillId="2" borderId="0" xfId="0" applyFont="1" applyFill="1" applyAlignment="1">
      <alignment horizontal="center" vertical="center"/>
    </xf>
    <xf numFmtId="0" fontId="48"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7" fillId="2" borderId="0" xfId="0" applyNumberFormat="1" applyFont="1" applyFill="1"/>
    <xf numFmtId="0" fontId="40" fillId="2" borderId="2" xfId="0" applyFont="1" applyFill="1" applyBorder="1" applyAlignment="1">
      <alignment horizontal="left"/>
    </xf>
    <xf numFmtId="0" fontId="25" fillId="2" borderId="11" xfId="0" applyFont="1" applyFill="1" applyBorder="1" applyAlignment="1">
      <alignment horizontal="left" vertical="top" wrapText="1"/>
    </xf>
    <xf numFmtId="0" fontId="41" fillId="2" borderId="0" xfId="0" applyFont="1" applyFill="1" applyAlignment="1">
      <alignment horizontal="center"/>
    </xf>
    <xf numFmtId="0" fontId="41" fillId="2" borderId="0" xfId="0" applyFont="1" applyFill="1"/>
    <xf numFmtId="41" fontId="25" fillId="2" borderId="2" xfId="2" applyFont="1" applyFill="1" applyBorder="1" applyAlignment="1">
      <alignment horizontal="center" vertical="center" wrapText="1"/>
    </xf>
    <xf numFmtId="0" fontId="28" fillId="2" borderId="11" xfId="0" applyFont="1" applyFill="1" applyBorder="1" applyAlignment="1">
      <alignment horizontal="left" vertical="center" wrapText="1"/>
    </xf>
    <xf numFmtId="41" fontId="31" fillId="2" borderId="0" xfId="2" applyFont="1" applyFill="1"/>
    <xf numFmtId="3" fontId="52" fillId="2" borderId="0" xfId="0" applyNumberFormat="1" applyFont="1" applyFill="1"/>
    <xf numFmtId="0" fontId="54" fillId="2" borderId="0" xfId="0" applyFont="1" applyFill="1"/>
    <xf numFmtId="0" fontId="0" fillId="2" borderId="0" xfId="0" applyFill="1" applyAlignment="1">
      <alignment horizontal="center"/>
    </xf>
    <xf numFmtId="0" fontId="54" fillId="2" borderId="0" xfId="0" applyFont="1" applyFill="1" applyAlignment="1">
      <alignment horizontal="center"/>
    </xf>
    <xf numFmtId="41" fontId="56" fillId="2" borderId="0" xfId="2" applyFont="1" applyFill="1" applyAlignment="1">
      <alignment horizontal="left" vertical="center"/>
    </xf>
    <xf numFmtId="3" fontId="56" fillId="2" borderId="0" xfId="0" applyNumberFormat="1" applyFont="1" applyFill="1" applyAlignment="1">
      <alignment horizontal="center" vertical="center"/>
    </xf>
    <xf numFmtId="0" fontId="56" fillId="2" borderId="0" xfId="0" applyFont="1" applyFill="1" applyAlignment="1">
      <alignment horizontal="center" vertical="center"/>
    </xf>
    <xf numFmtId="0" fontId="56" fillId="2" borderId="0" xfId="0" applyFont="1" applyFill="1" applyAlignment="1">
      <alignment horizontal="center"/>
    </xf>
    <xf numFmtId="41" fontId="54" fillId="2" borderId="15" xfId="2" applyFont="1" applyFill="1" applyBorder="1" applyAlignment="1">
      <alignment vertical="center" wrapText="1"/>
    </xf>
    <xf numFmtId="3" fontId="54" fillId="2" borderId="5" xfId="0" applyNumberFormat="1" applyFont="1" applyFill="1" applyBorder="1" applyAlignment="1">
      <alignment horizontal="right" vertical="center" wrapText="1"/>
    </xf>
    <xf numFmtId="0" fontId="54" fillId="2" borderId="0" xfId="0" applyFont="1" applyFill="1" applyAlignment="1">
      <alignment vertical="center" wrapText="1"/>
    </xf>
    <xf numFmtId="3" fontId="54" fillId="2" borderId="1" xfId="0" applyNumberFormat="1" applyFont="1" applyFill="1" applyBorder="1" applyAlignment="1">
      <alignment horizontal="right" vertical="center" wrapText="1"/>
    </xf>
    <xf numFmtId="3" fontId="56" fillId="2" borderId="5" xfId="0" applyNumberFormat="1" applyFont="1" applyFill="1" applyBorder="1" applyAlignment="1">
      <alignment horizontal="right" vertical="center" wrapText="1"/>
    </xf>
    <xf numFmtId="3" fontId="56" fillId="2" borderId="1" xfId="0" applyNumberFormat="1" applyFont="1" applyFill="1" applyBorder="1" applyAlignment="1">
      <alignment horizontal="right" vertical="center" wrapText="1"/>
    </xf>
    <xf numFmtId="41" fontId="56" fillId="2" borderId="15" xfId="2" applyFont="1" applyFill="1" applyBorder="1" applyAlignment="1">
      <alignment vertical="center" wrapText="1"/>
    </xf>
    <xf numFmtId="0" fontId="56" fillId="2" borderId="0" xfId="0" applyFont="1" applyFill="1" applyAlignment="1">
      <alignment vertical="center" wrapText="1"/>
    </xf>
    <xf numFmtId="3" fontId="56" fillId="2" borderId="5" xfId="0" applyNumberFormat="1" applyFont="1" applyFill="1" applyBorder="1" applyAlignment="1">
      <alignment vertical="center" wrapText="1"/>
    </xf>
    <xf numFmtId="3" fontId="56" fillId="2" borderId="1" xfId="0" applyNumberFormat="1" applyFont="1" applyFill="1" applyBorder="1" applyAlignment="1">
      <alignment vertical="center" wrapText="1"/>
    </xf>
    <xf numFmtId="3" fontId="54" fillId="2" borderId="5" xfId="0" applyNumberFormat="1" applyFont="1" applyFill="1" applyBorder="1" applyAlignment="1">
      <alignment vertical="center" wrapText="1"/>
    </xf>
    <xf numFmtId="3" fontId="56" fillId="2" borderId="0" xfId="0" applyNumberFormat="1" applyFont="1" applyFill="1" applyAlignment="1">
      <alignment horizontal="center"/>
    </xf>
    <xf numFmtId="0" fontId="54" fillId="2" borderId="5" xfId="0" applyFont="1" applyFill="1" applyBorder="1" applyAlignment="1">
      <alignment vertical="center" wrapText="1"/>
    </xf>
    <xf numFmtId="3" fontId="56" fillId="2" borderId="27" xfId="0" applyNumberFormat="1" applyFont="1" applyFill="1" applyBorder="1" applyAlignment="1">
      <alignment horizontal="right" vertical="center" wrapText="1"/>
    </xf>
    <xf numFmtId="0" fontId="56" fillId="2" borderId="5" xfId="0" applyFont="1" applyFill="1" applyBorder="1" applyAlignment="1">
      <alignment vertical="center" wrapText="1"/>
    </xf>
    <xf numFmtId="3" fontId="54" fillId="0" borderId="27" xfId="0" applyNumberFormat="1" applyFont="1" applyBorder="1" applyAlignment="1">
      <alignment horizontal="right" vertical="center" wrapText="1"/>
    </xf>
    <xf numFmtId="3" fontId="54" fillId="2" borderId="27" xfId="0" applyNumberFormat="1" applyFont="1" applyFill="1" applyBorder="1" applyAlignment="1">
      <alignment horizontal="right" vertical="center" wrapText="1"/>
    </xf>
    <xf numFmtId="41" fontId="54" fillId="2" borderId="0" xfId="2" applyFont="1" applyFill="1" applyBorder="1" applyAlignment="1">
      <alignment vertical="center" wrapText="1"/>
    </xf>
    <xf numFmtId="3" fontId="59" fillId="2" borderId="6" xfId="0" applyNumberFormat="1" applyFont="1" applyFill="1" applyBorder="1" applyAlignment="1">
      <alignment horizontal="right" vertical="center" wrapText="1"/>
    </xf>
    <xf numFmtId="3" fontId="56" fillId="2" borderId="29" xfId="0" applyNumberFormat="1" applyFont="1" applyFill="1" applyBorder="1" applyAlignment="1">
      <alignment horizontal="right" vertical="center" wrapText="1"/>
    </xf>
    <xf numFmtId="41" fontId="54" fillId="2" borderId="26" xfId="2" applyFont="1" applyFill="1" applyBorder="1" applyAlignment="1">
      <alignment horizontal="left" vertical="center" wrapText="1"/>
    </xf>
    <xf numFmtId="3" fontId="54" fillId="2" borderId="13" xfId="0" applyNumberFormat="1" applyFont="1" applyFill="1" applyBorder="1" applyAlignment="1">
      <alignment horizontal="right" vertical="center" wrapText="1"/>
    </xf>
    <xf numFmtId="0" fontId="54" fillId="2" borderId="13" xfId="0" applyFont="1" applyFill="1" applyBorder="1" applyAlignment="1">
      <alignment horizontal="center" vertical="center" wrapText="1"/>
    </xf>
    <xf numFmtId="3" fontId="54" fillId="0" borderId="28" xfId="0" applyNumberFormat="1" applyFont="1" applyBorder="1" applyAlignment="1">
      <alignment horizontal="right" vertical="center" wrapText="1"/>
    </xf>
    <xf numFmtId="3" fontId="59" fillId="2" borderId="0" xfId="0" applyNumberFormat="1" applyFont="1" applyFill="1" applyAlignment="1">
      <alignment horizontal="center"/>
    </xf>
    <xf numFmtId="41" fontId="54" fillId="2" borderId="0" xfId="2" applyFont="1" applyFill="1" applyAlignment="1">
      <alignment horizontal="center" vertical="center"/>
    </xf>
    <xf numFmtId="3" fontId="56" fillId="2" borderId="0" xfId="0" applyNumberFormat="1" applyFont="1" applyFill="1" applyAlignment="1">
      <alignment vertical="center"/>
    </xf>
    <xf numFmtId="0" fontId="56" fillId="2" borderId="0" xfId="0" applyFont="1" applyFill="1" applyAlignment="1">
      <alignment vertical="center"/>
    </xf>
    <xf numFmtId="0" fontId="56" fillId="2" borderId="0" xfId="0" applyFont="1" applyFill="1"/>
    <xf numFmtId="41" fontId="56" fillId="2" borderId="0" xfId="2" applyFont="1" applyFill="1" applyAlignment="1">
      <alignment horizontal="justify" vertical="center"/>
    </xf>
    <xf numFmtId="41" fontId="56" fillId="2" borderId="0" xfId="2" applyFont="1" applyFill="1" applyAlignment="1">
      <alignment vertical="center"/>
    </xf>
    <xf numFmtId="41" fontId="54" fillId="2" borderId="0" xfId="2" applyFont="1" applyFill="1" applyAlignment="1">
      <alignment horizontal="left" vertical="center"/>
    </xf>
    <xf numFmtId="3" fontId="56" fillId="2" borderId="0" xfId="0" applyNumberFormat="1" applyFont="1" applyFill="1"/>
    <xf numFmtId="0" fontId="53" fillId="2" borderId="0" xfId="0" applyFont="1" applyFill="1"/>
    <xf numFmtId="41" fontId="54" fillId="2" borderId="7" xfId="2" applyFont="1" applyFill="1" applyBorder="1" applyAlignment="1">
      <alignment vertical="center" wrapText="1"/>
    </xf>
    <xf numFmtId="41" fontId="54" fillId="2" borderId="22" xfId="2" applyFont="1" applyFill="1" applyBorder="1" applyAlignment="1">
      <alignment vertical="center" wrapText="1"/>
    </xf>
    <xf numFmtId="3" fontId="56" fillId="2" borderId="18" xfId="0" applyNumberFormat="1" applyFont="1" applyFill="1" applyBorder="1" applyAlignment="1">
      <alignment vertical="center" wrapText="1"/>
    </xf>
    <xf numFmtId="41" fontId="55" fillId="2" borderId="0" xfId="2" applyFont="1" applyFill="1" applyAlignment="1">
      <alignment vertical="center"/>
    </xf>
    <xf numFmtId="0" fontId="54" fillId="2" borderId="43" xfId="0" applyFont="1" applyFill="1" applyBorder="1" applyAlignment="1">
      <alignment vertical="center" wrapText="1"/>
    </xf>
    <xf numFmtId="0" fontId="54" fillId="2" borderId="23" xfId="0" applyFont="1" applyFill="1" applyBorder="1" applyAlignment="1">
      <alignment vertical="center" wrapText="1"/>
    </xf>
    <xf numFmtId="3" fontId="56" fillId="2" borderId="28" xfId="0" applyNumberFormat="1" applyFont="1" applyFill="1" applyBorder="1" applyAlignment="1">
      <alignment vertical="center" wrapText="1"/>
    </xf>
    <xf numFmtId="0" fontId="28" fillId="2" borderId="4" xfId="0" applyFont="1" applyFill="1" applyBorder="1" applyAlignment="1">
      <alignment vertical="center" wrapText="1"/>
    </xf>
    <xf numFmtId="0" fontId="28" fillId="2" borderId="34" xfId="0" applyFont="1" applyFill="1" applyBorder="1" applyAlignment="1">
      <alignment vertical="center" wrapText="1"/>
    </xf>
    <xf numFmtId="10" fontId="28" fillId="2" borderId="25" xfId="8" applyNumberFormat="1" applyFont="1" applyFill="1" applyBorder="1" applyAlignment="1">
      <alignment horizontal="center" vertical="top" wrapText="1"/>
    </xf>
    <xf numFmtId="10" fontId="28" fillId="2" borderId="14" xfId="8" applyNumberFormat="1" applyFont="1" applyFill="1" applyBorder="1" applyAlignment="1">
      <alignment horizontal="center"/>
    </xf>
    <xf numFmtId="0" fontId="35" fillId="2" borderId="48" xfId="0" applyFont="1" applyFill="1" applyBorder="1" applyAlignment="1">
      <alignment horizontal="center" vertical="center" wrapText="1"/>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6" fillId="2" borderId="41" xfId="0" applyFont="1" applyFill="1" applyBorder="1" applyAlignment="1">
      <alignment horizontal="center"/>
    </xf>
    <xf numFmtId="0" fontId="14" fillId="2" borderId="2" xfId="0" applyFont="1" applyFill="1" applyBorder="1" applyAlignment="1">
      <alignment horizontal="center"/>
    </xf>
    <xf numFmtId="0" fontId="14" fillId="2" borderId="2" xfId="0" applyFont="1" applyFill="1" applyBorder="1" applyAlignment="1">
      <alignment horizontal="centerContinuous" vertical="center" wrapText="1"/>
    </xf>
    <xf numFmtId="3" fontId="7" fillId="2" borderId="2" xfId="0" applyNumberFormat="1" applyFont="1" applyFill="1" applyBorder="1"/>
    <xf numFmtId="0" fontId="25" fillId="2" borderId="8" xfId="0" applyFont="1" applyFill="1" applyBorder="1" applyAlignment="1">
      <alignment horizontal="left" vertical="center" wrapText="1"/>
    </xf>
    <xf numFmtId="0" fontId="28" fillId="2" borderId="2" xfId="0" applyFont="1" applyFill="1" applyBorder="1" applyAlignment="1">
      <alignment horizontal="left" vertical="center" wrapText="1"/>
    </xf>
    <xf numFmtId="41" fontId="28" fillId="2" borderId="2" xfId="2" applyFont="1" applyFill="1" applyBorder="1" applyAlignment="1">
      <alignment horizontal="left" vertical="top" wrapText="1"/>
    </xf>
    <xf numFmtId="165" fontId="28" fillId="2" borderId="25" xfId="1" applyNumberFormat="1" applyFont="1" applyFill="1" applyBorder="1" applyAlignment="1">
      <alignment horizontal="right" vertical="top" wrapTex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1" fillId="2" borderId="0" xfId="0" applyFont="1" applyFill="1" applyAlignment="1">
      <alignment vertical="center"/>
    </xf>
    <xf numFmtId="3" fontId="61" fillId="2" borderId="0" xfId="0" applyNumberFormat="1" applyFont="1" applyFill="1" applyAlignment="1">
      <alignment horizontal="right" vertical="center"/>
    </xf>
    <xf numFmtId="0" fontId="16" fillId="2" borderId="2" xfId="0" applyFont="1" applyFill="1" applyBorder="1" applyAlignment="1">
      <alignment horizontal="center"/>
    </xf>
    <xf numFmtId="0" fontId="20" fillId="2" borderId="0" xfId="0" applyFont="1" applyFill="1"/>
    <xf numFmtId="3" fontId="54" fillId="2" borderId="38" xfId="0" applyNumberFormat="1" applyFont="1" applyFill="1" applyBorder="1" applyAlignment="1">
      <alignment vertical="center" wrapText="1"/>
    </xf>
    <xf numFmtId="3" fontId="54" fillId="2" borderId="3" xfId="0" applyNumberFormat="1" applyFont="1" applyFill="1" applyBorder="1" applyAlignment="1">
      <alignment vertical="center" wrapText="1"/>
    </xf>
    <xf numFmtId="0" fontId="20" fillId="2" borderId="0" xfId="0" applyFont="1" applyFill="1" applyAlignment="1">
      <alignment horizontal="center"/>
    </xf>
    <xf numFmtId="0" fontId="65" fillId="2" borderId="0" xfId="0" applyFont="1" applyFill="1" applyAlignment="1">
      <alignment horizontal="center"/>
    </xf>
    <xf numFmtId="0" fontId="66" fillId="2" borderId="2" xfId="0" applyFont="1" applyFill="1" applyBorder="1" applyAlignment="1">
      <alignment horizontal="center" vertical="center" wrapText="1"/>
    </xf>
    <xf numFmtId="0" fontId="66" fillId="2" borderId="2" xfId="0" applyFont="1" applyFill="1" applyBorder="1" applyAlignment="1">
      <alignment vertical="center" wrapText="1"/>
    </xf>
    <xf numFmtId="0" fontId="67" fillId="2" borderId="2" xfId="0" applyFont="1" applyFill="1" applyBorder="1" applyAlignment="1">
      <alignment vertical="center" wrapText="1"/>
    </xf>
    <xf numFmtId="170" fontId="67" fillId="2" borderId="2" xfId="10" applyNumberFormat="1" applyFont="1" applyFill="1" applyBorder="1" applyAlignment="1">
      <alignment horizontal="center" vertical="center" wrapText="1"/>
    </xf>
    <xf numFmtId="170" fontId="66" fillId="2" borderId="2" xfId="10" applyNumberFormat="1" applyFont="1" applyFill="1" applyBorder="1" applyAlignment="1">
      <alignment horizontal="center" vertical="center" wrapText="1"/>
    </xf>
    <xf numFmtId="0" fontId="68" fillId="0" borderId="0" xfId="0" applyFont="1" applyAlignment="1">
      <alignment horizontal="justify" vertical="center"/>
    </xf>
    <xf numFmtId="0" fontId="66" fillId="2" borderId="0" xfId="0" applyFont="1" applyFill="1" applyAlignment="1">
      <alignment horizontal="center" vertical="center" wrapText="1"/>
    </xf>
    <xf numFmtId="170" fontId="66" fillId="2" borderId="0" xfId="10" applyNumberFormat="1" applyFont="1" applyFill="1" applyBorder="1" applyAlignment="1">
      <alignment horizontal="center" vertical="center" wrapText="1"/>
    </xf>
    <xf numFmtId="0" fontId="26" fillId="0" borderId="0" xfId="0" applyFont="1" applyAlignment="1">
      <alignment wrapText="1"/>
    </xf>
    <xf numFmtId="0" fontId="28" fillId="2" borderId="2" xfId="0" applyFont="1" applyFill="1" applyBorder="1" applyAlignment="1">
      <alignment horizontal="left" vertical="top" wrapText="1"/>
    </xf>
    <xf numFmtId="4" fontId="28" fillId="2" borderId="2" xfId="0" applyNumberFormat="1" applyFont="1" applyFill="1" applyBorder="1" applyAlignment="1">
      <alignment horizontal="center" vertical="top" wrapText="1"/>
    </xf>
    <xf numFmtId="0" fontId="0" fillId="2" borderId="0" xfId="0" applyFill="1" applyAlignment="1">
      <alignment horizontal="left"/>
    </xf>
    <xf numFmtId="0" fontId="69" fillId="2" borderId="2" xfId="5" applyFont="1" applyFill="1" applyBorder="1"/>
    <xf numFmtId="4" fontId="25" fillId="2" borderId="2" xfId="0" applyNumberFormat="1" applyFont="1" applyFill="1" applyBorder="1"/>
    <xf numFmtId="3" fontId="25" fillId="2" borderId="2" xfId="0" applyNumberFormat="1" applyFont="1" applyFill="1" applyBorder="1"/>
    <xf numFmtId="3" fontId="54" fillId="2" borderId="50" xfId="0" applyNumberFormat="1" applyFont="1" applyFill="1" applyBorder="1" applyAlignment="1">
      <alignment horizontal="right" vertical="center" wrapText="1"/>
    </xf>
    <xf numFmtId="3" fontId="56" fillId="2" borderId="50" xfId="0" applyNumberFormat="1" applyFont="1" applyFill="1" applyBorder="1" applyAlignment="1">
      <alignment horizontal="right" vertical="center" wrapText="1"/>
    </xf>
    <xf numFmtId="3" fontId="54" fillId="2" borderId="50" xfId="0" applyNumberFormat="1" applyFont="1" applyFill="1" applyBorder="1" applyAlignment="1">
      <alignment vertical="center" wrapText="1"/>
    </xf>
    <xf numFmtId="41" fontId="55" fillId="0" borderId="0" xfId="2" applyFont="1" applyFill="1" applyAlignment="1">
      <alignment vertical="center"/>
    </xf>
    <xf numFmtId="166" fontId="18" fillId="2" borderId="0" xfId="1" applyNumberFormat="1" applyFont="1" applyFill="1" applyBorder="1" applyAlignment="1">
      <alignment horizontal="center"/>
    </xf>
    <xf numFmtId="0" fontId="12" fillId="2" borderId="7" xfId="0" applyFont="1" applyFill="1" applyBorder="1" applyAlignment="1">
      <alignment vertical="center"/>
    </xf>
    <xf numFmtId="0" fontId="12" fillId="2" borderId="35" xfId="0" applyFont="1" applyFill="1" applyBorder="1" applyAlignment="1">
      <alignment vertical="center"/>
    </xf>
    <xf numFmtId="0" fontId="12" fillId="2" borderId="49" xfId="0" applyFont="1" applyFill="1" applyBorder="1" applyAlignment="1">
      <alignment vertical="center"/>
    </xf>
    <xf numFmtId="0" fontId="15" fillId="2" borderId="35" xfId="0" applyFont="1" applyFill="1" applyBorder="1" applyAlignment="1">
      <alignment horizontal="left" vertical="center"/>
    </xf>
    <xf numFmtId="41" fontId="0" fillId="2" borderId="0" xfId="2" applyFont="1" applyFill="1"/>
    <xf numFmtId="3" fontId="33" fillId="0" borderId="5" xfId="0" applyNumberFormat="1" applyFont="1" applyBorder="1" applyAlignment="1">
      <alignment horizontal="center" vertical="center" wrapText="1"/>
    </xf>
    <xf numFmtId="0" fontId="37" fillId="0" borderId="16" xfId="0" applyFont="1" applyBorder="1"/>
    <xf numFmtId="3" fontId="33" fillId="0" borderId="19" xfId="0" applyNumberFormat="1" applyFont="1" applyBorder="1" applyAlignment="1">
      <alignment horizontal="center" vertical="center" wrapText="1"/>
    </xf>
    <xf numFmtId="3" fontId="54" fillId="2" borderId="27" xfId="0" applyNumberFormat="1" applyFont="1" applyFill="1" applyBorder="1" applyAlignment="1">
      <alignment vertical="center" wrapText="1"/>
    </xf>
    <xf numFmtId="3" fontId="28" fillId="2" borderId="4" xfId="0" applyNumberFormat="1" applyFont="1" applyFill="1" applyBorder="1" applyAlignment="1">
      <alignment horizontal="right" vertical="center" wrapText="1"/>
    </xf>
    <xf numFmtId="41" fontId="28" fillId="2" borderId="4" xfId="2" applyFont="1" applyFill="1" applyBorder="1" applyAlignment="1">
      <alignment horizontal="right" vertical="center" wrapText="1"/>
    </xf>
    <xf numFmtId="0" fontId="28" fillId="0" borderId="2" xfId="0" applyFont="1" applyBorder="1" applyAlignment="1">
      <alignment horizontal="center" vertical="top" wrapText="1"/>
    </xf>
    <xf numFmtId="0" fontId="8" fillId="0" borderId="2" xfId="0" applyFont="1" applyBorder="1" applyAlignment="1">
      <alignment horizontal="center" vertical="top" wrapText="1"/>
    </xf>
    <xf numFmtId="0" fontId="28" fillId="0" borderId="4" xfId="0" applyFont="1" applyBorder="1" applyAlignment="1">
      <alignment vertical="center" wrapText="1"/>
    </xf>
    <xf numFmtId="9" fontId="25" fillId="2" borderId="2" xfId="2" applyNumberFormat="1" applyFont="1" applyFill="1" applyBorder="1" applyAlignment="1">
      <alignment vertical="center" wrapText="1"/>
    </xf>
    <xf numFmtId="10" fontId="28" fillId="2" borderId="2" xfId="8" applyNumberFormat="1" applyFont="1" applyFill="1" applyBorder="1" applyAlignment="1">
      <alignment horizontal="center" vertical="top" wrapText="1"/>
    </xf>
    <xf numFmtId="10" fontId="28" fillId="0" borderId="4" xfId="8" applyNumberFormat="1" applyFont="1" applyFill="1" applyBorder="1" applyAlignment="1">
      <alignment vertical="center" wrapText="1"/>
    </xf>
    <xf numFmtId="0" fontId="28" fillId="2" borderId="26" xfId="0" applyFont="1" applyFill="1" applyBorder="1" applyAlignment="1">
      <alignment horizontal="left" vertical="center" wrapText="1"/>
    </xf>
    <xf numFmtId="0" fontId="28" fillId="2" borderId="13" xfId="0" applyFont="1" applyFill="1" applyBorder="1" applyAlignment="1">
      <alignment horizontal="left" vertical="center" wrapText="1"/>
    </xf>
    <xf numFmtId="166" fontId="20" fillId="2" borderId="0" xfId="1" applyNumberFormat="1" applyFont="1" applyFill="1" applyAlignment="1">
      <alignment horizontal="center"/>
    </xf>
    <xf numFmtId="0" fontId="28" fillId="2" borderId="41" xfId="0" applyFont="1" applyFill="1" applyBorder="1" applyAlignment="1">
      <alignment vertical="center" wrapText="1"/>
    </xf>
    <xf numFmtId="0" fontId="28" fillId="0" borderId="4" xfId="0" applyFont="1" applyBorder="1" applyAlignment="1">
      <alignment horizontal="right" vertical="center" wrapText="1"/>
    </xf>
    <xf numFmtId="0" fontId="68" fillId="0" borderId="0" xfId="0" applyFont="1" applyAlignment="1">
      <alignment horizontal="left" vertical="center" wrapText="1"/>
    </xf>
    <xf numFmtId="41" fontId="31" fillId="2" borderId="0" xfId="0" applyNumberFormat="1" applyFont="1" applyFill="1"/>
    <xf numFmtId="3" fontId="28" fillId="0" borderId="5" xfId="0" applyNumberFormat="1" applyFont="1" applyBorder="1" applyAlignment="1">
      <alignment horizontal="center" vertical="center" wrapText="1"/>
    </xf>
    <xf numFmtId="41" fontId="37" fillId="2" borderId="0" xfId="2" applyFont="1" applyFill="1"/>
    <xf numFmtId="170" fontId="0" fillId="2" borderId="0" xfId="0" applyNumberFormat="1" applyFill="1"/>
    <xf numFmtId="0" fontId="28" fillId="2" borderId="51" xfId="0" applyFont="1" applyFill="1" applyBorder="1" applyAlignment="1">
      <alignment horizontal="left" vertical="center" wrapText="1"/>
    </xf>
    <xf numFmtId="0" fontId="28" fillId="2" borderId="4" xfId="0" applyFont="1" applyFill="1" applyBorder="1" applyAlignment="1">
      <alignment horizontal="left" vertical="center" wrapText="1"/>
    </xf>
    <xf numFmtId="10" fontId="28" fillId="2" borderId="52" xfId="8" applyNumberFormat="1" applyFont="1" applyFill="1" applyBorder="1" applyAlignment="1">
      <alignment horizontal="center" vertical="top" wrapText="1"/>
    </xf>
    <xf numFmtId="0" fontId="28" fillId="2" borderId="0" xfId="0" applyFont="1" applyFill="1" applyAlignment="1">
      <alignment horizontal="left" wrapText="1"/>
    </xf>
    <xf numFmtId="0" fontId="25" fillId="2" borderId="33" xfId="0" applyFont="1" applyFill="1" applyBorder="1" applyAlignment="1">
      <alignment horizontal="center" vertical="center" wrapText="1"/>
    </xf>
    <xf numFmtId="0" fontId="25" fillId="2" borderId="24"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50" fillId="2" borderId="35" xfId="0" applyFont="1" applyFill="1" applyBorder="1" applyAlignment="1">
      <alignment horizontal="center" vertical="center"/>
    </xf>
    <xf numFmtId="0" fontId="50" fillId="2" borderId="49" xfId="0" applyFont="1" applyFill="1" applyBorder="1" applyAlignment="1">
      <alignment horizontal="center" vertical="center"/>
    </xf>
    <xf numFmtId="0" fontId="28" fillId="2" borderId="0" xfId="0" applyFont="1" applyFill="1" applyAlignment="1">
      <alignment horizontal="left" vertical="center" wrapText="1"/>
    </xf>
    <xf numFmtId="0" fontId="25" fillId="2" borderId="0" xfId="0" applyFont="1" applyFill="1" applyAlignment="1">
      <alignment horizontal="center" vertical="center" wrapText="1"/>
    </xf>
    <xf numFmtId="41" fontId="25" fillId="2" borderId="0" xfId="2" applyFont="1" applyFill="1" applyBorder="1" applyAlignment="1">
      <alignment horizontal="center" vertical="center" wrapText="1"/>
    </xf>
    <xf numFmtId="9" fontId="25" fillId="2" borderId="0" xfId="2" applyNumberFormat="1" applyFont="1" applyFill="1" applyBorder="1" applyAlignment="1">
      <alignment vertical="center" wrapText="1"/>
    </xf>
    <xf numFmtId="0" fontId="27" fillId="2" borderId="0" xfId="0" applyFont="1" applyFill="1" applyAlignment="1">
      <alignment horizontal="left" vertical="center" wrapText="1"/>
    </xf>
    <xf numFmtId="0" fontId="28" fillId="2" borderId="0" xfId="0" applyFont="1" applyFill="1" applyAlignment="1">
      <alignment horizontal="left" vertical="center"/>
    </xf>
    <xf numFmtId="0" fontId="25" fillId="2" borderId="0" xfId="0" applyFont="1" applyFill="1" applyAlignment="1">
      <alignment horizontal="left"/>
    </xf>
    <xf numFmtId="0" fontId="28" fillId="2" borderId="0" xfId="0" applyFont="1" applyFill="1" applyAlignment="1">
      <alignment horizontal="center" wrapText="1"/>
    </xf>
    <xf numFmtId="0" fontId="49" fillId="2" borderId="0" xfId="0" applyFont="1" applyFill="1" applyAlignment="1">
      <alignment horizontal="center"/>
    </xf>
    <xf numFmtId="0" fontId="25" fillId="2" borderId="0" xfId="0" applyFont="1" applyFill="1" applyAlignment="1">
      <alignment horizontal="center"/>
    </xf>
    <xf numFmtId="0" fontId="33" fillId="2" borderId="0" xfId="0" applyFont="1" applyFill="1" applyAlignment="1">
      <alignment horizontal="center"/>
    </xf>
    <xf numFmtId="0" fontId="28" fillId="2" borderId="0" xfId="0" applyFont="1" applyFill="1" applyAlignment="1">
      <alignment horizontal="left" wrapText="1"/>
    </xf>
    <xf numFmtId="0" fontId="54" fillId="2" borderId="5" xfId="0" applyFont="1" applyFill="1" applyBorder="1" applyAlignment="1">
      <alignment horizontal="left" vertical="center" wrapText="1"/>
    </xf>
    <xf numFmtId="3" fontId="54" fillId="2" borderId="5" xfId="0" applyNumberFormat="1" applyFont="1" applyFill="1" applyBorder="1" applyAlignment="1">
      <alignment horizontal="right" vertical="center" wrapText="1"/>
    </xf>
    <xf numFmtId="3" fontId="54" fillId="0" borderId="50" xfId="0" applyNumberFormat="1" applyFont="1" applyBorder="1" applyAlignment="1">
      <alignment horizontal="right" vertical="center" wrapText="1"/>
    </xf>
    <xf numFmtId="0" fontId="56" fillId="2" borderId="5" xfId="0" applyFont="1" applyFill="1" applyBorder="1" applyAlignment="1">
      <alignment horizontal="left" vertical="center" wrapText="1"/>
    </xf>
    <xf numFmtId="3" fontId="56" fillId="2" borderId="5" xfId="0" applyNumberFormat="1" applyFont="1" applyFill="1" applyBorder="1" applyAlignment="1">
      <alignment horizontal="right" vertical="center" wrapText="1"/>
    </xf>
    <xf numFmtId="3" fontId="56" fillId="2" borderId="50" xfId="0" applyNumberFormat="1" applyFont="1" applyFill="1" applyBorder="1" applyAlignment="1">
      <alignment horizontal="right" vertical="center" wrapText="1"/>
    </xf>
    <xf numFmtId="41" fontId="28" fillId="2" borderId="0" xfId="2" applyFont="1" applyFill="1" applyAlignment="1">
      <alignment horizontal="center" vertical="center"/>
    </xf>
    <xf numFmtId="41" fontId="28" fillId="2" borderId="4" xfId="2" applyFont="1" applyFill="1" applyBorder="1" applyAlignment="1">
      <alignment vertical="center" wrapText="1"/>
    </xf>
    <xf numFmtId="41" fontId="28" fillId="2" borderId="6" xfId="2" applyFont="1" applyFill="1" applyBorder="1" applyAlignment="1">
      <alignment vertical="center" wrapText="1"/>
    </xf>
    <xf numFmtId="3" fontId="25" fillId="2" borderId="4" xfId="0" applyNumberFormat="1" applyFont="1" applyFill="1" applyBorder="1" applyAlignment="1">
      <alignment horizontal="center" vertical="center" wrapText="1"/>
    </xf>
    <xf numFmtId="3" fontId="25" fillId="2" borderId="6" xfId="0" applyNumberFormat="1" applyFont="1" applyFill="1" applyBorder="1" applyAlignment="1">
      <alignment horizontal="center" vertical="center" wrapText="1"/>
    </xf>
    <xf numFmtId="41" fontId="34" fillId="2" borderId="0" xfId="2" applyFont="1" applyFill="1" applyAlignment="1">
      <alignment horizontal="center" vertical="center"/>
    </xf>
    <xf numFmtId="41" fontId="25" fillId="2" borderId="0" xfId="2" applyFont="1" applyFill="1" applyAlignment="1">
      <alignment horizontal="center"/>
    </xf>
    <xf numFmtId="3" fontId="9" fillId="0" borderId="0" xfId="0" applyNumberFormat="1" applyFont="1" applyAlignment="1">
      <alignment horizontal="left"/>
    </xf>
    <xf numFmtId="41" fontId="33" fillId="2" borderId="37" xfId="2" applyFont="1" applyFill="1" applyBorder="1" applyAlignment="1">
      <alignment horizontal="center"/>
    </xf>
    <xf numFmtId="41" fontId="33" fillId="2" borderId="21" xfId="2" applyFont="1" applyFill="1" applyBorder="1" applyAlignment="1">
      <alignment horizontal="center"/>
    </xf>
    <xf numFmtId="41" fontId="25" fillId="2" borderId="0" xfId="2" applyFont="1" applyFill="1" applyAlignment="1">
      <alignment horizontal="center" vertical="center"/>
    </xf>
    <xf numFmtId="0" fontId="33" fillId="2" borderId="0" xfId="0" applyFont="1" applyFill="1" applyAlignment="1">
      <alignment vertical="top" wrapText="1"/>
    </xf>
    <xf numFmtId="0" fontId="33" fillId="2" borderId="1" xfId="0" applyFont="1" applyFill="1" applyBorder="1" applyAlignment="1">
      <alignment vertical="top" wrapText="1"/>
    </xf>
    <xf numFmtId="0" fontId="35" fillId="2" borderId="44" xfId="0" applyFont="1" applyFill="1" applyBorder="1" applyAlignment="1">
      <alignment horizontal="center" vertical="top" wrapText="1"/>
    </xf>
    <xf numFmtId="0" fontId="35" fillId="2" borderId="20" xfId="0" applyFont="1" applyFill="1" applyBorder="1" applyAlignment="1">
      <alignment horizontal="center" vertical="top" wrapText="1"/>
    </xf>
    <xf numFmtId="0" fontId="35" fillId="2" borderId="4"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48" xfId="0" applyFont="1" applyFill="1" applyBorder="1" applyAlignment="1">
      <alignment horizontal="center" vertical="center" wrapText="1"/>
    </xf>
    <xf numFmtId="0" fontId="35" fillId="2" borderId="45" xfId="0" applyFont="1" applyFill="1" applyBorder="1" applyAlignment="1">
      <alignment horizontal="center" vertical="center" wrapText="1"/>
    </xf>
    <xf numFmtId="41" fontId="49" fillId="2" borderId="0" xfId="2" applyFont="1" applyFill="1" applyAlignment="1">
      <alignment horizontal="center" vertical="center"/>
    </xf>
    <xf numFmtId="41" fontId="33" fillId="2" borderId="0" xfId="2" applyFont="1" applyFill="1" applyAlignment="1">
      <alignment horizontal="center" vertical="center"/>
    </xf>
    <xf numFmtId="41" fontId="35" fillId="2" borderId="46" xfId="2" applyFont="1" applyFill="1" applyBorder="1" applyAlignment="1">
      <alignment horizontal="center" vertical="center" wrapText="1"/>
    </xf>
    <xf numFmtId="41" fontId="35" fillId="2" borderId="47" xfId="2" applyFont="1" applyFill="1" applyBorder="1" applyAlignment="1">
      <alignment horizontal="center" vertical="center" wrapText="1"/>
    </xf>
    <xf numFmtId="41" fontId="35" fillId="2" borderId="37" xfId="2" applyFont="1" applyFill="1" applyBorder="1" applyAlignment="1">
      <alignment horizontal="center" vertical="center" wrapText="1"/>
    </xf>
    <xf numFmtId="41" fontId="35" fillId="2" borderId="21" xfId="2" applyFont="1" applyFill="1" applyBorder="1" applyAlignment="1">
      <alignment horizontal="center" vertical="center" wrapText="1"/>
    </xf>
    <xf numFmtId="0" fontId="35" fillId="2" borderId="44" xfId="0" applyFont="1" applyFill="1" applyBorder="1" applyAlignment="1">
      <alignment horizontal="center" vertical="center" wrapText="1"/>
    </xf>
    <xf numFmtId="3" fontId="35" fillId="2" borderId="4" xfId="0" applyNumberFormat="1" applyFont="1" applyFill="1" applyBorder="1" applyAlignment="1">
      <alignment horizontal="center" vertical="center" wrapText="1"/>
    </xf>
    <xf numFmtId="3" fontId="35" fillId="2" borderId="6" xfId="0" applyNumberFormat="1" applyFont="1" applyFill="1" applyBorder="1" applyAlignment="1">
      <alignment horizontal="center" vertical="center" wrapText="1"/>
    </xf>
    <xf numFmtId="0" fontId="35" fillId="2" borderId="40" xfId="0" applyFont="1" applyFill="1" applyBorder="1" applyAlignment="1">
      <alignment horizontal="center" vertical="center" wrapText="1"/>
    </xf>
    <xf numFmtId="0" fontId="35" fillId="2" borderId="42" xfId="0" applyFont="1" applyFill="1" applyBorder="1" applyAlignment="1">
      <alignment horizontal="center" vertical="center" wrapText="1"/>
    </xf>
    <xf numFmtId="0" fontId="66" fillId="2" borderId="2"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6" fillId="2" borderId="0" xfId="0" applyFont="1" applyFill="1" applyAlignment="1">
      <alignment horizontal="left" wrapText="1"/>
    </xf>
    <xf numFmtId="0" fontId="45" fillId="2" borderId="0" xfId="0" applyFont="1" applyFill="1" applyAlignment="1">
      <alignment horizontal="left"/>
    </xf>
    <xf numFmtId="0" fontId="14" fillId="2" borderId="8" xfId="0" applyFont="1" applyFill="1" applyBorder="1" applyAlignment="1">
      <alignment horizontal="center"/>
    </xf>
    <xf numFmtId="0" fontId="14" fillId="2" borderId="11" xfId="0" applyFont="1" applyFill="1" applyBorder="1" applyAlignment="1">
      <alignment horizontal="center"/>
    </xf>
    <xf numFmtId="0" fontId="14" fillId="2" borderId="9" xfId="0" applyFont="1" applyFill="1" applyBorder="1" applyAlignment="1">
      <alignment horizontal="center" wrapText="1"/>
    </xf>
    <xf numFmtId="0" fontId="14" fillId="2" borderId="2" xfId="0" applyFont="1" applyFill="1" applyBorder="1" applyAlignment="1">
      <alignment horizontal="center" wrapText="1"/>
    </xf>
    <xf numFmtId="0" fontId="63" fillId="0" borderId="42" xfId="0" applyFont="1" applyBorder="1" applyAlignment="1">
      <alignment horizontal="left" vertical="center"/>
    </xf>
    <xf numFmtId="0" fontId="68" fillId="0" borderId="0" xfId="0" applyFont="1" applyAlignment="1">
      <alignment horizontal="left" vertical="center" wrapText="1"/>
    </xf>
    <xf numFmtId="0" fontId="64" fillId="2" borderId="33" xfId="0" applyFont="1" applyFill="1" applyBorder="1" applyAlignment="1">
      <alignment horizontal="center" wrapText="1"/>
    </xf>
    <xf numFmtId="0" fontId="64" fillId="2" borderId="31" xfId="0" applyFont="1" applyFill="1" applyBorder="1" applyAlignment="1">
      <alignment horizontal="center" wrapText="1"/>
    </xf>
    <xf numFmtId="0" fontId="63" fillId="0" borderId="33" xfId="0" applyFont="1" applyBorder="1" applyAlignment="1">
      <alignment horizontal="left"/>
    </xf>
    <xf numFmtId="0" fontId="63" fillId="0" borderId="31" xfId="0" applyFont="1" applyBorder="1" applyAlignment="1">
      <alignment horizontal="left"/>
    </xf>
    <xf numFmtId="0" fontId="26" fillId="0" borderId="0" xfId="0" applyFont="1" applyAlignment="1">
      <alignment horizontal="left" wrapText="1"/>
    </xf>
    <xf numFmtId="0" fontId="14" fillId="2" borderId="10" xfId="0" applyFont="1" applyFill="1" applyBorder="1" applyAlignment="1">
      <alignment horizontal="center" wrapText="1"/>
    </xf>
    <xf numFmtId="0" fontId="14" fillId="2" borderId="25" xfId="0" applyFont="1" applyFill="1" applyBorder="1" applyAlignment="1">
      <alignment horizontal="center" wrapText="1"/>
    </xf>
    <xf numFmtId="0" fontId="37" fillId="2" borderId="0" xfId="0" applyFont="1" applyFill="1" applyAlignment="1">
      <alignment horizontal="left" wrapText="1"/>
    </xf>
    <xf numFmtId="0" fontId="27" fillId="2" borderId="0" xfId="0" applyFont="1" applyFill="1" applyAlignment="1">
      <alignment horizontal="left"/>
    </xf>
    <xf numFmtId="0" fontId="11" fillId="0" borderId="0" xfId="0" applyFont="1" applyAlignment="1">
      <alignment horizontal="left" wrapText="1"/>
    </xf>
    <xf numFmtId="0" fontId="26" fillId="2" borderId="0" xfId="0" applyFont="1" applyFill="1" applyAlignment="1">
      <alignment horizontal="left" vertical="center" wrapText="1"/>
    </xf>
    <xf numFmtId="0" fontId="51" fillId="2" borderId="0" xfId="0" applyFont="1" applyFill="1" applyAlignment="1">
      <alignment horizontal="left" vertical="center" wrapText="1"/>
    </xf>
    <xf numFmtId="0" fontId="43" fillId="2" borderId="0" xfId="0" applyFont="1" applyFill="1" applyAlignment="1">
      <alignment horizontal="left" wrapText="1"/>
    </xf>
  </cellXfs>
  <cellStyles count="16">
    <cellStyle name="Excel Built-in Normal" xfId="9" xr:uid="{7BB7493C-756B-43DD-8D98-1E6E88F78945}"/>
    <cellStyle name="Hipervínculo 2" xfId="15" xr:uid="{ED3A650B-9807-4AC9-8D3F-D44E28160964}"/>
    <cellStyle name="Millares" xfId="1" builtinId="3"/>
    <cellStyle name="Millares [0]" xfId="2" builtinId="6"/>
    <cellStyle name="Millares [0] 2" xfId="3" xr:uid="{00000000-0005-0000-0000-000003000000}"/>
    <cellStyle name="Millares [0] 3" xfId="11" xr:uid="{14459974-30EF-4A20-A537-E8FB2745AEA8}"/>
    <cellStyle name="Millares 2" xfId="12" xr:uid="{B460DA62-408E-47E6-BE28-087D42D2965B}"/>
    <cellStyle name="Millares 3" xfId="13" xr:uid="{F7BD4BEC-F1E1-4D3B-8C0D-CA7242016AC7}"/>
    <cellStyle name="Millares 4" xfId="10" xr:uid="{364F6684-5D7A-4BD9-A545-FA901F2688E3}"/>
    <cellStyle name="Normal" xfId="0" builtinId="0"/>
    <cellStyle name="Normal 17 2" xfId="4" xr:uid="{00000000-0005-0000-0000-000005000000}"/>
    <cellStyle name="Normal 2" xfId="14" xr:uid="{120E18B8-135A-4BAC-8B29-CBCE5DE67FB0}"/>
    <cellStyle name="Normal 6" xfId="5" xr:uid="{00000000-0005-0000-0000-000006000000}"/>
    <cellStyle name="Normal 7" xfId="6" xr:uid="{00000000-0005-0000-0000-000007000000}"/>
    <cellStyle name="Normal 9" xfId="7" xr:uid="{00000000-0005-0000-0000-000008000000}"/>
    <cellStyle name="Porcentaje"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dministracion@indexcbsa.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91"/>
  <sheetViews>
    <sheetView tabSelected="1" topLeftCell="A82" zoomScaleNormal="100" zoomScaleSheetLayoutView="80" workbookViewId="0">
      <selection activeCell="A91" sqref="A91"/>
    </sheetView>
  </sheetViews>
  <sheetFormatPr baseColWidth="10" defaultColWidth="11.42578125" defaultRowHeight="11.25" x14ac:dyDescent="0.2"/>
  <cols>
    <col min="1" max="1" width="32.42578125" style="21" customWidth="1"/>
    <col min="2" max="2" width="49" style="21" customWidth="1"/>
    <col min="3" max="3" width="19.28515625" style="16" customWidth="1"/>
    <col min="4" max="4" width="26.140625" style="16" customWidth="1"/>
    <col min="5" max="5" width="17" style="16" customWidth="1"/>
    <col min="6" max="6" width="14.28515625" style="16" customWidth="1"/>
    <col min="7" max="7" width="15.140625" style="16" customWidth="1"/>
    <col min="8" max="8" width="14.42578125" style="16" customWidth="1"/>
    <col min="9" max="9" width="15.7109375" style="16" customWidth="1"/>
    <col min="10" max="10" width="15.85546875" style="16" customWidth="1"/>
    <col min="11" max="14" width="11.5703125" style="17" customWidth="1"/>
    <col min="15" max="16384" width="11.42578125" style="18"/>
  </cols>
  <sheetData>
    <row r="2" spans="1:14" ht="22.5" customHeight="1" x14ac:dyDescent="0.2">
      <c r="A2" s="331" t="s">
        <v>390</v>
      </c>
      <c r="B2" s="331"/>
      <c r="C2" s="331"/>
      <c r="D2" s="331"/>
      <c r="E2" s="331"/>
      <c r="F2" s="331"/>
      <c r="G2" s="331"/>
      <c r="H2" s="331"/>
      <c r="I2" s="331"/>
    </row>
    <row r="3" spans="1:14" ht="17.25" customHeight="1" x14ac:dyDescent="0.2">
      <c r="A3" s="332" t="s">
        <v>0</v>
      </c>
      <c r="B3" s="332"/>
      <c r="C3" s="332"/>
      <c r="D3" s="332"/>
      <c r="E3" s="332"/>
      <c r="F3" s="332"/>
      <c r="G3" s="332"/>
      <c r="H3" s="332"/>
      <c r="I3" s="332"/>
    </row>
    <row r="4" spans="1:14" ht="20.25" customHeight="1" x14ac:dyDescent="0.2">
      <c r="A4" s="333" t="s">
        <v>448</v>
      </c>
      <c r="B4" s="333"/>
      <c r="C4" s="333"/>
      <c r="D4" s="333"/>
      <c r="E4" s="333"/>
      <c r="F4" s="333"/>
      <c r="G4" s="333"/>
      <c r="H4" s="333"/>
      <c r="I4" s="333"/>
    </row>
    <row r="6" spans="1:14" ht="14.25" x14ac:dyDescent="0.2">
      <c r="A6" s="22" t="s">
        <v>1</v>
      </c>
      <c r="B6" s="177" t="s">
        <v>2</v>
      </c>
    </row>
    <row r="7" spans="1:14" s="175" customFormat="1" ht="18" customHeight="1" x14ac:dyDescent="0.25">
      <c r="A7" s="172" t="s">
        <v>391</v>
      </c>
      <c r="B7" s="173"/>
      <c r="C7" s="174"/>
      <c r="D7" s="174"/>
      <c r="E7" s="174"/>
      <c r="F7" s="174"/>
      <c r="G7" s="174"/>
      <c r="H7" s="174"/>
      <c r="I7" s="174"/>
      <c r="J7" s="174"/>
      <c r="K7" s="176"/>
      <c r="L7" s="176"/>
      <c r="M7" s="176"/>
      <c r="N7" s="176"/>
    </row>
    <row r="8" spans="1:14" x14ac:dyDescent="0.2">
      <c r="A8" s="22" t="s">
        <v>321</v>
      </c>
    </row>
    <row r="9" spans="1:14" x14ac:dyDescent="0.2">
      <c r="A9" s="21" t="s">
        <v>464</v>
      </c>
    </row>
    <row r="10" spans="1:14" x14ac:dyDescent="0.2">
      <c r="A10" s="21" t="s">
        <v>459</v>
      </c>
      <c r="B10" s="18"/>
    </row>
    <row r="11" spans="1:14" x14ac:dyDescent="0.2">
      <c r="A11" s="21" t="s">
        <v>465</v>
      </c>
    </row>
    <row r="12" spans="1:14" x14ac:dyDescent="0.2">
      <c r="A12" s="21" t="s">
        <v>466</v>
      </c>
    </row>
    <row r="13" spans="1:14" x14ac:dyDescent="0.2">
      <c r="A13" s="21" t="s">
        <v>460</v>
      </c>
      <c r="B13" s="18"/>
    </row>
    <row r="14" spans="1:14" ht="15" x14ac:dyDescent="0.25">
      <c r="A14" s="21" t="s">
        <v>461</v>
      </c>
      <c r="B14" t="s">
        <v>392</v>
      </c>
    </row>
    <row r="15" spans="1:14" ht="15" x14ac:dyDescent="0.25">
      <c r="A15" s="21" t="s">
        <v>462</v>
      </c>
      <c r="B15" t="s">
        <v>455</v>
      </c>
      <c r="C15" s="19"/>
    </row>
    <row r="16" spans="1:14" x14ac:dyDescent="0.2">
      <c r="A16" s="19" t="s">
        <v>463</v>
      </c>
    </row>
    <row r="17" spans="1:14" s="175" customFormat="1" ht="17.25" customHeight="1" x14ac:dyDescent="0.15">
      <c r="A17" s="21"/>
      <c r="B17" s="172"/>
      <c r="C17" s="174"/>
      <c r="D17" s="174"/>
      <c r="J17" s="176"/>
      <c r="K17" s="176"/>
      <c r="L17" s="176"/>
      <c r="M17" s="176"/>
      <c r="N17" s="176"/>
    </row>
    <row r="18" spans="1:14" ht="22.5" x14ac:dyDescent="0.2">
      <c r="A18" s="327" t="s">
        <v>3</v>
      </c>
      <c r="E18" s="18"/>
      <c r="F18" s="18"/>
      <c r="G18" s="18"/>
      <c r="H18" s="18"/>
      <c r="I18" s="18"/>
      <c r="J18" s="17"/>
    </row>
    <row r="19" spans="1:14" ht="11.25" customHeight="1" x14ac:dyDescent="0.2">
      <c r="A19" s="21" t="s">
        <v>4</v>
      </c>
      <c r="B19" s="334" t="s">
        <v>393</v>
      </c>
      <c r="C19" s="334"/>
      <c r="D19" s="21"/>
      <c r="E19" s="18"/>
      <c r="F19" s="18"/>
      <c r="G19" s="18"/>
      <c r="H19" s="18"/>
      <c r="I19" s="18"/>
      <c r="J19" s="17"/>
    </row>
    <row r="20" spans="1:14" x14ac:dyDescent="0.2">
      <c r="A20" s="21" t="s">
        <v>5</v>
      </c>
      <c r="B20" s="328" t="s">
        <v>398</v>
      </c>
      <c r="C20" s="323"/>
      <c r="D20" s="323"/>
    </row>
    <row r="22" spans="1:14" ht="12" thickBot="1" x14ac:dyDescent="0.25">
      <c r="A22" s="22" t="s">
        <v>6</v>
      </c>
      <c r="B22" s="22" t="s">
        <v>7</v>
      </c>
    </row>
    <row r="23" spans="1:14" ht="12" thickBot="1" x14ac:dyDescent="0.25">
      <c r="A23" s="38"/>
      <c r="B23" s="20"/>
    </row>
    <row r="24" spans="1:14" x14ac:dyDescent="0.2">
      <c r="A24" s="38" t="s">
        <v>8</v>
      </c>
      <c r="B24" s="95" t="s">
        <v>9</v>
      </c>
    </row>
    <row r="25" spans="1:14" x14ac:dyDescent="0.2">
      <c r="A25" s="182" t="s">
        <v>10</v>
      </c>
      <c r="B25" s="96" t="s">
        <v>395</v>
      </c>
    </row>
    <row r="26" spans="1:14" x14ac:dyDescent="0.2">
      <c r="A26" s="43" t="s">
        <v>11</v>
      </c>
      <c r="B26" s="96" t="s">
        <v>395</v>
      </c>
    </row>
    <row r="27" spans="1:14" x14ac:dyDescent="0.2">
      <c r="A27" s="43" t="s">
        <v>12</v>
      </c>
      <c r="B27" s="96" t="s">
        <v>394</v>
      </c>
    </row>
    <row r="28" spans="1:14" x14ac:dyDescent="0.2">
      <c r="A28" s="43" t="s">
        <v>13</v>
      </c>
      <c r="B28" s="96" t="s">
        <v>396</v>
      </c>
    </row>
    <row r="29" spans="1:14" ht="12" thickBot="1" x14ac:dyDescent="0.25">
      <c r="A29" s="44" t="s">
        <v>14</v>
      </c>
      <c r="B29" s="97" t="s">
        <v>397</v>
      </c>
    </row>
    <row r="30" spans="1:14" x14ac:dyDescent="0.2">
      <c r="B30" s="22" t="s">
        <v>16</v>
      </c>
    </row>
    <row r="31" spans="1:14" ht="11.25" customHeight="1" x14ac:dyDescent="0.2">
      <c r="A31" s="22" t="s">
        <v>15</v>
      </c>
      <c r="B31" s="317"/>
      <c r="C31" s="317"/>
      <c r="D31" s="317"/>
      <c r="E31" s="317"/>
      <c r="F31" s="317"/>
    </row>
    <row r="32" spans="1:14" ht="66.75" customHeight="1" x14ac:dyDescent="0.2">
      <c r="A32" s="330" t="s">
        <v>475</v>
      </c>
      <c r="B32" s="330"/>
    </row>
    <row r="33" spans="1:14" x14ac:dyDescent="0.2">
      <c r="A33" s="21" t="s">
        <v>399</v>
      </c>
    </row>
    <row r="34" spans="1:14" x14ac:dyDescent="0.2">
      <c r="A34" s="21" t="s">
        <v>400</v>
      </c>
    </row>
    <row r="35" spans="1:14" x14ac:dyDescent="0.2">
      <c r="A35" s="21" t="s">
        <v>402</v>
      </c>
    </row>
    <row r="36" spans="1:14" x14ac:dyDescent="0.2">
      <c r="A36" s="21" t="s">
        <v>401</v>
      </c>
    </row>
    <row r="37" spans="1:14" x14ac:dyDescent="0.2">
      <c r="A37" s="21" t="s">
        <v>17</v>
      </c>
    </row>
    <row r="39" spans="1:14" ht="46.5" customHeight="1" thickBot="1" x14ac:dyDescent="0.25">
      <c r="A39" s="22" t="s">
        <v>199</v>
      </c>
    </row>
    <row r="40" spans="1:14" ht="35.25" customHeight="1" x14ac:dyDescent="0.2">
      <c r="A40" s="40" t="s">
        <v>18</v>
      </c>
      <c r="B40" s="41" t="s">
        <v>19</v>
      </c>
      <c r="C40" s="41" t="s">
        <v>20</v>
      </c>
      <c r="D40" s="41" t="s">
        <v>21</v>
      </c>
      <c r="E40" s="41" t="s">
        <v>22</v>
      </c>
      <c r="F40" s="41" t="s">
        <v>23</v>
      </c>
      <c r="G40" s="41" t="s">
        <v>24</v>
      </c>
      <c r="H40" s="41" t="s">
        <v>25</v>
      </c>
      <c r="I40" s="42" t="s">
        <v>26</v>
      </c>
      <c r="J40" s="17"/>
      <c r="N40" s="18"/>
    </row>
    <row r="41" spans="1:14" ht="14.45" customHeight="1" x14ac:dyDescent="0.2">
      <c r="A41" s="238">
        <v>1</v>
      </c>
      <c r="B41" s="237" t="s">
        <v>403</v>
      </c>
      <c r="C41" s="298" t="s">
        <v>473</v>
      </c>
      <c r="D41" s="300">
        <v>2122</v>
      </c>
      <c r="E41" s="237" t="s">
        <v>441</v>
      </c>
      <c r="F41" s="237" t="s">
        <v>444</v>
      </c>
      <c r="G41" s="308" t="s">
        <v>442</v>
      </c>
      <c r="H41" s="296">
        <v>2122000000</v>
      </c>
      <c r="I41" s="303">
        <f>D41/3753</f>
        <v>0.56541433519850781</v>
      </c>
      <c r="J41" s="17"/>
      <c r="N41" s="18"/>
    </row>
    <row r="42" spans="1:14" ht="14.45" customHeight="1" x14ac:dyDescent="0.2">
      <c r="A42" s="307">
        <v>2</v>
      </c>
      <c r="B42" s="237" t="s">
        <v>403</v>
      </c>
      <c r="C42" s="298" t="s">
        <v>440</v>
      </c>
      <c r="D42" s="300">
        <v>628</v>
      </c>
      <c r="E42" s="237" t="s">
        <v>27</v>
      </c>
      <c r="F42" s="237" t="s">
        <v>28</v>
      </c>
      <c r="G42" s="308" t="s">
        <v>443</v>
      </c>
      <c r="H42" s="296">
        <v>628000000</v>
      </c>
      <c r="I42" s="303">
        <f>D42/3753</f>
        <v>0.16733280042632562</v>
      </c>
      <c r="J42" s="17"/>
      <c r="N42" s="18"/>
    </row>
    <row r="43" spans="1:14" s="184" customFormat="1" ht="14.45" customHeight="1" x14ac:dyDescent="0.2">
      <c r="A43" s="237">
        <v>3</v>
      </c>
      <c r="B43" s="237" t="s">
        <v>436</v>
      </c>
      <c r="C43" s="299" t="s">
        <v>474</v>
      </c>
      <c r="D43" s="300">
        <v>1003</v>
      </c>
      <c r="E43" s="237" t="s">
        <v>441</v>
      </c>
      <c r="F43" s="237" t="s">
        <v>444</v>
      </c>
      <c r="G43" s="308" t="s">
        <v>456</v>
      </c>
      <c r="H43" s="297">
        <v>1003000000</v>
      </c>
      <c r="I43" s="303">
        <f>D43/3753</f>
        <v>0.26725286437516654</v>
      </c>
      <c r="J43" s="183"/>
      <c r="K43" s="183"/>
      <c r="L43" s="183"/>
      <c r="M43" s="183"/>
    </row>
    <row r="44" spans="1:14" ht="14.45" customHeight="1" x14ac:dyDescent="0.2">
      <c r="A44" s="318" t="s">
        <v>306</v>
      </c>
      <c r="B44" s="319"/>
      <c r="C44" s="319"/>
      <c r="D44" s="319"/>
      <c r="E44" s="319"/>
      <c r="F44" s="319"/>
      <c r="G44" s="320"/>
      <c r="H44" s="185">
        <f>SUM(H41:H43)</f>
        <v>3753000000</v>
      </c>
      <c r="I44" s="301">
        <f>SUM(I41:I43)</f>
        <v>1</v>
      </c>
      <c r="J44" s="17"/>
      <c r="N44" s="18"/>
    </row>
    <row r="45" spans="1:14" ht="14.45" customHeight="1" x14ac:dyDescent="0.2">
      <c r="A45" s="324"/>
      <c r="B45" s="324"/>
      <c r="C45" s="324"/>
      <c r="D45" s="324"/>
      <c r="E45" s="324"/>
      <c r="F45" s="324"/>
      <c r="G45" s="324"/>
      <c r="H45" s="324"/>
      <c r="I45" s="325"/>
      <c r="J45" s="326"/>
    </row>
    <row r="46" spans="1:14" ht="14.45" customHeight="1" thickBot="1" x14ac:dyDescent="0.25">
      <c r="A46" s="22" t="s">
        <v>472</v>
      </c>
    </row>
    <row r="47" spans="1:14" ht="31.5" x14ac:dyDescent="0.2">
      <c r="A47" s="40" t="s">
        <v>18</v>
      </c>
      <c r="B47" s="41" t="s">
        <v>19</v>
      </c>
      <c r="C47" s="41" t="s">
        <v>20</v>
      </c>
      <c r="D47" s="41" t="s">
        <v>21</v>
      </c>
      <c r="E47" s="41" t="s">
        <v>22</v>
      </c>
      <c r="F47" s="41" t="s">
        <v>23</v>
      </c>
      <c r="G47" s="41" t="s">
        <v>24</v>
      </c>
      <c r="H47" s="41" t="s">
        <v>25</v>
      </c>
      <c r="I47" s="42" t="s">
        <v>26</v>
      </c>
      <c r="J47" s="17"/>
      <c r="N47" s="18"/>
    </row>
    <row r="48" spans="1:14" x14ac:dyDescent="0.2">
      <c r="A48" s="238">
        <v>1</v>
      </c>
      <c r="B48" s="237" t="s">
        <v>403</v>
      </c>
      <c r="C48" s="298" t="s">
        <v>473</v>
      </c>
      <c r="D48" s="300">
        <v>2122</v>
      </c>
      <c r="E48" s="237" t="s">
        <v>441</v>
      </c>
      <c r="F48" s="237" t="s">
        <v>444</v>
      </c>
      <c r="G48" s="308" t="s">
        <v>442</v>
      </c>
      <c r="H48" s="296">
        <v>2122000000</v>
      </c>
      <c r="I48" s="303">
        <f>D48/5000</f>
        <v>0.4244</v>
      </c>
      <c r="J48" s="17"/>
      <c r="N48" s="18"/>
    </row>
    <row r="49" spans="1:14" x14ac:dyDescent="0.2">
      <c r="A49" s="307">
        <v>2</v>
      </c>
      <c r="B49" s="237" t="s">
        <v>403</v>
      </c>
      <c r="C49" s="298" t="s">
        <v>440</v>
      </c>
      <c r="D49" s="300">
        <v>1875</v>
      </c>
      <c r="E49" s="237" t="s">
        <v>27</v>
      </c>
      <c r="F49" s="237" t="s">
        <v>28</v>
      </c>
      <c r="G49" s="308" t="s">
        <v>443</v>
      </c>
      <c r="H49" s="296">
        <v>1875000000</v>
      </c>
      <c r="I49" s="303">
        <f>D49/5000</f>
        <v>0.375</v>
      </c>
      <c r="J49" s="17"/>
      <c r="N49" s="18"/>
    </row>
    <row r="50" spans="1:14" x14ac:dyDescent="0.2">
      <c r="A50" s="237">
        <v>3</v>
      </c>
      <c r="B50" s="237" t="s">
        <v>436</v>
      </c>
      <c r="C50" s="299" t="s">
        <v>474</v>
      </c>
      <c r="D50" s="300">
        <v>1003</v>
      </c>
      <c r="E50" s="237" t="s">
        <v>441</v>
      </c>
      <c r="F50" s="237" t="s">
        <v>444</v>
      </c>
      <c r="G50" s="308" t="s">
        <v>456</v>
      </c>
      <c r="H50" s="297">
        <v>1003000000</v>
      </c>
      <c r="I50" s="303">
        <f>D50/5000</f>
        <v>0.2006</v>
      </c>
      <c r="J50" s="17"/>
      <c r="N50" s="18"/>
    </row>
    <row r="51" spans="1:14" x14ac:dyDescent="0.2">
      <c r="A51" s="318" t="s">
        <v>306</v>
      </c>
      <c r="B51" s="319"/>
      <c r="C51" s="319"/>
      <c r="D51" s="319"/>
      <c r="E51" s="319"/>
      <c r="F51" s="319"/>
      <c r="G51" s="320"/>
      <c r="H51" s="185">
        <f>SUM(H48:H50)</f>
        <v>5000000000</v>
      </c>
      <c r="I51" s="301">
        <f>SUM(I48:I50)</f>
        <v>1</v>
      </c>
      <c r="J51" s="17"/>
      <c r="N51" s="18"/>
    </row>
    <row r="52" spans="1:14" x14ac:dyDescent="0.2">
      <c r="A52" s="22"/>
    </row>
    <row r="54" spans="1:14" x14ac:dyDescent="0.2">
      <c r="A54" s="22"/>
      <c r="B54" s="18"/>
      <c r="C54" s="18"/>
      <c r="D54" s="18"/>
    </row>
    <row r="55" spans="1:14" x14ac:dyDescent="0.2">
      <c r="A55" s="22" t="s">
        <v>198</v>
      </c>
      <c r="B55" s="329" t="s">
        <v>29</v>
      </c>
      <c r="C55" s="329"/>
      <c r="D55" s="329"/>
    </row>
    <row r="56" spans="1:14" x14ac:dyDescent="0.2">
      <c r="A56" s="21" t="s">
        <v>30</v>
      </c>
      <c r="B56" s="139" t="s">
        <v>407</v>
      </c>
      <c r="C56" s="19"/>
      <c r="D56" s="19"/>
    </row>
    <row r="57" spans="1:14" x14ac:dyDescent="0.2">
      <c r="A57" s="21" t="s">
        <v>31</v>
      </c>
      <c r="B57" s="21" t="s">
        <v>408</v>
      </c>
      <c r="C57" s="21"/>
      <c r="D57" s="21"/>
    </row>
    <row r="59" spans="1:14" x14ac:dyDescent="0.2">
      <c r="B59" s="22"/>
    </row>
    <row r="60" spans="1:14" x14ac:dyDescent="0.2">
      <c r="A60" s="22" t="s">
        <v>267</v>
      </c>
    </row>
    <row r="61" spans="1:14" ht="18.75" customHeight="1" thickBot="1" x14ac:dyDescent="0.25">
      <c r="C61" s="132"/>
      <c r="D61" s="132"/>
    </row>
    <row r="62" spans="1:14" ht="18.75" customHeight="1" thickBot="1" x14ac:dyDescent="0.25">
      <c r="A62" s="252" t="s">
        <v>259</v>
      </c>
      <c r="B62" s="253" t="s">
        <v>260</v>
      </c>
      <c r="C62" s="132"/>
      <c r="D62" s="132"/>
    </row>
    <row r="63" spans="1:14" ht="18.75" customHeight="1" x14ac:dyDescent="0.2">
      <c r="A63" s="254" t="s">
        <v>403</v>
      </c>
      <c r="B63" s="255" t="s">
        <v>405</v>
      </c>
      <c r="C63" s="132"/>
      <c r="D63" s="132"/>
    </row>
    <row r="64" spans="1:14" ht="18.75" customHeight="1" thickBot="1" x14ac:dyDescent="0.25">
      <c r="A64" s="254" t="s">
        <v>436</v>
      </c>
      <c r="B64" s="255" t="s">
        <v>406</v>
      </c>
      <c r="C64" s="132"/>
      <c r="D64" s="132"/>
    </row>
    <row r="65" spans="1:4" ht="18.75" customHeight="1" thickBot="1" x14ac:dyDescent="0.25">
      <c r="A65" s="252" t="s">
        <v>259</v>
      </c>
      <c r="B65" s="253" t="s">
        <v>261</v>
      </c>
      <c r="C65" s="132"/>
      <c r="D65" s="132"/>
    </row>
    <row r="66" spans="1:4" ht="18.75" customHeight="1" thickBot="1" x14ac:dyDescent="0.25">
      <c r="A66" s="287" t="s">
        <v>262</v>
      </c>
      <c r="B66" s="255"/>
      <c r="C66" s="132"/>
      <c r="D66" s="132"/>
    </row>
    <row r="67" spans="1:4" ht="18.75" customHeight="1" thickBot="1" x14ac:dyDescent="0.25">
      <c r="A67" s="252" t="s">
        <v>259</v>
      </c>
      <c r="B67" s="253" t="s">
        <v>263</v>
      </c>
      <c r="C67" s="132"/>
      <c r="D67" s="132"/>
    </row>
    <row r="68" spans="1:4" ht="18.75" customHeight="1" thickBot="1" x14ac:dyDescent="0.25">
      <c r="A68" s="288" t="s">
        <v>403</v>
      </c>
      <c r="B68" s="289" t="s">
        <v>404</v>
      </c>
      <c r="C68" s="132"/>
      <c r="D68" s="132"/>
    </row>
    <row r="69" spans="1:4" ht="18.75" customHeight="1" thickBot="1" x14ac:dyDescent="0.25">
      <c r="A69" s="256" t="s">
        <v>259</v>
      </c>
      <c r="B69" s="257" t="s">
        <v>264</v>
      </c>
      <c r="C69" s="132"/>
      <c r="D69" s="132"/>
    </row>
    <row r="70" spans="1:4" ht="18.75" customHeight="1" x14ac:dyDescent="0.2">
      <c r="A70" s="254" t="s">
        <v>395</v>
      </c>
      <c r="B70" s="258" t="s">
        <v>11</v>
      </c>
      <c r="C70" s="132"/>
      <c r="D70" s="132"/>
    </row>
    <row r="71" spans="1:4" ht="18.75" customHeight="1" x14ac:dyDescent="0.2">
      <c r="A71" s="254" t="s">
        <v>394</v>
      </c>
      <c r="B71" s="258" t="s">
        <v>12</v>
      </c>
      <c r="C71" s="132"/>
      <c r="D71" s="132"/>
    </row>
    <row r="72" spans="1:4" ht="18.75" customHeight="1" x14ac:dyDescent="0.2">
      <c r="A72" s="254" t="s">
        <v>396</v>
      </c>
      <c r="B72" s="258" t="s">
        <v>13</v>
      </c>
      <c r="C72" s="132"/>
      <c r="D72" s="132"/>
    </row>
    <row r="73" spans="1:4" ht="18.75" customHeight="1" x14ac:dyDescent="0.2">
      <c r="A73" s="254" t="s">
        <v>437</v>
      </c>
      <c r="B73" s="258" t="s">
        <v>359</v>
      </c>
      <c r="C73" s="132"/>
      <c r="D73" s="132"/>
    </row>
    <row r="74" spans="1:4" ht="18.75" customHeight="1" x14ac:dyDescent="0.2">
      <c r="A74" s="254" t="s">
        <v>397</v>
      </c>
      <c r="B74" s="258" t="s">
        <v>265</v>
      </c>
      <c r="C74" s="132"/>
      <c r="D74" s="132"/>
    </row>
    <row r="75" spans="1:4" ht="20.25" customHeight="1" thickBot="1" x14ac:dyDescent="0.25">
      <c r="A75" s="254" t="s">
        <v>439</v>
      </c>
      <c r="B75" s="258" t="s">
        <v>438</v>
      </c>
    </row>
    <row r="76" spans="1:4" ht="12.75" thickBot="1" x14ac:dyDescent="0.25">
      <c r="A76" s="290" t="s">
        <v>259</v>
      </c>
      <c r="B76" s="253" t="s">
        <v>266</v>
      </c>
    </row>
    <row r="77" spans="1:4" ht="15.75" thickBot="1" x14ac:dyDescent="0.25">
      <c r="A77" s="321" t="s">
        <v>262</v>
      </c>
      <c r="B77" s="322"/>
    </row>
    <row r="78" spans="1:4" x14ac:dyDescent="0.2">
      <c r="A78" s="16"/>
      <c r="B78" s="16"/>
    </row>
    <row r="79" spans="1:4" x14ac:dyDescent="0.2">
      <c r="A79" s="16"/>
    </row>
    <row r="80" spans="1:4" x14ac:dyDescent="0.2">
      <c r="A80" s="22" t="s">
        <v>222</v>
      </c>
    </row>
    <row r="81" spans="1:14" ht="12" thickBot="1" x14ac:dyDescent="0.25"/>
    <row r="82" spans="1:14" ht="42" x14ac:dyDescent="0.2">
      <c r="A82" s="248" t="s">
        <v>18</v>
      </c>
      <c r="B82" s="41" t="s">
        <v>477</v>
      </c>
      <c r="C82" s="41" t="s">
        <v>476</v>
      </c>
      <c r="D82" s="41" t="s">
        <v>32</v>
      </c>
      <c r="E82" s="41" t="s">
        <v>307</v>
      </c>
      <c r="F82" s="41" t="s">
        <v>33</v>
      </c>
      <c r="G82" s="42" t="s">
        <v>34</v>
      </c>
    </row>
    <row r="83" spans="1:14" x14ac:dyDescent="0.2">
      <c r="A83" s="43">
        <v>1</v>
      </c>
      <c r="B83" s="249" t="s">
        <v>409</v>
      </c>
      <c r="C83" s="249" t="s">
        <v>478</v>
      </c>
      <c r="D83" s="249" t="s">
        <v>403</v>
      </c>
      <c r="E83" s="250">
        <v>1000000</v>
      </c>
      <c r="F83" s="302">
        <v>0.73274713562483351</v>
      </c>
      <c r="G83" s="251">
        <v>2750000000</v>
      </c>
    </row>
    <row r="84" spans="1:14" x14ac:dyDescent="0.2">
      <c r="A84" s="43">
        <v>2</v>
      </c>
      <c r="B84" s="249" t="s">
        <v>436</v>
      </c>
      <c r="C84" s="39" t="s">
        <v>479</v>
      </c>
      <c r="D84" s="39" t="s">
        <v>390</v>
      </c>
      <c r="E84" s="250">
        <v>1000000</v>
      </c>
      <c r="F84" s="302">
        <v>0.26725286437516654</v>
      </c>
      <c r="G84" s="251">
        <v>1003000000</v>
      </c>
    </row>
    <row r="86" spans="1:14" x14ac:dyDescent="0.2">
      <c r="A86" s="22" t="s">
        <v>252</v>
      </c>
    </row>
    <row r="87" spans="1:14" ht="12" thickBot="1" x14ac:dyDescent="0.25">
      <c r="J87" s="17"/>
      <c r="N87" s="18"/>
    </row>
    <row r="88" spans="1:14" ht="31.5" x14ac:dyDescent="0.2">
      <c r="A88" s="40" t="s">
        <v>253</v>
      </c>
      <c r="B88" s="41" t="s">
        <v>268</v>
      </c>
      <c r="C88" s="42" t="s">
        <v>254</v>
      </c>
      <c r="J88" s="17"/>
      <c r="N88" s="18"/>
    </row>
    <row r="89" spans="1:14" x14ac:dyDescent="0.2">
      <c r="A89" s="186" t="s">
        <v>403</v>
      </c>
      <c r="B89" s="249" t="s">
        <v>457</v>
      </c>
      <c r="C89" s="239">
        <v>0.51290000000000002</v>
      </c>
      <c r="J89" s="17"/>
      <c r="N89" s="18"/>
    </row>
    <row r="90" spans="1:14" x14ac:dyDescent="0.2">
      <c r="A90" s="314" t="s">
        <v>403</v>
      </c>
      <c r="B90" s="315" t="s">
        <v>458</v>
      </c>
      <c r="C90" s="316">
        <v>0.2198</v>
      </c>
    </row>
    <row r="91" spans="1:14" ht="12" thickBot="1" x14ac:dyDescent="0.25">
      <c r="A91" s="304" t="s">
        <v>436</v>
      </c>
      <c r="B91" s="305" t="s">
        <v>436</v>
      </c>
      <c r="C91" s="240">
        <v>0.26725286437516654</v>
      </c>
    </row>
  </sheetData>
  <mergeCells count="6">
    <mergeCell ref="B55:D55"/>
    <mergeCell ref="A32:B32"/>
    <mergeCell ref="A2:I2"/>
    <mergeCell ref="A3:I3"/>
    <mergeCell ref="A4:I4"/>
    <mergeCell ref="B19:C19"/>
  </mergeCells>
  <hyperlinks>
    <hyperlink ref="B14" r:id="rId1" xr:uid="{00000000-0004-0000-0000-000000000000}"/>
  </hyperlinks>
  <pageMargins left="0.25" right="0.25" top="0.75" bottom="0.75" header="0.3" footer="0.3"/>
  <pageSetup paperSize="9" scale="46" orientation="portrait" horizontalDpi="300" verticalDpi="3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1"/>
  <sheetViews>
    <sheetView topLeftCell="A48" zoomScale="70" zoomScaleNormal="70" zoomScalePageLayoutView="60" workbookViewId="0">
      <selection activeCell="A90" sqref="A90"/>
    </sheetView>
  </sheetViews>
  <sheetFormatPr baseColWidth="10" defaultColWidth="11.42578125" defaultRowHeight="18.75" x14ac:dyDescent="0.3"/>
  <cols>
    <col min="1" max="1" width="93" style="192" bestFit="1" customWidth="1"/>
    <col min="2" max="2" width="19.7109375" style="193" bestFit="1" customWidth="1"/>
    <col min="3" max="3" width="23.28515625" style="193" bestFit="1" customWidth="1"/>
    <col min="4" max="4" width="51.28515625" style="194" customWidth="1"/>
    <col min="5" max="5" width="19.7109375" style="193" bestFit="1" customWidth="1"/>
    <col min="6" max="6" width="23.28515625" style="193" bestFit="1" customWidth="1"/>
    <col min="7" max="7" width="21.85546875" style="195" customWidth="1"/>
    <col min="8" max="8" width="24" style="195" customWidth="1"/>
    <col min="9" max="9" width="26.7109375" style="195" customWidth="1"/>
    <col min="10" max="12" width="11.5703125" style="190" customWidth="1"/>
    <col min="13" max="16384" width="11.42578125" style="1"/>
  </cols>
  <sheetData>
    <row r="2" spans="1:12" ht="21" x14ac:dyDescent="0.35">
      <c r="A2" s="229" t="s">
        <v>390</v>
      </c>
      <c r="B2" s="229"/>
      <c r="C2" s="229"/>
      <c r="D2" s="229"/>
      <c r="E2" s="229"/>
      <c r="F2" s="229"/>
      <c r="G2" s="189"/>
      <c r="H2" s="189"/>
      <c r="I2" s="189"/>
    </row>
    <row r="3" spans="1:12" x14ac:dyDescent="0.3">
      <c r="A3" s="191"/>
      <c r="B3" s="191"/>
      <c r="C3" s="191"/>
      <c r="D3" s="191"/>
      <c r="E3" s="191"/>
      <c r="F3" s="191"/>
      <c r="G3" s="189"/>
      <c r="H3" s="189"/>
      <c r="I3" s="189"/>
    </row>
    <row r="4" spans="1:12" x14ac:dyDescent="0.3">
      <c r="A4" s="285" t="s">
        <v>449</v>
      </c>
      <c r="B4" s="233"/>
      <c r="C4" s="233"/>
      <c r="D4" s="233"/>
      <c r="E4" s="233"/>
      <c r="F4" s="233"/>
      <c r="G4" s="189"/>
      <c r="H4" s="189"/>
      <c r="I4" s="189"/>
    </row>
    <row r="5" spans="1:12" ht="19.5" thickBot="1" x14ac:dyDescent="0.35">
      <c r="A5" s="226" t="s">
        <v>219</v>
      </c>
      <c r="B5" s="222"/>
      <c r="C5" s="222"/>
      <c r="D5" s="223"/>
      <c r="E5" s="222"/>
      <c r="F5" s="222"/>
      <c r="G5" s="224"/>
    </row>
    <row r="6" spans="1:12" s="262" customFormat="1" ht="37.5" x14ac:dyDescent="0.3">
      <c r="A6" s="230" t="s">
        <v>35</v>
      </c>
      <c r="B6" s="263" t="s">
        <v>110</v>
      </c>
      <c r="C6" s="263" t="s">
        <v>214</v>
      </c>
      <c r="D6" s="234" t="s">
        <v>36</v>
      </c>
      <c r="E6" s="263" t="s">
        <v>110</v>
      </c>
      <c r="F6" s="264" t="s">
        <v>214</v>
      </c>
      <c r="G6" s="191"/>
      <c r="H6" s="191"/>
      <c r="I6" s="191"/>
      <c r="J6" s="265"/>
      <c r="K6" s="265"/>
      <c r="L6" s="265"/>
    </row>
    <row r="7" spans="1:12" ht="19.5" thickBot="1" x14ac:dyDescent="0.35">
      <c r="A7" s="231"/>
      <c r="B7" s="232"/>
      <c r="C7" s="232"/>
      <c r="D7" s="235"/>
      <c r="E7" s="232"/>
      <c r="F7" s="236"/>
    </row>
    <row r="8" spans="1:12" x14ac:dyDescent="0.3">
      <c r="A8" s="196" t="s">
        <v>37</v>
      </c>
      <c r="B8" s="197">
        <f>B10+B15+B22</f>
        <v>3068655969.666667</v>
      </c>
      <c r="C8" s="197">
        <f>C10+C15+C22</f>
        <v>3980670909.090909</v>
      </c>
      <c r="D8" s="198" t="s">
        <v>227</v>
      </c>
      <c r="E8" s="197">
        <f>E10+E22+E32</f>
        <v>309979176</v>
      </c>
      <c r="F8" s="282">
        <f>F10+F22+F32</f>
        <v>0</v>
      </c>
    </row>
    <row r="9" spans="1:12" x14ac:dyDescent="0.3">
      <c r="A9" s="196"/>
      <c r="B9" s="197"/>
      <c r="C9" s="197"/>
      <c r="D9" s="198"/>
      <c r="E9" s="200"/>
      <c r="F9" s="201"/>
    </row>
    <row r="10" spans="1:12" x14ac:dyDescent="0.3">
      <c r="A10" s="196" t="s">
        <v>309</v>
      </c>
      <c r="B10" s="197">
        <f>+B11+B13+B12</f>
        <v>1693483185</v>
      </c>
      <c r="C10" s="197">
        <f>+C11+C13+C12</f>
        <v>2282038000.090909</v>
      </c>
      <c r="D10" s="198" t="s">
        <v>43</v>
      </c>
      <c r="E10" s="197">
        <f>SUM(E11:E16)</f>
        <v>309979176</v>
      </c>
      <c r="F10" s="282">
        <f>SUM(F11:F16)</f>
        <v>0</v>
      </c>
    </row>
    <row r="11" spans="1:12" x14ac:dyDescent="0.3">
      <c r="A11" s="202" t="s">
        <v>38</v>
      </c>
      <c r="B11" s="200">
        <v>0</v>
      </c>
      <c r="C11" s="200">
        <v>2282038000.090909</v>
      </c>
      <c r="D11" s="203" t="s">
        <v>310</v>
      </c>
      <c r="E11" s="200">
        <v>0</v>
      </c>
      <c r="F11" s="201">
        <v>0</v>
      </c>
    </row>
    <row r="12" spans="1:12" x14ac:dyDescent="0.3">
      <c r="A12" s="202" t="s">
        <v>365</v>
      </c>
      <c r="B12" s="200">
        <v>0</v>
      </c>
      <c r="C12" s="200">
        <v>0</v>
      </c>
      <c r="D12" s="203" t="s">
        <v>434</v>
      </c>
      <c r="E12" s="200">
        <v>309979176</v>
      </c>
      <c r="F12" s="201">
        <v>0</v>
      </c>
    </row>
    <row r="13" spans="1:12" ht="37.5" customHeight="1" x14ac:dyDescent="0.3">
      <c r="A13" s="202" t="s">
        <v>366</v>
      </c>
      <c r="B13" s="200">
        <v>1693483185</v>
      </c>
      <c r="C13" s="200">
        <v>0</v>
      </c>
      <c r="D13" s="338" t="s">
        <v>350</v>
      </c>
      <c r="E13" s="339">
        <v>0</v>
      </c>
      <c r="F13" s="340">
        <v>0</v>
      </c>
    </row>
    <row r="14" spans="1:12" x14ac:dyDescent="0.3">
      <c r="A14" s="202"/>
      <c r="B14" s="200"/>
      <c r="C14" s="200"/>
      <c r="D14" s="338"/>
      <c r="E14" s="339"/>
      <c r="F14" s="340"/>
    </row>
    <row r="15" spans="1:12" ht="37.5" x14ac:dyDescent="0.3">
      <c r="A15" s="196" t="s">
        <v>280</v>
      </c>
      <c r="B15" s="197">
        <f>+B16+B17+B18</f>
        <v>0</v>
      </c>
      <c r="C15" s="197">
        <f>+C16+C17+C18</f>
        <v>0</v>
      </c>
      <c r="D15" s="203" t="s">
        <v>311</v>
      </c>
      <c r="E15" s="200">
        <v>0</v>
      </c>
      <c r="F15" s="201">
        <v>0</v>
      </c>
    </row>
    <row r="16" spans="1:12" x14ac:dyDescent="0.3">
      <c r="A16" s="202" t="s">
        <v>367</v>
      </c>
      <c r="B16" s="200">
        <v>0</v>
      </c>
      <c r="C16" s="200">
        <v>0</v>
      </c>
      <c r="D16" s="203" t="s">
        <v>44</v>
      </c>
      <c r="E16" s="200">
        <v>0</v>
      </c>
      <c r="F16" s="201">
        <v>0</v>
      </c>
    </row>
    <row r="17" spans="1:6" x14ac:dyDescent="0.3">
      <c r="A17" s="202" t="s">
        <v>368</v>
      </c>
      <c r="B17" s="200">
        <v>0</v>
      </c>
      <c r="C17" s="200">
        <v>0</v>
      </c>
      <c r="D17" s="198"/>
      <c r="E17" s="200"/>
      <c r="F17" s="201"/>
    </row>
    <row r="18" spans="1:6" x14ac:dyDescent="0.3">
      <c r="A18" s="202" t="s">
        <v>41</v>
      </c>
      <c r="B18" s="200">
        <v>0</v>
      </c>
      <c r="C18" s="200">
        <v>0</v>
      </c>
      <c r="D18" s="203" t="s">
        <v>228</v>
      </c>
      <c r="E18" s="200"/>
      <c r="F18" s="201"/>
    </row>
    <row r="19" spans="1:6" x14ac:dyDescent="0.3">
      <c r="A19" s="202"/>
      <c r="B19" s="204"/>
      <c r="C19" s="204"/>
      <c r="D19" s="203" t="s">
        <v>45</v>
      </c>
      <c r="E19" s="200"/>
      <c r="F19" s="201"/>
    </row>
    <row r="20" spans="1:6" x14ac:dyDescent="0.3">
      <c r="A20" s="202"/>
      <c r="B20" s="204"/>
      <c r="C20" s="204"/>
      <c r="D20" s="203" t="s">
        <v>46</v>
      </c>
      <c r="E20" s="200" t="s">
        <v>42</v>
      </c>
      <c r="F20" s="201" t="s">
        <v>42</v>
      </c>
    </row>
    <row r="21" spans="1:6" x14ac:dyDescent="0.3">
      <c r="A21" s="202"/>
      <c r="B21" s="204"/>
      <c r="C21" s="204"/>
      <c r="D21" s="203" t="s">
        <v>47</v>
      </c>
      <c r="E21" s="204">
        <v>0</v>
      </c>
      <c r="F21" s="205">
        <v>0</v>
      </c>
    </row>
    <row r="22" spans="1:6" x14ac:dyDescent="0.3">
      <c r="A22" s="196" t="s">
        <v>281</v>
      </c>
      <c r="B22" s="197">
        <f>B23+B24+B26+B27+B28+B30+B33</f>
        <v>1375172784.6666667</v>
      </c>
      <c r="C22" s="197">
        <f>C23+C24+C26+C27+C28+C30</f>
        <v>1698632909</v>
      </c>
      <c r="D22" s="198" t="s">
        <v>51</v>
      </c>
      <c r="E22" s="197">
        <f>SUM(E23:E30)</f>
        <v>0</v>
      </c>
      <c r="F22" s="282">
        <f>SUM(F23:F30)</f>
        <v>0</v>
      </c>
    </row>
    <row r="23" spans="1:6" x14ac:dyDescent="0.3">
      <c r="A23" s="202" t="s">
        <v>48</v>
      </c>
      <c r="B23" s="200">
        <v>0</v>
      </c>
      <c r="C23" s="200">
        <v>0</v>
      </c>
      <c r="D23" s="203" t="s">
        <v>52</v>
      </c>
      <c r="E23" s="200">
        <v>0</v>
      </c>
      <c r="F23" s="201">
        <v>0</v>
      </c>
    </row>
    <row r="24" spans="1:6" x14ac:dyDescent="0.3">
      <c r="A24" s="202" t="s">
        <v>370</v>
      </c>
      <c r="B24" s="200">
        <v>0</v>
      </c>
      <c r="C24" s="200">
        <v>0</v>
      </c>
      <c r="D24" s="203" t="s">
        <v>53</v>
      </c>
      <c r="E24" s="200">
        <v>0</v>
      </c>
      <c r="F24" s="201">
        <v>0</v>
      </c>
    </row>
    <row r="25" spans="1:6" x14ac:dyDescent="0.3">
      <c r="A25" s="202"/>
      <c r="B25" s="200"/>
      <c r="C25" s="200"/>
      <c r="D25" s="203" t="s">
        <v>218</v>
      </c>
      <c r="E25" s="200">
        <v>0</v>
      </c>
      <c r="F25" s="201">
        <v>0</v>
      </c>
    </row>
    <row r="26" spans="1:6" x14ac:dyDescent="0.3">
      <c r="A26" s="202" t="s">
        <v>49</v>
      </c>
      <c r="B26" s="200">
        <v>0</v>
      </c>
      <c r="C26" s="200">
        <v>0</v>
      </c>
      <c r="D26" s="203" t="s">
        <v>54</v>
      </c>
      <c r="E26" s="200">
        <v>0</v>
      </c>
      <c r="F26" s="201">
        <v>0</v>
      </c>
    </row>
    <row r="27" spans="1:6" x14ac:dyDescent="0.3">
      <c r="A27" s="202" t="s">
        <v>371</v>
      </c>
      <c r="B27" s="200">
        <v>124293618</v>
      </c>
      <c r="C27" s="200">
        <v>1632909</v>
      </c>
      <c r="D27" s="203" t="s">
        <v>55</v>
      </c>
      <c r="E27" s="200">
        <v>0</v>
      </c>
      <c r="F27" s="283">
        <v>0</v>
      </c>
    </row>
    <row r="28" spans="1:6" x14ac:dyDescent="0.3">
      <c r="A28" s="202" t="s">
        <v>285</v>
      </c>
      <c r="B28" s="200">
        <v>0</v>
      </c>
      <c r="C28" s="200">
        <v>0</v>
      </c>
      <c r="D28" s="203" t="s">
        <v>351</v>
      </c>
      <c r="E28" s="200">
        <v>0</v>
      </c>
      <c r="F28" s="201">
        <v>0</v>
      </c>
    </row>
    <row r="29" spans="1:6" x14ac:dyDescent="0.3">
      <c r="A29" s="202" t="s">
        <v>312</v>
      </c>
      <c r="B29" s="200"/>
      <c r="C29" s="200"/>
      <c r="D29" s="203" t="s">
        <v>313</v>
      </c>
      <c r="E29" s="200">
        <v>0</v>
      </c>
      <c r="F29" s="201">
        <v>0</v>
      </c>
    </row>
    <row r="30" spans="1:6" x14ac:dyDescent="0.3">
      <c r="A30" s="202" t="s">
        <v>50</v>
      </c>
      <c r="B30" s="200">
        <v>1247000000</v>
      </c>
      <c r="C30" s="200">
        <v>1697000000</v>
      </c>
      <c r="D30" s="203" t="s">
        <v>66</v>
      </c>
      <c r="E30" s="204">
        <v>0</v>
      </c>
      <c r="F30" s="205">
        <v>0</v>
      </c>
    </row>
    <row r="31" spans="1:6" x14ac:dyDescent="0.3">
      <c r="A31" s="202"/>
      <c r="B31" s="200"/>
      <c r="C31" s="200"/>
      <c r="D31" s="198"/>
      <c r="E31" s="206"/>
      <c r="F31" s="205"/>
    </row>
    <row r="32" spans="1:6" x14ac:dyDescent="0.3">
      <c r="A32" s="202" t="s">
        <v>200</v>
      </c>
      <c r="B32" s="200"/>
      <c r="C32" s="200"/>
      <c r="D32" s="198" t="s">
        <v>57</v>
      </c>
      <c r="E32" s="206">
        <f>SUM(E33:E35)</f>
        <v>0</v>
      </c>
      <c r="F32" s="284">
        <f>SUM(F33:F35)</f>
        <v>0</v>
      </c>
    </row>
    <row r="33" spans="1:7" x14ac:dyDescent="0.3">
      <c r="A33" s="202" t="s">
        <v>249</v>
      </c>
      <c r="B33" s="200">
        <v>3879166.666666666</v>
      </c>
      <c r="C33" s="200">
        <v>0</v>
      </c>
      <c r="D33" s="203" t="s">
        <v>58</v>
      </c>
      <c r="E33" s="204">
        <v>0</v>
      </c>
      <c r="F33" s="205">
        <v>0</v>
      </c>
    </row>
    <row r="34" spans="1:7" x14ac:dyDescent="0.3">
      <c r="A34" s="196" t="s">
        <v>56</v>
      </c>
      <c r="B34" s="204"/>
      <c r="C34" s="204"/>
      <c r="D34" s="203" t="s">
        <v>201</v>
      </c>
      <c r="E34" s="204">
        <v>0</v>
      </c>
      <c r="F34" s="205">
        <v>0</v>
      </c>
    </row>
    <row r="35" spans="1:7" x14ac:dyDescent="0.3">
      <c r="A35" s="196" t="s">
        <v>314</v>
      </c>
      <c r="B35" s="204"/>
      <c r="C35" s="204"/>
      <c r="D35" s="203" t="s">
        <v>315</v>
      </c>
      <c r="E35" s="204">
        <v>0</v>
      </c>
      <c r="F35" s="205">
        <v>0</v>
      </c>
    </row>
    <row r="36" spans="1:7" x14ac:dyDescent="0.3">
      <c r="A36" s="196"/>
      <c r="B36" s="204"/>
      <c r="C36" s="204"/>
      <c r="D36" s="198"/>
      <c r="E36" s="197"/>
      <c r="F36" s="199"/>
    </row>
    <row r="37" spans="1:7" x14ac:dyDescent="0.3">
      <c r="A37" s="196" t="s">
        <v>59</v>
      </c>
      <c r="B37" s="197">
        <f>+B10+B22+B15</f>
        <v>3068655969.666667</v>
      </c>
      <c r="C37" s="197">
        <f>+C10+C22+C15</f>
        <v>3980670909.090909</v>
      </c>
      <c r="D37" s="198"/>
      <c r="E37" s="197"/>
      <c r="F37" s="199"/>
      <c r="G37" s="207"/>
    </row>
    <row r="38" spans="1:7" x14ac:dyDescent="0.3">
      <c r="A38" s="202"/>
      <c r="B38" s="200"/>
      <c r="C38" s="200"/>
      <c r="D38" s="203"/>
      <c r="E38" s="200"/>
      <c r="F38" s="201"/>
    </row>
    <row r="39" spans="1:7" x14ac:dyDescent="0.3">
      <c r="A39" s="196" t="s">
        <v>60</v>
      </c>
      <c r="B39" s="200"/>
      <c r="C39" s="200"/>
      <c r="D39" s="198" t="s">
        <v>69</v>
      </c>
      <c r="E39" s="206">
        <f>E40+E44+E48+E51</f>
        <v>0</v>
      </c>
      <c r="F39" s="282">
        <f>F40+F44+F48+F51</f>
        <v>0</v>
      </c>
    </row>
    <row r="40" spans="1:7" x14ac:dyDescent="0.3">
      <c r="A40" s="196" t="s">
        <v>282</v>
      </c>
      <c r="B40" s="197">
        <f>SUM(B41:B45)</f>
        <v>1003000000</v>
      </c>
      <c r="C40" s="197">
        <f>SUM(C41:C45)</f>
        <v>1003000000</v>
      </c>
      <c r="D40" s="198" t="s">
        <v>221</v>
      </c>
      <c r="E40" s="197">
        <f>SUM(E42:E43)</f>
        <v>0</v>
      </c>
      <c r="F40" s="197">
        <f>SUM(F42:F43)</f>
        <v>0</v>
      </c>
    </row>
    <row r="41" spans="1:7" x14ac:dyDescent="0.3">
      <c r="A41" s="202" t="s">
        <v>40</v>
      </c>
      <c r="B41" s="200"/>
      <c r="C41" s="200"/>
      <c r="D41" s="203" t="s">
        <v>220</v>
      </c>
      <c r="E41" s="200">
        <v>0</v>
      </c>
      <c r="F41" s="201">
        <v>0</v>
      </c>
    </row>
    <row r="42" spans="1:7" x14ac:dyDescent="0.3">
      <c r="A42" s="202" t="s">
        <v>40</v>
      </c>
      <c r="B42" s="200">
        <v>0</v>
      </c>
      <c r="C42" s="200">
        <v>0</v>
      </c>
      <c r="D42" s="203" t="s">
        <v>64</v>
      </c>
      <c r="E42" s="200">
        <v>0</v>
      </c>
      <c r="F42" s="201">
        <v>0</v>
      </c>
    </row>
    <row r="43" spans="1:7" x14ac:dyDescent="0.3">
      <c r="A43" s="202" t="s">
        <v>369</v>
      </c>
      <c r="B43" s="200">
        <v>1003000000</v>
      </c>
      <c r="C43" s="200">
        <v>1003000000</v>
      </c>
      <c r="D43" s="203" t="s">
        <v>65</v>
      </c>
      <c r="E43" s="200">
        <v>0</v>
      </c>
      <c r="F43" s="201">
        <v>0</v>
      </c>
    </row>
    <row r="44" spans="1:7" ht="37.5" customHeight="1" x14ac:dyDescent="0.3">
      <c r="A44" s="202" t="s">
        <v>308</v>
      </c>
      <c r="B44" s="200">
        <v>0</v>
      </c>
      <c r="C44" s="200">
        <v>0</v>
      </c>
      <c r="D44" s="335" t="s">
        <v>349</v>
      </c>
      <c r="E44" s="336">
        <f>E46</f>
        <v>0</v>
      </c>
      <c r="F44" s="337">
        <f>F46</f>
        <v>0</v>
      </c>
    </row>
    <row r="45" spans="1:7" x14ac:dyDescent="0.3">
      <c r="A45" s="196"/>
      <c r="B45" s="200"/>
      <c r="C45" s="200"/>
      <c r="D45" s="335"/>
      <c r="E45" s="336"/>
      <c r="F45" s="337"/>
    </row>
    <row r="46" spans="1:7" x14ac:dyDescent="0.3">
      <c r="A46" s="196" t="s">
        <v>61</v>
      </c>
      <c r="B46" s="200"/>
      <c r="C46" s="200"/>
      <c r="D46" s="203" t="s">
        <v>66</v>
      </c>
      <c r="E46" s="204">
        <v>0</v>
      </c>
      <c r="F46" s="201">
        <v>0</v>
      </c>
    </row>
    <row r="47" spans="1:7" x14ac:dyDescent="0.3">
      <c r="A47" s="202" t="s">
        <v>48</v>
      </c>
      <c r="B47" s="200"/>
      <c r="C47" s="200"/>
      <c r="D47" s="203"/>
      <c r="E47" s="200"/>
      <c r="F47" s="201"/>
    </row>
    <row r="48" spans="1:7" x14ac:dyDescent="0.3">
      <c r="A48" s="202" t="s">
        <v>49</v>
      </c>
      <c r="B48" s="200"/>
      <c r="C48" s="200"/>
      <c r="D48" s="198" t="s">
        <v>228</v>
      </c>
      <c r="E48" s="197">
        <f>SUM(E49:E50)</f>
        <v>0</v>
      </c>
      <c r="F48" s="282">
        <f>SUM(F49:F50)</f>
        <v>0</v>
      </c>
    </row>
    <row r="49" spans="1:6" x14ac:dyDescent="0.3">
      <c r="A49" s="202" t="s">
        <v>62</v>
      </c>
      <c r="B49" s="200"/>
      <c r="C49" s="200"/>
      <c r="D49" s="203" t="s">
        <v>67</v>
      </c>
      <c r="E49" s="200">
        <v>0</v>
      </c>
      <c r="F49" s="201">
        <v>0</v>
      </c>
    </row>
    <row r="50" spans="1:6" x14ac:dyDescent="0.3">
      <c r="A50" s="202" t="s">
        <v>316</v>
      </c>
      <c r="B50" s="200" t="s">
        <v>42</v>
      </c>
      <c r="C50" s="200" t="s">
        <v>42</v>
      </c>
      <c r="D50" s="203" t="s">
        <v>317</v>
      </c>
      <c r="E50" s="200" t="s">
        <v>42</v>
      </c>
      <c r="F50" s="201" t="s">
        <v>42</v>
      </c>
    </row>
    <row r="51" spans="1:6" x14ac:dyDescent="0.3">
      <c r="A51" s="202" t="s">
        <v>50</v>
      </c>
      <c r="B51" s="200"/>
      <c r="C51" s="200"/>
      <c r="D51" s="198" t="s">
        <v>202</v>
      </c>
      <c r="E51" s="206">
        <f>SUM(E52:E54)</f>
        <v>0</v>
      </c>
      <c r="F51" s="201">
        <f>SUM(F52:F54)</f>
        <v>0</v>
      </c>
    </row>
    <row r="52" spans="1:6" x14ac:dyDescent="0.3">
      <c r="A52" s="202" t="s">
        <v>200</v>
      </c>
      <c r="B52" s="200"/>
      <c r="C52" s="200"/>
      <c r="D52" s="203" t="s">
        <v>68</v>
      </c>
      <c r="E52" s="204">
        <v>0</v>
      </c>
      <c r="F52" s="201">
        <v>0</v>
      </c>
    </row>
    <row r="53" spans="1:6" x14ac:dyDescent="0.3">
      <c r="A53" s="202" t="s">
        <v>318</v>
      </c>
      <c r="B53" s="200"/>
      <c r="C53" s="200"/>
      <c r="D53" s="203" t="s">
        <v>319</v>
      </c>
      <c r="E53" s="204">
        <v>0</v>
      </c>
      <c r="F53" s="201">
        <v>0</v>
      </c>
    </row>
    <row r="54" spans="1:6" x14ac:dyDescent="0.3">
      <c r="A54" s="196"/>
      <c r="B54" s="200" t="s">
        <v>63</v>
      </c>
      <c r="C54" s="200" t="s">
        <v>63</v>
      </c>
      <c r="D54" s="203" t="s">
        <v>320</v>
      </c>
      <c r="E54" s="204">
        <v>0</v>
      </c>
      <c r="F54" s="201">
        <v>0</v>
      </c>
    </row>
    <row r="55" spans="1:6" x14ac:dyDescent="0.3">
      <c r="A55" s="196" t="s">
        <v>433</v>
      </c>
      <c r="B55" s="206">
        <f>SUM(B56:B67)</f>
        <v>154811277</v>
      </c>
      <c r="C55" s="206">
        <f>SUM(C56:C67)</f>
        <v>0</v>
      </c>
      <c r="D55" s="198"/>
      <c r="E55" s="206"/>
      <c r="F55" s="201"/>
    </row>
    <row r="56" spans="1:6" x14ac:dyDescent="0.3">
      <c r="A56" s="202" t="s">
        <v>372</v>
      </c>
      <c r="B56" s="204">
        <v>58568182</v>
      </c>
      <c r="C56" s="204">
        <v>0</v>
      </c>
      <c r="D56" s="198"/>
      <c r="E56" s="204"/>
      <c r="F56" s="201"/>
    </row>
    <row r="57" spans="1:6" x14ac:dyDescent="0.3">
      <c r="A57" s="202" t="s">
        <v>373</v>
      </c>
      <c r="B57" s="200"/>
      <c r="C57" s="204"/>
      <c r="D57" s="198" t="s">
        <v>70</v>
      </c>
      <c r="E57" s="206">
        <f>E8+E39</f>
        <v>309979176</v>
      </c>
      <c r="F57" s="282">
        <f>F8+F39</f>
        <v>0</v>
      </c>
    </row>
    <row r="58" spans="1:6" x14ac:dyDescent="0.3">
      <c r="A58" s="202" t="s">
        <v>374</v>
      </c>
      <c r="B58" s="200">
        <v>0</v>
      </c>
      <c r="C58" s="204">
        <v>0</v>
      </c>
      <c r="D58" s="208"/>
      <c r="E58" s="295"/>
      <c r="F58" s="199"/>
    </row>
    <row r="59" spans="1:6" x14ac:dyDescent="0.3">
      <c r="A59" s="202" t="s">
        <v>375</v>
      </c>
      <c r="B59" s="200"/>
      <c r="C59" s="204"/>
      <c r="D59" s="208"/>
      <c r="E59" s="295"/>
      <c r="F59" s="199"/>
    </row>
    <row r="60" spans="1:6" x14ac:dyDescent="0.3">
      <c r="A60" s="202" t="s">
        <v>347</v>
      </c>
      <c r="B60" s="200">
        <v>96243095</v>
      </c>
      <c r="C60" s="204">
        <v>0</v>
      </c>
      <c r="D60" s="208"/>
      <c r="E60" s="295"/>
      <c r="F60" s="199"/>
    </row>
    <row r="61" spans="1:6" x14ac:dyDescent="0.3">
      <c r="A61" s="202" t="s">
        <v>376</v>
      </c>
      <c r="B61" s="200"/>
      <c r="C61" s="204"/>
      <c r="D61" s="208"/>
      <c r="E61" s="295"/>
      <c r="F61" s="199"/>
    </row>
    <row r="62" spans="1:6" x14ac:dyDescent="0.3">
      <c r="A62" s="202" t="s">
        <v>377</v>
      </c>
      <c r="B62" s="200">
        <v>0</v>
      </c>
      <c r="C62" s="204">
        <v>0</v>
      </c>
      <c r="D62" s="208"/>
      <c r="E62" s="295"/>
      <c r="F62" s="199"/>
    </row>
    <row r="63" spans="1:6" x14ac:dyDescent="0.3">
      <c r="A63" s="202" t="s">
        <v>378</v>
      </c>
      <c r="B63" s="204"/>
      <c r="C63" s="204"/>
      <c r="D63" s="208" t="s">
        <v>230</v>
      </c>
      <c r="E63" s="212">
        <f>SUM(E64:E69)</f>
        <v>3964469888.575758</v>
      </c>
      <c r="F63" s="199">
        <f>SUM(F64:F69)</f>
        <v>4999580000</v>
      </c>
    </row>
    <row r="64" spans="1:6" x14ac:dyDescent="0.3">
      <c r="A64" s="202"/>
      <c r="B64" s="200"/>
      <c r="C64" s="204"/>
      <c r="D64" s="210" t="s">
        <v>379</v>
      </c>
      <c r="E64" s="209">
        <v>3753000000</v>
      </c>
      <c r="F64" s="201">
        <v>3303000000</v>
      </c>
    </row>
    <row r="65" spans="1:11" ht="37.5" x14ac:dyDescent="0.3">
      <c r="A65" s="202"/>
      <c r="B65" s="204"/>
      <c r="C65" s="204"/>
      <c r="D65" s="210" t="s">
        <v>380</v>
      </c>
      <c r="E65" s="209">
        <v>0</v>
      </c>
      <c r="F65" s="201">
        <v>0</v>
      </c>
    </row>
    <row r="66" spans="1:11" x14ac:dyDescent="0.3">
      <c r="A66" s="202"/>
      <c r="B66" s="204"/>
      <c r="C66" s="204"/>
      <c r="D66" s="210" t="s">
        <v>410</v>
      </c>
      <c r="E66" s="209">
        <v>1247000000</v>
      </c>
      <c r="F66" s="201">
        <v>1697000000</v>
      </c>
      <c r="G66" s="207"/>
    </row>
    <row r="67" spans="1:11" x14ac:dyDescent="0.3">
      <c r="A67" s="202"/>
      <c r="B67" s="204"/>
      <c r="C67" s="204"/>
      <c r="D67" s="210" t="s">
        <v>381</v>
      </c>
      <c r="E67" s="209">
        <v>0</v>
      </c>
      <c r="F67" s="201">
        <v>0</v>
      </c>
    </row>
    <row r="68" spans="1:11" x14ac:dyDescent="0.3">
      <c r="A68" s="202"/>
      <c r="B68" s="204"/>
      <c r="C68" s="204"/>
      <c r="D68" s="210" t="s">
        <v>382</v>
      </c>
      <c r="E68" s="209">
        <v>-420000</v>
      </c>
      <c r="F68" s="201">
        <v>0</v>
      </c>
    </row>
    <row r="69" spans="1:11" x14ac:dyDescent="0.3">
      <c r="A69" s="202"/>
      <c r="B69" s="204"/>
      <c r="C69" s="204"/>
      <c r="D69" s="208" t="s">
        <v>383</v>
      </c>
      <c r="E69" s="209">
        <v>-1035110111.4242419</v>
      </c>
      <c r="F69" s="201">
        <v>-420000</v>
      </c>
    </row>
    <row r="70" spans="1:11" x14ac:dyDescent="0.3">
      <c r="A70" s="196" t="s">
        <v>283</v>
      </c>
      <c r="B70" s="197">
        <f>+B71+B72</f>
        <v>47981817.909090906</v>
      </c>
      <c r="C70" s="197">
        <f>+C71+C72</f>
        <v>15909090.909090908</v>
      </c>
      <c r="D70" s="210"/>
      <c r="E70" s="209"/>
      <c r="F70" s="201"/>
    </row>
    <row r="71" spans="1:11" ht="37.5" x14ac:dyDescent="0.3">
      <c r="A71" s="202" t="s">
        <v>304</v>
      </c>
      <c r="B71" s="200">
        <v>15909090.909090908</v>
      </c>
      <c r="C71" s="200">
        <v>15909090.909090908</v>
      </c>
      <c r="D71" s="208" t="s">
        <v>74</v>
      </c>
      <c r="E71" s="211">
        <f>+E63</f>
        <v>3964469888.575758</v>
      </c>
      <c r="F71" s="199">
        <f>+F63</f>
        <v>4999580000</v>
      </c>
      <c r="G71" s="207"/>
      <c r="H71" s="207"/>
    </row>
    <row r="72" spans="1:11" x14ac:dyDescent="0.3">
      <c r="A72" s="202" t="s">
        <v>305</v>
      </c>
      <c r="B72" s="200">
        <v>32072727</v>
      </c>
      <c r="C72" s="200">
        <v>0</v>
      </c>
      <c r="D72" s="210"/>
      <c r="E72" s="209"/>
      <c r="F72" s="201"/>
      <c r="G72" s="207"/>
    </row>
    <row r="73" spans="1:11" x14ac:dyDescent="0.3">
      <c r="A73" s="202" t="s">
        <v>75</v>
      </c>
      <c r="B73" s="200"/>
      <c r="C73" s="200"/>
      <c r="D73" s="210"/>
      <c r="E73" s="209"/>
      <c r="F73" s="201"/>
    </row>
    <row r="74" spans="1:11" x14ac:dyDescent="0.3">
      <c r="A74" s="202" t="s">
        <v>76</v>
      </c>
      <c r="B74" s="200"/>
      <c r="C74" s="200"/>
      <c r="D74" s="210"/>
      <c r="E74" s="209"/>
      <c r="F74" s="201"/>
      <c r="G74" s="207"/>
    </row>
    <row r="75" spans="1:11" x14ac:dyDescent="0.3">
      <c r="A75" s="196" t="s">
        <v>77</v>
      </c>
      <c r="B75" s="197">
        <f>B40+B55+B70</f>
        <v>1205793094.909091</v>
      </c>
      <c r="C75" s="197">
        <f>C40+C55+C70</f>
        <v>1018909090.9090909</v>
      </c>
      <c r="D75" s="208"/>
      <c r="E75" s="209"/>
      <c r="F75" s="201"/>
    </row>
    <row r="76" spans="1:11" x14ac:dyDescent="0.3">
      <c r="A76" s="202"/>
      <c r="B76" s="200"/>
      <c r="C76" s="200"/>
      <c r="D76" s="213"/>
      <c r="E76" s="214"/>
      <c r="F76" s="215"/>
    </row>
    <row r="77" spans="1:11" ht="19.5" thickBot="1" x14ac:dyDescent="0.35">
      <c r="A77" s="216" t="s">
        <v>217</v>
      </c>
      <c r="B77" s="217">
        <f>+B37+B75</f>
        <v>4274449064.575758</v>
      </c>
      <c r="C77" s="217">
        <f>+C37+C75</f>
        <v>4999580000</v>
      </c>
      <c r="D77" s="218" t="s">
        <v>78</v>
      </c>
      <c r="E77" s="219">
        <f>E71+E57</f>
        <v>4274449064.575758</v>
      </c>
      <c r="F77" s="219">
        <f>F71+F57</f>
        <v>4999580000</v>
      </c>
      <c r="G77" s="220"/>
      <c r="H77" s="220"/>
    </row>
    <row r="79" spans="1:11" x14ac:dyDescent="0.3">
      <c r="A79" s="1"/>
      <c r="B79" s="98"/>
      <c r="C79" s="98"/>
      <c r="D79" s="1"/>
      <c r="E79" s="1"/>
      <c r="F79" s="222"/>
      <c r="G79" s="224"/>
      <c r="H79" s="224"/>
      <c r="I79" s="224"/>
      <c r="J79" s="1"/>
      <c r="K79" s="1"/>
    </row>
    <row r="80" spans="1:11" x14ac:dyDescent="0.3">
      <c r="A80" s="1"/>
      <c r="B80" s="98"/>
      <c r="C80" s="1"/>
      <c r="D80" s="1"/>
      <c r="E80" s="1"/>
      <c r="F80" s="222"/>
      <c r="G80" s="224"/>
      <c r="H80" s="224"/>
      <c r="I80" s="224"/>
      <c r="J80" s="1"/>
      <c r="K80" s="1"/>
    </row>
    <row r="81" spans="1:11" x14ac:dyDescent="0.3">
      <c r="A81" s="1"/>
      <c r="B81" s="1"/>
      <c r="C81" s="1"/>
      <c r="D81" s="1"/>
      <c r="E81" s="1"/>
      <c r="F81" s="222"/>
      <c r="G81" s="224"/>
      <c r="H81" s="224"/>
      <c r="I81" s="224"/>
      <c r="J81" s="1"/>
      <c r="K81" s="1"/>
    </row>
    <row r="82" spans="1:11" x14ac:dyDescent="0.3">
      <c r="A82" s="1"/>
      <c r="B82" s="1"/>
      <c r="C82" s="1"/>
      <c r="D82" s="1"/>
      <c r="E82" s="1"/>
      <c r="F82" s="222"/>
      <c r="G82" s="224"/>
      <c r="H82" s="224"/>
      <c r="I82" s="224"/>
      <c r="J82" s="1"/>
      <c r="K82" s="1"/>
    </row>
    <row r="83" spans="1:11" x14ac:dyDescent="0.3">
      <c r="A83" s="1"/>
      <c r="B83" s="1"/>
      <c r="C83" s="1"/>
      <c r="D83" s="1"/>
      <c r="E83" s="1"/>
      <c r="F83" s="222"/>
      <c r="G83" s="224"/>
      <c r="H83" s="224"/>
      <c r="I83" s="224"/>
      <c r="J83" s="1"/>
      <c r="K83" s="1"/>
    </row>
    <row r="84" spans="1:11" x14ac:dyDescent="0.3">
      <c r="A84" s="1"/>
      <c r="B84" s="1"/>
      <c r="C84" s="1"/>
      <c r="D84" s="1"/>
      <c r="E84" s="1"/>
      <c r="F84" s="222"/>
      <c r="G84" s="224"/>
      <c r="H84" s="224"/>
      <c r="I84" s="224"/>
      <c r="J84" s="1"/>
      <c r="K84" s="1"/>
    </row>
    <row r="85" spans="1:11" x14ac:dyDescent="0.3">
      <c r="A85" s="1"/>
      <c r="B85" s="1"/>
      <c r="C85" s="1"/>
      <c r="D85" s="1"/>
      <c r="E85" s="1"/>
      <c r="F85" s="222"/>
      <c r="G85" s="224"/>
      <c r="H85" s="224"/>
      <c r="I85" s="224"/>
      <c r="J85" s="1"/>
      <c r="K85" s="1"/>
    </row>
    <row r="86" spans="1:11" x14ac:dyDescent="0.3">
      <c r="A86" s="1"/>
      <c r="B86" s="1"/>
      <c r="C86" s="1"/>
      <c r="D86" s="1"/>
      <c r="E86" s="1"/>
      <c r="F86" s="222"/>
      <c r="G86" s="224"/>
      <c r="H86" s="224"/>
      <c r="I86" s="224"/>
      <c r="J86" s="1"/>
      <c r="K86" s="1"/>
    </row>
    <row r="87" spans="1:11" x14ac:dyDescent="0.3">
      <c r="A87" s="1"/>
      <c r="B87" s="1"/>
      <c r="C87" s="1"/>
      <c r="D87" s="1"/>
      <c r="E87" s="1"/>
      <c r="F87" s="222"/>
      <c r="G87" s="224"/>
      <c r="H87" s="224"/>
      <c r="I87" s="224"/>
      <c r="J87" s="1"/>
      <c r="K87" s="1"/>
    </row>
    <row r="88" spans="1:11" x14ac:dyDescent="0.3">
      <c r="A88" s="1"/>
      <c r="B88" s="1"/>
      <c r="C88" s="1"/>
      <c r="D88" s="1"/>
      <c r="E88" s="1"/>
      <c r="F88" s="222"/>
      <c r="G88" s="224"/>
      <c r="H88" s="224"/>
      <c r="I88" s="224"/>
      <c r="J88" s="1"/>
      <c r="K88" s="1"/>
    </row>
    <row r="89" spans="1:11" x14ac:dyDescent="0.3">
      <c r="A89" s="1"/>
      <c r="B89" s="1"/>
      <c r="C89" s="1"/>
      <c r="D89" s="1"/>
      <c r="E89" s="1"/>
      <c r="F89" s="222"/>
      <c r="G89" s="224"/>
      <c r="H89" s="224"/>
      <c r="I89" s="224"/>
      <c r="J89" s="1"/>
      <c r="K89" s="1"/>
    </row>
    <row r="90" spans="1:11" x14ac:dyDescent="0.3">
      <c r="A90" s="1"/>
      <c r="B90" s="1"/>
      <c r="C90" s="1"/>
      <c r="D90" s="1"/>
      <c r="E90" s="1"/>
      <c r="F90" s="222"/>
      <c r="G90" s="224"/>
      <c r="H90" s="224"/>
      <c r="I90" s="224"/>
      <c r="J90" s="1"/>
      <c r="K90" s="1"/>
    </row>
    <row r="91" spans="1:11" x14ac:dyDescent="0.3">
      <c r="A91" s="1"/>
      <c r="B91" s="1"/>
      <c r="C91" s="1"/>
      <c r="D91" s="1"/>
      <c r="E91" s="1"/>
      <c r="F91" s="222"/>
      <c r="G91" s="224"/>
      <c r="H91" s="224"/>
      <c r="I91" s="224"/>
      <c r="J91" s="1"/>
      <c r="K91" s="1"/>
    </row>
    <row r="92" spans="1:11" x14ac:dyDescent="0.3">
      <c r="A92" s="1"/>
      <c r="B92" s="1"/>
      <c r="C92" s="1"/>
      <c r="D92" s="1"/>
      <c r="E92" s="1"/>
      <c r="F92" s="222"/>
      <c r="G92" s="224"/>
      <c r="H92" s="224"/>
      <c r="I92" s="224"/>
      <c r="J92" s="1"/>
      <c r="K92" s="1"/>
    </row>
    <row r="93" spans="1:11" x14ac:dyDescent="0.3">
      <c r="A93" s="1"/>
      <c r="B93" s="1"/>
      <c r="C93" s="1"/>
      <c r="D93" s="1"/>
      <c r="E93" s="1"/>
      <c r="F93" s="222"/>
      <c r="G93" s="224"/>
      <c r="H93" s="224"/>
      <c r="I93" s="224"/>
      <c r="J93" s="1"/>
      <c r="K93" s="1"/>
    </row>
    <row r="94" spans="1:11" x14ac:dyDescent="0.3">
      <c r="A94" s="1"/>
      <c r="B94" s="1"/>
      <c r="C94" s="1"/>
      <c r="D94" s="1"/>
      <c r="E94" s="1"/>
      <c r="F94" s="222"/>
      <c r="G94" s="224"/>
      <c r="H94" s="224"/>
      <c r="I94" s="224"/>
      <c r="J94" s="1"/>
      <c r="K94" s="1"/>
    </row>
    <row r="95" spans="1:11" x14ac:dyDescent="0.3">
      <c r="A95" s="1"/>
      <c r="B95" s="1"/>
      <c r="C95" s="1"/>
      <c r="D95" s="1"/>
      <c r="E95" s="1"/>
      <c r="F95" s="222"/>
      <c r="G95" s="224"/>
      <c r="H95" s="224"/>
      <c r="I95" s="224"/>
      <c r="J95" s="1"/>
      <c r="K95" s="1"/>
    </row>
    <row r="96" spans="1:11" x14ac:dyDescent="0.3">
      <c r="A96" s="1"/>
      <c r="B96" s="1"/>
      <c r="C96" s="1"/>
      <c r="D96" s="1"/>
      <c r="E96" s="1"/>
      <c r="F96" s="222"/>
      <c r="G96" s="224"/>
      <c r="H96" s="224"/>
      <c r="I96" s="224"/>
      <c r="J96" s="1"/>
      <c r="K96" s="1"/>
    </row>
    <row r="97" spans="1:11" x14ac:dyDescent="0.3">
      <c r="A97" s="1"/>
      <c r="B97" s="1"/>
      <c r="C97" s="1"/>
      <c r="D97" s="1"/>
      <c r="E97" s="1"/>
      <c r="F97" s="222"/>
      <c r="G97" s="224"/>
      <c r="H97" s="224"/>
      <c r="I97" s="224"/>
      <c r="J97" s="1"/>
      <c r="K97" s="1"/>
    </row>
    <row r="98" spans="1:11" x14ac:dyDescent="0.3">
      <c r="A98" s="1"/>
      <c r="B98" s="1"/>
      <c r="C98" s="1"/>
      <c r="D98" s="1"/>
      <c r="E98" s="1"/>
      <c r="F98" s="222"/>
      <c r="G98" s="224"/>
      <c r="H98" s="224"/>
      <c r="I98" s="224"/>
      <c r="J98" s="1"/>
      <c r="K98" s="1"/>
    </row>
    <row r="99" spans="1:11" x14ac:dyDescent="0.3">
      <c r="A99" s="1"/>
      <c r="B99" s="1"/>
      <c r="C99" s="1"/>
      <c r="D99" s="1"/>
      <c r="E99" s="1"/>
      <c r="F99" s="222"/>
      <c r="G99" s="224"/>
      <c r="H99" s="224"/>
      <c r="I99" s="224"/>
      <c r="J99" s="1"/>
      <c r="K99" s="1"/>
    </row>
    <row r="100" spans="1:11" x14ac:dyDescent="0.3">
      <c r="A100" s="1"/>
      <c r="B100" s="1"/>
      <c r="C100" s="1"/>
      <c r="D100" s="1"/>
      <c r="E100" s="1"/>
      <c r="F100" s="222"/>
      <c r="G100" s="224"/>
      <c r="H100" s="224"/>
      <c r="I100" s="224"/>
      <c r="J100" s="1"/>
      <c r="K100" s="1"/>
    </row>
    <row r="101" spans="1:11" x14ac:dyDescent="0.3">
      <c r="A101" s="1"/>
      <c r="B101" s="1"/>
      <c r="C101" s="1"/>
      <c r="D101" s="1"/>
      <c r="E101" s="1"/>
      <c r="F101" s="222"/>
      <c r="G101" s="224"/>
      <c r="H101" s="224"/>
      <c r="I101" s="224"/>
      <c r="J101" s="1"/>
      <c r="K101" s="1"/>
    </row>
    <row r="102" spans="1:11" x14ac:dyDescent="0.3">
      <c r="A102" s="1"/>
      <c r="B102" s="1"/>
      <c r="C102" s="1"/>
      <c r="D102" s="1"/>
      <c r="E102" s="1"/>
      <c r="F102" s="222"/>
      <c r="G102" s="224"/>
      <c r="H102" s="224"/>
      <c r="I102" s="224"/>
      <c r="J102" s="1"/>
      <c r="K102" s="1"/>
    </row>
    <row r="103" spans="1:11" x14ac:dyDescent="0.3">
      <c r="A103" s="1"/>
      <c r="B103" s="1"/>
      <c r="C103" s="1"/>
      <c r="D103" s="1"/>
      <c r="E103" s="1"/>
      <c r="F103" s="222"/>
      <c r="G103" s="224"/>
      <c r="H103" s="224"/>
      <c r="I103" s="224"/>
      <c r="J103" s="1"/>
      <c r="K103" s="1"/>
    </row>
    <row r="104" spans="1:11" x14ac:dyDescent="0.3">
      <c r="A104" s="1"/>
      <c r="B104" s="1"/>
      <c r="C104" s="1"/>
      <c r="D104" s="1"/>
      <c r="E104" s="1"/>
      <c r="F104" s="222"/>
      <c r="G104" s="224"/>
      <c r="H104" s="224"/>
      <c r="I104" s="224"/>
      <c r="J104" s="1"/>
      <c r="K104" s="1"/>
    </row>
    <row r="105" spans="1:11" x14ac:dyDescent="0.3">
      <c r="A105" s="1"/>
      <c r="B105" s="1"/>
      <c r="C105" s="1"/>
      <c r="D105" s="1"/>
      <c r="E105" s="1"/>
      <c r="F105" s="222"/>
      <c r="G105" s="224"/>
      <c r="H105" s="224"/>
      <c r="I105" s="224"/>
      <c r="J105" s="1"/>
      <c r="K105" s="1"/>
    </row>
    <row r="106" spans="1:11" x14ac:dyDescent="0.3">
      <c r="A106" s="1"/>
      <c r="B106" s="1"/>
      <c r="C106" s="1"/>
      <c r="D106" s="1"/>
      <c r="E106" s="1"/>
      <c r="F106" s="222"/>
      <c r="G106" s="224"/>
      <c r="H106" s="224"/>
      <c r="I106" s="224"/>
      <c r="J106" s="1"/>
      <c r="K106" s="1"/>
    </row>
    <row r="107" spans="1:11" x14ac:dyDescent="0.3">
      <c r="A107" s="1"/>
      <c r="B107" s="1"/>
      <c r="C107" s="1"/>
      <c r="D107" s="1"/>
      <c r="E107" s="1"/>
      <c r="F107" s="222"/>
      <c r="G107" s="224"/>
      <c r="H107" s="224"/>
      <c r="I107" s="224"/>
      <c r="J107" s="1"/>
      <c r="K107" s="1"/>
    </row>
    <row r="108" spans="1:11" x14ac:dyDescent="0.3">
      <c r="A108" s="1"/>
      <c r="B108" s="1"/>
      <c r="C108" s="1"/>
      <c r="D108" s="1"/>
      <c r="E108" s="1"/>
      <c r="F108" s="222"/>
      <c r="G108" s="224"/>
      <c r="H108" s="224"/>
      <c r="I108" s="224"/>
      <c r="J108" s="1"/>
      <c r="K108" s="1"/>
    </row>
    <row r="109" spans="1:11" x14ac:dyDescent="0.3">
      <c r="A109" s="1"/>
      <c r="B109" s="1"/>
      <c r="C109" s="1"/>
      <c r="D109" s="1"/>
      <c r="E109" s="1"/>
      <c r="F109" s="222"/>
      <c r="G109" s="224"/>
      <c r="H109" s="224"/>
      <c r="I109" s="224"/>
      <c r="J109" s="1"/>
      <c r="K109" s="1"/>
    </row>
    <row r="110" spans="1:11" x14ac:dyDescent="0.3">
      <c r="A110" s="1"/>
      <c r="B110" s="1"/>
      <c r="C110" s="1"/>
      <c r="D110" s="1"/>
      <c r="E110" s="1"/>
      <c r="F110" s="222"/>
      <c r="G110" s="224"/>
      <c r="H110" s="224"/>
      <c r="I110" s="224"/>
      <c r="J110" s="1"/>
      <c r="K110" s="1"/>
    </row>
    <row r="111" spans="1:11" x14ac:dyDescent="0.3">
      <c r="A111" s="1"/>
      <c r="B111" s="1"/>
      <c r="C111" s="1"/>
      <c r="D111" s="1"/>
      <c r="E111" s="1"/>
      <c r="F111" s="222"/>
      <c r="G111" s="224"/>
      <c r="H111" s="224"/>
      <c r="I111" s="224"/>
      <c r="J111" s="1"/>
      <c r="K111" s="1"/>
    </row>
    <row r="112" spans="1:11" x14ac:dyDescent="0.3">
      <c r="A112" s="1"/>
      <c r="B112" s="1"/>
      <c r="C112" s="1"/>
      <c r="D112" s="1"/>
      <c r="E112" s="1"/>
      <c r="F112" s="222"/>
      <c r="G112" s="224"/>
      <c r="H112" s="224"/>
      <c r="I112" s="224"/>
      <c r="J112" s="1"/>
      <c r="K112" s="1"/>
    </row>
    <row r="113" spans="1:11" x14ac:dyDescent="0.3">
      <c r="A113" s="1"/>
      <c r="B113" s="1"/>
      <c r="C113" s="1"/>
      <c r="D113" s="1"/>
      <c r="E113" s="1"/>
      <c r="F113" s="222"/>
      <c r="G113" s="224"/>
      <c r="H113" s="224"/>
      <c r="I113" s="224"/>
      <c r="J113" s="1"/>
      <c r="K113" s="1"/>
    </row>
    <row r="114" spans="1:11" x14ac:dyDescent="0.3">
      <c r="A114" s="1"/>
      <c r="B114" s="1"/>
      <c r="C114" s="1"/>
      <c r="D114" s="1"/>
      <c r="E114" s="1"/>
      <c r="F114" s="222"/>
      <c r="G114" s="224"/>
      <c r="H114" s="224"/>
      <c r="I114" s="224"/>
      <c r="J114" s="1"/>
      <c r="K114" s="1"/>
    </row>
    <row r="115" spans="1:11" x14ac:dyDescent="0.3">
      <c r="A115" s="1"/>
      <c r="B115" s="1"/>
      <c r="C115" s="1"/>
      <c r="D115" s="1"/>
      <c r="E115" s="1"/>
      <c r="F115" s="222"/>
      <c r="G115" s="224"/>
      <c r="H115" s="224"/>
      <c r="I115" s="224"/>
      <c r="J115" s="1"/>
      <c r="K115" s="1"/>
    </row>
    <row r="116" spans="1:11" x14ac:dyDescent="0.3">
      <c r="A116" s="1"/>
      <c r="B116" s="1"/>
      <c r="C116" s="1"/>
      <c r="D116" s="1"/>
      <c r="E116" s="1"/>
      <c r="F116" s="222"/>
      <c r="G116" s="224"/>
      <c r="H116" s="224"/>
      <c r="I116" s="224"/>
      <c r="J116" s="1"/>
      <c r="K116" s="1"/>
    </row>
    <row r="117" spans="1:11" x14ac:dyDescent="0.3">
      <c r="A117" s="225"/>
      <c r="B117" s="222"/>
      <c r="C117" s="222"/>
      <c r="D117" s="223"/>
      <c r="E117" s="222"/>
      <c r="F117" s="222"/>
      <c r="G117" s="224"/>
      <c r="H117" s="224"/>
      <c r="I117" s="224"/>
      <c r="J117" s="1"/>
      <c r="K117" s="1"/>
    </row>
    <row r="118" spans="1:11" x14ac:dyDescent="0.3">
      <c r="A118" s="221"/>
      <c r="B118" s="222"/>
      <c r="C118" s="222"/>
      <c r="D118" s="223"/>
      <c r="E118" s="222"/>
      <c r="F118" s="222"/>
      <c r="G118" s="224"/>
      <c r="H118" s="224"/>
      <c r="I118" s="224"/>
      <c r="J118" s="1"/>
      <c r="K118" s="1"/>
    </row>
    <row r="119" spans="1:11" x14ac:dyDescent="0.3">
      <c r="A119" s="227"/>
      <c r="B119" s="222"/>
      <c r="C119" s="222"/>
      <c r="D119" s="223"/>
      <c r="E119" s="222"/>
      <c r="F119" s="222"/>
      <c r="G119" s="224"/>
      <c r="H119" s="224"/>
      <c r="I119" s="224"/>
      <c r="J119" s="1"/>
      <c r="K119" s="1"/>
    </row>
    <row r="120" spans="1:11" x14ac:dyDescent="0.3">
      <c r="A120" s="226"/>
      <c r="B120" s="222"/>
      <c r="C120" s="222"/>
      <c r="D120" s="223"/>
      <c r="E120" s="222"/>
      <c r="F120" s="222"/>
      <c r="G120" s="224"/>
      <c r="H120" s="224"/>
      <c r="I120" s="224"/>
      <c r="J120" s="1"/>
      <c r="K120" s="1"/>
    </row>
    <row r="121" spans="1:11" x14ac:dyDescent="0.3">
      <c r="A121" s="1"/>
      <c r="B121" s="1"/>
      <c r="C121" s="1"/>
      <c r="D121" s="1"/>
      <c r="E121" s="1"/>
      <c r="F121" s="1"/>
      <c r="G121" s="1"/>
      <c r="H121" s="1"/>
      <c r="I121" s="224"/>
      <c r="J121" s="1"/>
      <c r="K121" s="1"/>
    </row>
    <row r="122" spans="1:11" x14ac:dyDescent="0.3">
      <c r="A122" s="1"/>
      <c r="B122" s="1"/>
      <c r="C122" s="1"/>
      <c r="D122" s="1"/>
      <c r="E122" s="1"/>
      <c r="F122" s="1"/>
      <c r="G122" s="1"/>
      <c r="H122" s="1"/>
      <c r="I122" s="224"/>
      <c r="J122" s="1"/>
      <c r="K122" s="1"/>
    </row>
    <row r="123" spans="1:11" x14ac:dyDescent="0.3">
      <c r="A123" s="1"/>
      <c r="B123" s="1"/>
      <c r="C123" s="1"/>
      <c r="D123" s="1"/>
      <c r="E123" s="1"/>
      <c r="F123" s="1"/>
      <c r="G123" s="1"/>
      <c r="H123" s="1"/>
      <c r="I123" s="224"/>
      <c r="J123" s="1"/>
      <c r="K123" s="1"/>
    </row>
    <row r="124" spans="1:11" x14ac:dyDescent="0.3">
      <c r="A124" s="1"/>
      <c r="B124" s="1"/>
      <c r="C124" s="1"/>
      <c r="D124" s="1"/>
      <c r="E124" s="1"/>
      <c r="F124" s="1"/>
      <c r="G124" s="1"/>
      <c r="H124" s="1"/>
      <c r="I124" s="224"/>
      <c r="J124" s="1"/>
      <c r="K124" s="1"/>
    </row>
    <row r="125" spans="1:11" x14ac:dyDescent="0.3">
      <c r="A125" s="1"/>
      <c r="B125" s="1"/>
      <c r="C125" s="1"/>
      <c r="D125" s="1"/>
      <c r="E125" s="1"/>
      <c r="F125" s="1"/>
      <c r="G125" s="1"/>
      <c r="H125" s="1"/>
      <c r="I125" s="224"/>
      <c r="J125" s="1"/>
      <c r="K125" s="1"/>
    </row>
    <row r="126" spans="1:11" x14ac:dyDescent="0.3">
      <c r="A126" s="1"/>
      <c r="B126" s="1"/>
      <c r="C126" s="1"/>
      <c r="D126" s="1"/>
      <c r="E126" s="1"/>
      <c r="F126" s="1"/>
      <c r="G126" s="1"/>
      <c r="H126" s="1"/>
      <c r="I126" s="224"/>
      <c r="J126" s="1"/>
      <c r="K126" s="1"/>
    </row>
    <row r="127" spans="1:11" x14ac:dyDescent="0.3">
      <c r="A127" s="1"/>
      <c r="B127" s="1"/>
      <c r="C127" s="1"/>
      <c r="D127" s="1"/>
      <c r="E127" s="1"/>
      <c r="F127" s="1"/>
      <c r="G127" s="1"/>
      <c r="H127" s="1"/>
      <c r="I127" s="224"/>
      <c r="J127" s="1"/>
      <c r="K127" s="1"/>
    </row>
    <row r="128" spans="1:11" x14ac:dyDescent="0.3">
      <c r="A128" s="1"/>
      <c r="B128" s="1"/>
      <c r="C128" s="1"/>
      <c r="D128" s="1"/>
      <c r="E128" s="1"/>
      <c r="F128" s="1"/>
      <c r="G128" s="1"/>
      <c r="H128" s="1"/>
      <c r="I128" s="224"/>
      <c r="J128" s="1"/>
      <c r="K128" s="1"/>
    </row>
    <row r="129" spans="1:11" x14ac:dyDescent="0.3">
      <c r="A129" s="1"/>
      <c r="B129" s="1"/>
      <c r="C129" s="1"/>
      <c r="D129" s="1"/>
      <c r="E129" s="1"/>
      <c r="F129" s="1"/>
      <c r="G129" s="1"/>
      <c r="H129" s="1"/>
      <c r="I129" s="224"/>
      <c r="J129" s="1"/>
      <c r="K129" s="1"/>
    </row>
    <row r="130" spans="1:11" x14ac:dyDescent="0.3">
      <c r="A130" s="1"/>
      <c r="B130" s="1"/>
      <c r="C130" s="1"/>
      <c r="D130" s="1"/>
      <c r="E130" s="1"/>
      <c r="F130" s="1"/>
      <c r="G130" s="1"/>
      <c r="H130" s="1"/>
      <c r="I130" s="224"/>
      <c r="J130" s="1"/>
      <c r="K130" s="1"/>
    </row>
    <row r="131" spans="1:11" x14ac:dyDescent="0.3">
      <c r="A131" s="1"/>
      <c r="B131" s="1"/>
      <c r="C131" s="1"/>
      <c r="D131" s="1"/>
      <c r="E131" s="1"/>
      <c r="F131" s="1"/>
      <c r="G131" s="1"/>
      <c r="H131" s="1"/>
      <c r="I131" s="224"/>
      <c r="J131" s="1"/>
      <c r="K131" s="1"/>
    </row>
    <row r="132" spans="1:11" x14ac:dyDescent="0.3">
      <c r="A132" s="1"/>
      <c r="B132" s="1"/>
      <c r="C132" s="1"/>
      <c r="D132" s="1"/>
      <c r="E132" s="1"/>
      <c r="F132" s="1"/>
      <c r="G132" s="1"/>
      <c r="H132" s="1"/>
      <c r="I132" s="224"/>
      <c r="J132" s="1"/>
      <c r="K132" s="1"/>
    </row>
    <row r="133" spans="1:11" x14ac:dyDescent="0.3">
      <c r="A133" s="1"/>
      <c r="B133" s="1"/>
      <c r="C133" s="1"/>
      <c r="D133" s="1"/>
      <c r="E133" s="1"/>
      <c r="F133" s="1"/>
      <c r="G133" s="1"/>
      <c r="H133" s="1"/>
      <c r="I133" s="224"/>
      <c r="J133" s="1"/>
      <c r="K133" s="1"/>
    </row>
    <row r="134" spans="1:11" x14ac:dyDescent="0.3">
      <c r="A134" s="1"/>
      <c r="B134" s="1"/>
      <c r="C134" s="1"/>
      <c r="D134" s="1"/>
      <c r="E134" s="1"/>
      <c r="F134" s="1"/>
      <c r="G134" s="1"/>
      <c r="H134" s="1"/>
      <c r="I134" s="224"/>
      <c r="J134" s="1"/>
      <c r="K134" s="1"/>
    </row>
    <row r="135" spans="1:11" x14ac:dyDescent="0.3">
      <c r="A135" s="221"/>
      <c r="B135" s="222"/>
      <c r="C135" s="222"/>
      <c r="D135" s="223"/>
      <c r="E135" s="222"/>
      <c r="F135" s="222"/>
      <c r="G135" s="228"/>
      <c r="H135" s="224"/>
      <c r="I135" s="224"/>
      <c r="J135" s="1"/>
      <c r="K135" s="1"/>
    </row>
    <row r="136" spans="1:11" x14ac:dyDescent="0.3">
      <c r="A136" s="221"/>
      <c r="B136" s="222"/>
      <c r="C136" s="222"/>
      <c r="D136" s="223"/>
      <c r="E136" s="222"/>
      <c r="F136" s="222"/>
      <c r="G136" s="224"/>
      <c r="H136" s="224"/>
      <c r="I136" s="224"/>
      <c r="J136" s="1"/>
      <c r="K136" s="1"/>
    </row>
    <row r="137" spans="1:11" x14ac:dyDescent="0.3">
      <c r="A137" s="221"/>
      <c r="B137" s="222"/>
      <c r="C137" s="222"/>
      <c r="D137" s="223"/>
      <c r="E137" s="222"/>
      <c r="F137" s="222"/>
      <c r="G137" s="224"/>
      <c r="H137" s="224"/>
      <c r="I137" s="224"/>
      <c r="J137" s="1"/>
      <c r="K137" s="1"/>
    </row>
    <row r="138" spans="1:11" x14ac:dyDescent="0.3">
      <c r="A138" s="221"/>
      <c r="B138" s="222"/>
      <c r="C138" s="222"/>
      <c r="D138" s="223"/>
      <c r="E138" s="222"/>
      <c r="F138" s="222"/>
      <c r="G138" s="224"/>
      <c r="H138" s="224"/>
      <c r="I138" s="224"/>
      <c r="J138" s="1"/>
      <c r="K138" s="1"/>
    </row>
    <row r="139" spans="1:11" x14ac:dyDescent="0.3">
      <c r="A139" s="221"/>
      <c r="B139" s="222"/>
      <c r="C139" s="222"/>
      <c r="D139" s="223"/>
      <c r="E139" s="222"/>
      <c r="F139" s="222"/>
      <c r="G139" s="224"/>
      <c r="H139" s="224"/>
      <c r="I139" s="224"/>
      <c r="J139" s="1"/>
      <c r="K139" s="1"/>
    </row>
    <row r="140" spans="1:11" x14ac:dyDescent="0.3">
      <c r="A140" s="221"/>
      <c r="B140" s="222"/>
      <c r="C140" s="222"/>
      <c r="D140" s="223"/>
      <c r="E140" s="222"/>
      <c r="F140" s="222"/>
      <c r="G140" s="224"/>
      <c r="H140" s="224"/>
      <c r="I140" s="224"/>
      <c r="J140" s="1"/>
      <c r="K140" s="1"/>
    </row>
    <row r="141" spans="1:11" x14ac:dyDescent="0.3">
      <c r="A141" s="221"/>
      <c r="B141" s="222"/>
      <c r="C141" s="222"/>
      <c r="D141" s="223"/>
      <c r="E141" s="222"/>
      <c r="F141" s="222"/>
      <c r="G141" s="224"/>
      <c r="H141" s="224"/>
      <c r="I141" s="224"/>
      <c r="J141" s="1"/>
      <c r="K141" s="1"/>
    </row>
  </sheetData>
  <mergeCells count="6">
    <mergeCell ref="D44:D45"/>
    <mergeCell ref="E44:E45"/>
    <mergeCell ref="F44:F45"/>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87"/>
  <sheetViews>
    <sheetView topLeftCell="A65" zoomScaleNormal="100" workbookViewId="0">
      <selection activeCell="G72" sqref="G72"/>
    </sheetView>
  </sheetViews>
  <sheetFormatPr baseColWidth="10" defaultColWidth="11.42578125" defaultRowHeight="11.25" x14ac:dyDescent="0.2"/>
  <cols>
    <col min="1" max="1" width="57.7109375" style="18" customWidth="1"/>
    <col min="2" max="2" width="18.28515625" style="18" customWidth="1"/>
    <col min="3" max="3" width="19.7109375" style="18" customWidth="1"/>
    <col min="4" max="4" width="12.28515625" style="18" bestFit="1" customWidth="1"/>
    <col min="5" max="5" width="11.42578125" style="18"/>
    <col min="6" max="6" width="12.28515625" style="18" bestFit="1" customWidth="1"/>
    <col min="7" max="16384" width="11.42578125" style="18"/>
  </cols>
  <sheetData>
    <row r="3" spans="1:6" ht="12.75" x14ac:dyDescent="0.2">
      <c r="A3" s="346" t="s">
        <v>390</v>
      </c>
      <c r="B3" s="346"/>
      <c r="C3" s="346"/>
    </row>
    <row r="4" spans="1:6" ht="19.5" customHeight="1" x14ac:dyDescent="0.2">
      <c r="A4" s="347" t="s">
        <v>79</v>
      </c>
      <c r="B4" s="347"/>
      <c r="C4" s="347"/>
    </row>
    <row r="5" spans="1:6" ht="20.25" customHeight="1" x14ac:dyDescent="0.2">
      <c r="A5" s="341" t="str">
        <f>BALANCE!A4</f>
        <v>CORRESPONDIENTE AL 31/12/2024  PRESENTADO EN FORMA COMPARATIVA AL 31/12/2023</v>
      </c>
      <c r="B5" s="341"/>
      <c r="C5" s="341"/>
    </row>
    <row r="6" spans="1:6" x14ac:dyDescent="0.2">
      <c r="A6" s="36"/>
      <c r="B6" s="36"/>
      <c r="C6" s="36"/>
    </row>
    <row r="7" spans="1:6" x14ac:dyDescent="0.2">
      <c r="A7" s="36"/>
      <c r="B7" s="36"/>
      <c r="C7" s="36"/>
    </row>
    <row r="8" spans="1:6" x14ac:dyDescent="0.2">
      <c r="A8" s="24"/>
      <c r="B8" s="23"/>
      <c r="C8" s="23"/>
    </row>
    <row r="9" spans="1:6" x14ac:dyDescent="0.2">
      <c r="A9" s="37" t="s">
        <v>219</v>
      </c>
      <c r="B9" s="23"/>
      <c r="C9" s="23"/>
    </row>
    <row r="10" spans="1:6" x14ac:dyDescent="0.2">
      <c r="A10" s="342"/>
      <c r="B10" s="344" t="s">
        <v>110</v>
      </c>
      <c r="C10" s="344" t="s">
        <v>224</v>
      </c>
    </row>
    <row r="11" spans="1:6" x14ac:dyDescent="0.2">
      <c r="A11" s="343"/>
      <c r="B11" s="345"/>
      <c r="C11" s="345"/>
      <c r="F11" s="120"/>
    </row>
    <row r="12" spans="1:6" x14ac:dyDescent="0.2">
      <c r="A12" s="29" t="s">
        <v>80</v>
      </c>
      <c r="B12" s="28">
        <f>B27+B25+B34+B32+B28+B29</f>
        <v>0</v>
      </c>
      <c r="C12" s="28">
        <f>C27+C25+C34+C32+C28+C29</f>
        <v>0</v>
      </c>
      <c r="D12" s="120"/>
      <c r="E12" s="120"/>
      <c r="F12" s="120"/>
    </row>
    <row r="13" spans="1:6" x14ac:dyDescent="0.2">
      <c r="A13" s="30" t="s">
        <v>81</v>
      </c>
      <c r="B13" s="25"/>
      <c r="C13" s="25"/>
      <c r="D13" s="187"/>
    </row>
    <row r="14" spans="1:6" x14ac:dyDescent="0.2">
      <c r="A14" s="31" t="s">
        <v>82</v>
      </c>
      <c r="B14" s="25">
        <v>0</v>
      </c>
      <c r="C14" s="25">
        <v>0</v>
      </c>
      <c r="D14" s="120"/>
    </row>
    <row r="15" spans="1:6" x14ac:dyDescent="0.2">
      <c r="A15" s="31" t="s">
        <v>83</v>
      </c>
      <c r="B15" s="25">
        <v>0</v>
      </c>
      <c r="C15" s="25">
        <v>0</v>
      </c>
      <c r="D15" s="120"/>
      <c r="E15" s="120"/>
    </row>
    <row r="16" spans="1:6" x14ac:dyDescent="0.2">
      <c r="A16" s="31"/>
      <c r="B16" s="25"/>
      <c r="C16" s="25"/>
      <c r="D16" s="120"/>
    </row>
    <row r="17" spans="1:5" x14ac:dyDescent="0.2">
      <c r="A17" s="30" t="s">
        <v>84</v>
      </c>
      <c r="B17" s="25"/>
      <c r="C17" s="25"/>
      <c r="D17" s="188"/>
    </row>
    <row r="18" spans="1:5" x14ac:dyDescent="0.2">
      <c r="A18" s="31" t="s">
        <v>82</v>
      </c>
      <c r="B18" s="25">
        <v>0</v>
      </c>
      <c r="C18" s="25">
        <v>0</v>
      </c>
    </row>
    <row r="19" spans="1:5" x14ac:dyDescent="0.2">
      <c r="A19" s="31" t="s">
        <v>83</v>
      </c>
      <c r="B19" s="25">
        <v>0</v>
      </c>
      <c r="C19" s="25">
        <v>0</v>
      </c>
    </row>
    <row r="20" spans="1:5" x14ac:dyDescent="0.2">
      <c r="A20" s="31"/>
      <c r="B20" s="25"/>
      <c r="C20" s="25"/>
    </row>
    <row r="21" spans="1:5" x14ac:dyDescent="0.2">
      <c r="A21" s="30" t="s">
        <v>85</v>
      </c>
      <c r="B21" s="25"/>
      <c r="C21" s="25"/>
      <c r="D21" s="120"/>
    </row>
    <row r="22" spans="1:5" x14ac:dyDescent="0.2">
      <c r="A22" s="31" t="s">
        <v>86</v>
      </c>
      <c r="B22" s="25">
        <v>0</v>
      </c>
      <c r="C22" s="25">
        <v>0</v>
      </c>
    </row>
    <row r="23" spans="1:5" x14ac:dyDescent="0.2">
      <c r="A23" s="31" t="s">
        <v>87</v>
      </c>
      <c r="B23" s="25">
        <v>0</v>
      </c>
      <c r="C23" s="25">
        <v>0</v>
      </c>
    </row>
    <row r="24" spans="1:5" x14ac:dyDescent="0.2">
      <c r="A24" s="31"/>
      <c r="B24" s="25"/>
      <c r="C24" s="25"/>
    </row>
    <row r="25" spans="1:5" x14ac:dyDescent="0.2">
      <c r="A25" s="31" t="s">
        <v>88</v>
      </c>
      <c r="B25" s="25">
        <v>0</v>
      </c>
      <c r="C25" s="25">
        <v>0</v>
      </c>
      <c r="D25" s="120"/>
    </row>
    <row r="26" spans="1:5" x14ac:dyDescent="0.2">
      <c r="A26" s="32" t="s">
        <v>89</v>
      </c>
      <c r="B26" s="25">
        <v>0</v>
      </c>
      <c r="C26" s="25">
        <v>0</v>
      </c>
    </row>
    <row r="27" spans="1:5" x14ac:dyDescent="0.2">
      <c r="A27" s="31" t="s">
        <v>296</v>
      </c>
      <c r="B27" s="25">
        <v>0</v>
      </c>
      <c r="C27" s="25">
        <v>0</v>
      </c>
    </row>
    <row r="28" spans="1:5" x14ac:dyDescent="0.2">
      <c r="A28" s="31" t="s">
        <v>297</v>
      </c>
      <c r="B28" s="25">
        <v>0</v>
      </c>
      <c r="C28" s="25">
        <v>0</v>
      </c>
    </row>
    <row r="29" spans="1:5" x14ac:dyDescent="0.2">
      <c r="A29" s="31" t="s">
        <v>90</v>
      </c>
      <c r="B29" s="25">
        <v>0</v>
      </c>
      <c r="C29" s="25">
        <v>0</v>
      </c>
    </row>
    <row r="30" spans="1:5" x14ac:dyDescent="0.2">
      <c r="A30" s="31" t="s">
        <v>91</v>
      </c>
      <c r="B30" s="25">
        <v>0</v>
      </c>
      <c r="C30" s="25">
        <v>0</v>
      </c>
    </row>
    <row r="31" spans="1:5" x14ac:dyDescent="0.2">
      <c r="A31" s="31" t="s">
        <v>223</v>
      </c>
      <c r="B31" s="25">
        <v>0</v>
      </c>
      <c r="C31" s="25">
        <v>0</v>
      </c>
    </row>
    <row r="32" spans="1:5" x14ac:dyDescent="0.2">
      <c r="A32" s="31" t="s">
        <v>295</v>
      </c>
      <c r="B32" s="25">
        <v>0</v>
      </c>
      <c r="C32" s="25">
        <v>0</v>
      </c>
      <c r="E32" s="120"/>
    </row>
    <row r="33" spans="1:6" x14ac:dyDescent="0.2">
      <c r="A33" s="31"/>
      <c r="B33" s="25"/>
      <c r="C33" s="25"/>
    </row>
    <row r="34" spans="1:6" x14ac:dyDescent="0.2">
      <c r="A34" s="121" t="s">
        <v>291</v>
      </c>
      <c r="B34" s="25">
        <v>0</v>
      </c>
      <c r="C34" s="25">
        <v>0</v>
      </c>
      <c r="E34" s="120"/>
    </row>
    <row r="35" spans="1:6" x14ac:dyDescent="0.2">
      <c r="A35" s="122"/>
      <c r="B35" s="25"/>
      <c r="C35" s="25"/>
    </row>
    <row r="36" spans="1:6" x14ac:dyDescent="0.2">
      <c r="A36" s="122" t="s">
        <v>294</v>
      </c>
      <c r="B36" s="26">
        <f>-SUM(B37:B40)</f>
        <v>0</v>
      </c>
      <c r="C36" s="26">
        <f>-SUM(C37:C40)</f>
        <v>0</v>
      </c>
    </row>
    <row r="37" spans="1:6" x14ac:dyDescent="0.2">
      <c r="A37" s="121" t="s">
        <v>92</v>
      </c>
      <c r="B37" s="25">
        <v>0</v>
      </c>
      <c r="C37" s="25">
        <v>0</v>
      </c>
      <c r="D37" s="120"/>
    </row>
    <row r="38" spans="1:6" x14ac:dyDescent="0.2">
      <c r="A38" s="121" t="s">
        <v>231</v>
      </c>
      <c r="B38" s="25">
        <v>0</v>
      </c>
      <c r="C38" s="25">
        <v>0</v>
      </c>
      <c r="D38" s="120"/>
    </row>
    <row r="39" spans="1:6" x14ac:dyDescent="0.2">
      <c r="A39" s="121" t="s">
        <v>93</v>
      </c>
      <c r="B39" s="25">
        <v>0</v>
      </c>
      <c r="C39" s="25">
        <v>0</v>
      </c>
      <c r="D39" s="120"/>
    </row>
    <row r="40" spans="1:6" x14ac:dyDescent="0.2">
      <c r="A40" s="121" t="s">
        <v>203</v>
      </c>
      <c r="B40" s="25">
        <v>0</v>
      </c>
      <c r="C40" s="25">
        <v>0</v>
      </c>
      <c r="D40" s="120"/>
    </row>
    <row r="41" spans="1:6" x14ac:dyDescent="0.2">
      <c r="A41" s="122" t="s">
        <v>94</v>
      </c>
      <c r="B41" s="25"/>
      <c r="C41" s="25"/>
      <c r="D41" s="120"/>
    </row>
    <row r="42" spans="1:6" x14ac:dyDescent="0.2">
      <c r="A42" s="122" t="s">
        <v>292</v>
      </c>
      <c r="B42" s="26">
        <f>-SUM(B43:B45)</f>
        <v>-18471818</v>
      </c>
      <c r="C42" s="26">
        <f>-SUM(C43:C45)</f>
        <v>0</v>
      </c>
      <c r="E42" s="120"/>
    </row>
    <row r="43" spans="1:6" x14ac:dyDescent="0.2">
      <c r="A43" s="121" t="s">
        <v>384</v>
      </c>
      <c r="B43" s="311">
        <v>18471818</v>
      </c>
      <c r="C43" s="25">
        <v>0</v>
      </c>
      <c r="E43" s="120"/>
    </row>
    <row r="44" spans="1:6" x14ac:dyDescent="0.2">
      <c r="A44" s="121" t="s">
        <v>95</v>
      </c>
      <c r="B44" s="25">
        <v>0</v>
      </c>
      <c r="C44" s="25">
        <v>0</v>
      </c>
    </row>
    <row r="45" spans="1:6" x14ac:dyDescent="0.2">
      <c r="A45" s="121" t="s">
        <v>204</v>
      </c>
      <c r="B45" s="25">
        <v>0</v>
      </c>
      <c r="C45" s="25">
        <v>0</v>
      </c>
    </row>
    <row r="46" spans="1:6" x14ac:dyDescent="0.2">
      <c r="A46" s="122" t="s">
        <v>293</v>
      </c>
      <c r="B46" s="26">
        <f>-SUM(B47:B52)</f>
        <v>-1016631461.4242419</v>
      </c>
      <c r="C46" s="26">
        <f>-SUM(C47:C52)</f>
        <v>-420000</v>
      </c>
      <c r="D46" s="120"/>
      <c r="E46" s="120"/>
    </row>
    <row r="47" spans="1:6" x14ac:dyDescent="0.2">
      <c r="A47" s="121" t="s">
        <v>356</v>
      </c>
      <c r="B47" s="311">
        <v>671925829.09090853</v>
      </c>
      <c r="C47" s="25">
        <v>0</v>
      </c>
      <c r="E47" s="120"/>
      <c r="F47" s="120"/>
    </row>
    <row r="48" spans="1:6" x14ac:dyDescent="0.2">
      <c r="A48" s="121" t="s">
        <v>385</v>
      </c>
      <c r="B48" s="311">
        <f>271866024+59176280+96865+9722085+1073545</f>
        <v>341934799</v>
      </c>
      <c r="C48" s="25">
        <v>420000</v>
      </c>
      <c r="D48" s="120"/>
      <c r="E48" s="120"/>
      <c r="F48" s="171"/>
    </row>
    <row r="49" spans="1:7" x14ac:dyDescent="0.2">
      <c r="A49" s="121" t="s">
        <v>386</v>
      </c>
      <c r="B49" s="311">
        <v>2770833.333333333</v>
      </c>
      <c r="C49" s="25">
        <v>0</v>
      </c>
    </row>
    <row r="50" spans="1:7" x14ac:dyDescent="0.2">
      <c r="A50" s="121" t="s">
        <v>387</v>
      </c>
      <c r="B50" s="25">
        <v>0</v>
      </c>
      <c r="C50" s="25">
        <v>0</v>
      </c>
      <c r="E50" s="120"/>
      <c r="F50" s="120"/>
      <c r="G50" s="120"/>
    </row>
    <row r="51" spans="1:7" x14ac:dyDescent="0.2">
      <c r="A51" s="31" t="s">
        <v>352</v>
      </c>
      <c r="B51" s="25">
        <v>0</v>
      </c>
      <c r="C51" s="25">
        <v>0</v>
      </c>
      <c r="D51" s="120"/>
    </row>
    <row r="52" spans="1:7" x14ac:dyDescent="0.2">
      <c r="A52" s="31" t="s">
        <v>388</v>
      </c>
      <c r="B52" s="25">
        <v>0</v>
      </c>
      <c r="C52" s="25">
        <v>0</v>
      </c>
      <c r="D52" s="120"/>
    </row>
    <row r="53" spans="1:7" x14ac:dyDescent="0.2">
      <c r="A53" s="33" t="s">
        <v>96</v>
      </c>
      <c r="B53" s="26">
        <f>+B46+B36+B12+B42</f>
        <v>-1035103279.4242419</v>
      </c>
      <c r="C53" s="26">
        <f>+C46+C36+C12+C42</f>
        <v>-420000</v>
      </c>
    </row>
    <row r="54" spans="1:7" x14ac:dyDescent="0.2">
      <c r="A54" s="33"/>
      <c r="B54" s="25"/>
      <c r="C54" s="25"/>
    </row>
    <row r="55" spans="1:7" x14ac:dyDescent="0.2">
      <c r="A55" s="33" t="s">
        <v>205</v>
      </c>
      <c r="B55" s="26">
        <f>SUM(B56:B57)</f>
        <v>-6832</v>
      </c>
      <c r="C55" s="26">
        <v>0</v>
      </c>
    </row>
    <row r="56" spans="1:7" x14ac:dyDescent="0.2">
      <c r="A56" s="31" t="s">
        <v>97</v>
      </c>
      <c r="B56" s="311">
        <v>13168</v>
      </c>
      <c r="C56" s="25">
        <v>0</v>
      </c>
    </row>
    <row r="57" spans="1:7" x14ac:dyDescent="0.2">
      <c r="A57" s="31" t="s">
        <v>98</v>
      </c>
      <c r="B57" s="311">
        <v>-20000</v>
      </c>
      <c r="C57" s="25">
        <v>0</v>
      </c>
    </row>
    <row r="58" spans="1:7" x14ac:dyDescent="0.2">
      <c r="A58" s="33"/>
      <c r="B58" s="25"/>
      <c r="C58" s="25"/>
    </row>
    <row r="59" spans="1:7" x14ac:dyDescent="0.2">
      <c r="A59" s="33" t="s">
        <v>300</v>
      </c>
      <c r="B59" s="26">
        <f>-SUM(B61:B62)</f>
        <v>0</v>
      </c>
      <c r="C59" s="26">
        <f>C60</f>
        <v>0</v>
      </c>
    </row>
    <row r="60" spans="1:7" x14ac:dyDescent="0.2">
      <c r="A60" s="33" t="s">
        <v>99</v>
      </c>
      <c r="B60" s="25"/>
      <c r="C60" s="25"/>
    </row>
    <row r="61" spans="1:7" x14ac:dyDescent="0.2">
      <c r="A61" s="31" t="s">
        <v>250</v>
      </c>
      <c r="B61" s="25">
        <v>0</v>
      </c>
      <c r="C61" s="25">
        <v>0</v>
      </c>
    </row>
    <row r="62" spans="1:7" x14ac:dyDescent="0.2">
      <c r="A62" s="31" t="s">
        <v>301</v>
      </c>
      <c r="B62" s="25">
        <v>0</v>
      </c>
      <c r="C62" s="25">
        <v>0</v>
      </c>
    </row>
    <row r="63" spans="1:7" x14ac:dyDescent="0.2">
      <c r="A63" s="33" t="s">
        <v>100</v>
      </c>
      <c r="B63" s="26">
        <f>-SUM(B64:B65)</f>
        <v>0</v>
      </c>
      <c r="C63" s="26">
        <f>-SUM(C64:C65)</f>
        <v>0</v>
      </c>
      <c r="D63" s="120"/>
    </row>
    <row r="64" spans="1:7" x14ac:dyDescent="0.2">
      <c r="A64" s="31" t="s">
        <v>389</v>
      </c>
      <c r="B64" s="25">
        <v>0</v>
      </c>
      <c r="C64" s="25">
        <v>0</v>
      </c>
      <c r="E64" s="120"/>
      <c r="F64" s="120"/>
    </row>
    <row r="65" spans="1:6" x14ac:dyDescent="0.2">
      <c r="A65" s="31" t="s">
        <v>302</v>
      </c>
      <c r="B65" s="25">
        <v>0</v>
      </c>
      <c r="C65" s="25">
        <v>0</v>
      </c>
      <c r="D65" s="120"/>
      <c r="E65" s="120"/>
    </row>
    <row r="66" spans="1:6" x14ac:dyDescent="0.2">
      <c r="A66" s="33" t="s">
        <v>206</v>
      </c>
      <c r="B66" s="25"/>
      <c r="C66" s="25"/>
      <c r="E66" s="120"/>
    </row>
    <row r="67" spans="1:6" x14ac:dyDescent="0.2">
      <c r="A67" s="31" t="s">
        <v>101</v>
      </c>
      <c r="B67" s="25">
        <v>0</v>
      </c>
      <c r="C67" s="25">
        <v>0</v>
      </c>
      <c r="E67" s="120"/>
      <c r="F67" s="120"/>
    </row>
    <row r="68" spans="1:6" x14ac:dyDescent="0.2">
      <c r="A68" s="31" t="s">
        <v>102</v>
      </c>
      <c r="B68" s="25">
        <v>0</v>
      </c>
      <c r="C68" s="25">
        <v>0</v>
      </c>
      <c r="E68" s="120"/>
    </row>
    <row r="69" spans="1:6" x14ac:dyDescent="0.2">
      <c r="A69" s="33" t="s">
        <v>103</v>
      </c>
      <c r="B69" s="25"/>
      <c r="C69" s="25"/>
    </row>
    <row r="70" spans="1:6" x14ac:dyDescent="0.2">
      <c r="A70" s="34" t="s">
        <v>104</v>
      </c>
      <c r="B70" s="25">
        <v>0</v>
      </c>
      <c r="C70" s="25">
        <v>0</v>
      </c>
    </row>
    <row r="71" spans="1:6" x14ac:dyDescent="0.2">
      <c r="A71" s="34" t="s">
        <v>105</v>
      </c>
      <c r="B71" s="25">
        <v>0</v>
      </c>
      <c r="C71" s="25">
        <v>0</v>
      </c>
    </row>
    <row r="72" spans="1:6" x14ac:dyDescent="0.2">
      <c r="A72" s="33" t="s">
        <v>106</v>
      </c>
      <c r="B72" s="26">
        <f>B53+B59+B55+B63</f>
        <v>-1035110111.4242419</v>
      </c>
      <c r="C72" s="26">
        <f>C53+C59+C55+C63</f>
        <v>-420000</v>
      </c>
      <c r="D72" s="120"/>
      <c r="E72" s="120"/>
    </row>
    <row r="73" spans="1:6" x14ac:dyDescent="0.2">
      <c r="A73" s="56" t="s">
        <v>107</v>
      </c>
      <c r="B73" s="57"/>
      <c r="C73" s="57"/>
      <c r="D73" s="171"/>
      <c r="E73" s="120"/>
    </row>
    <row r="74" spans="1:6" x14ac:dyDescent="0.2">
      <c r="A74" s="35" t="s">
        <v>108</v>
      </c>
      <c r="B74" s="27">
        <f>+B72</f>
        <v>-1035110111.4242419</v>
      </c>
      <c r="C74" s="27">
        <f>+C72</f>
        <v>-420000</v>
      </c>
      <c r="D74" s="120"/>
      <c r="E74" s="120"/>
    </row>
    <row r="75" spans="1:6" x14ac:dyDescent="0.2">
      <c r="B75" s="187"/>
      <c r="C75" s="310"/>
      <c r="D75" s="120"/>
      <c r="E75" s="120"/>
    </row>
    <row r="76" spans="1:6" ht="14.25" x14ac:dyDescent="0.2">
      <c r="A76" s="170" t="s">
        <v>298</v>
      </c>
    </row>
    <row r="77" spans="1:6" x14ac:dyDescent="0.2">
      <c r="B77" s="120"/>
    </row>
    <row r="78" spans="1:6" x14ac:dyDescent="0.2">
      <c r="B78" s="120"/>
    </row>
    <row r="81" spans="1:3" ht="15" x14ac:dyDescent="0.25">
      <c r="A81" s="1"/>
      <c r="B81" s="1"/>
      <c r="C81" s="1"/>
    </row>
    <row r="82" spans="1:3" ht="15" x14ac:dyDescent="0.25">
      <c r="A82" s="1"/>
      <c r="B82" s="1"/>
      <c r="C82" s="1"/>
    </row>
    <row r="83" spans="1:3" ht="15" x14ac:dyDescent="0.25">
      <c r="A83" s="1"/>
      <c r="B83" s="1"/>
      <c r="C83" s="1"/>
    </row>
    <row r="84" spans="1:3" ht="15" x14ac:dyDescent="0.25">
      <c r="A84" s="1"/>
      <c r="B84" s="1"/>
      <c r="C84" s="1"/>
    </row>
    <row r="85" spans="1:3" ht="15" x14ac:dyDescent="0.25">
      <c r="A85" s="1"/>
      <c r="B85" s="1"/>
      <c r="C85" s="1"/>
    </row>
    <row r="86" spans="1:3" ht="15" x14ac:dyDescent="0.25">
      <c r="A86" s="1"/>
      <c r="B86" s="1"/>
      <c r="C86" s="1"/>
    </row>
    <row r="87" spans="1:3" ht="15" x14ac:dyDescent="0.25">
      <c r="A87" s="1"/>
      <c r="B87" s="1"/>
      <c r="C87" s="1"/>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1"/>
  <sheetViews>
    <sheetView topLeftCell="A32" zoomScaleNormal="100" workbookViewId="0">
      <selection activeCell="E38" sqref="E38"/>
    </sheetView>
  </sheetViews>
  <sheetFormatPr baseColWidth="10" defaultColWidth="11.42578125" defaultRowHeight="15" x14ac:dyDescent="0.25"/>
  <cols>
    <col min="1" max="1" width="54.7109375" style="1" bestFit="1" customWidth="1"/>
    <col min="2" max="2" width="21.140625" style="1" bestFit="1" customWidth="1"/>
    <col min="3" max="3" width="18.140625" style="1" customWidth="1"/>
    <col min="4" max="4" width="18.28515625" style="1" bestFit="1" customWidth="1"/>
    <col min="5" max="5" width="19.85546875" style="1" customWidth="1"/>
    <col min="6" max="16384" width="11.42578125" style="1"/>
  </cols>
  <sheetData>
    <row r="1" spans="1:5" ht="18" x14ac:dyDescent="0.25">
      <c r="A1" s="346" t="s">
        <v>390</v>
      </c>
      <c r="B1" s="346"/>
      <c r="C1" s="346"/>
      <c r="D1" s="4"/>
      <c r="E1" s="3"/>
    </row>
    <row r="2" spans="1:5" ht="18" x14ac:dyDescent="0.25">
      <c r="A2" s="346"/>
      <c r="B2" s="346"/>
      <c r="C2" s="346"/>
      <c r="D2" s="4"/>
      <c r="E2" s="3"/>
    </row>
    <row r="3" spans="1:5" ht="18" x14ac:dyDescent="0.25">
      <c r="A3" s="351" t="s">
        <v>109</v>
      </c>
      <c r="B3" s="351"/>
      <c r="C3" s="351"/>
      <c r="D3" s="4"/>
      <c r="E3" s="3"/>
    </row>
    <row r="4" spans="1:5" ht="15" customHeight="1" x14ac:dyDescent="0.25">
      <c r="A4" s="341" t="str">
        <f>+RESULTADO!A5</f>
        <v>CORRESPONDIENTE AL 31/12/2024  PRESENTADO EN FORMA COMPARATIVA AL 31/12/2023</v>
      </c>
      <c r="B4" s="341"/>
      <c r="C4" s="341"/>
      <c r="D4" s="341"/>
      <c r="E4" s="341"/>
    </row>
    <row r="5" spans="1:5" ht="15" customHeight="1" x14ac:dyDescent="0.25">
      <c r="A5" s="341"/>
      <c r="B5" s="341"/>
      <c r="C5" s="341"/>
      <c r="D5" s="341"/>
      <c r="E5" s="341"/>
    </row>
    <row r="6" spans="1:5" ht="18.75" thickBot="1" x14ac:dyDescent="0.3">
      <c r="A6" s="7"/>
      <c r="B6" s="3"/>
      <c r="C6" s="3"/>
      <c r="D6" s="4"/>
      <c r="E6" s="3"/>
    </row>
    <row r="7" spans="1:5" ht="18.75" customHeight="1" x14ac:dyDescent="0.25">
      <c r="A7" s="349" t="s">
        <v>111</v>
      </c>
      <c r="B7" s="50" t="s">
        <v>110</v>
      </c>
      <c r="C7" s="51" t="s">
        <v>224</v>
      </c>
      <c r="D7" s="4"/>
      <c r="E7" s="3"/>
    </row>
    <row r="8" spans="1:5" ht="18" x14ac:dyDescent="0.25">
      <c r="A8" s="350"/>
      <c r="B8" s="45"/>
      <c r="C8" s="45"/>
      <c r="D8" s="4"/>
      <c r="E8" s="3"/>
    </row>
    <row r="9" spans="1:5" ht="18" x14ac:dyDescent="0.25">
      <c r="A9" s="46" t="s">
        <v>112</v>
      </c>
      <c r="B9" s="292">
        <v>0</v>
      </c>
      <c r="C9" s="45">
        <v>0</v>
      </c>
      <c r="D9" s="3"/>
      <c r="E9" s="3"/>
    </row>
    <row r="10" spans="1:5" ht="18" x14ac:dyDescent="0.25">
      <c r="A10" s="46" t="s">
        <v>113</v>
      </c>
      <c r="B10" s="45">
        <v>0</v>
      </c>
      <c r="C10" s="45">
        <v>0</v>
      </c>
      <c r="D10" s="4"/>
      <c r="E10" s="3"/>
    </row>
    <row r="11" spans="1:5" ht="18" hidden="1" x14ac:dyDescent="0.25">
      <c r="A11" s="46" t="s">
        <v>303</v>
      </c>
      <c r="B11" s="45">
        <v>0</v>
      </c>
      <c r="C11" s="45">
        <v>0</v>
      </c>
      <c r="D11" s="4"/>
      <c r="E11" s="3"/>
    </row>
    <row r="12" spans="1:5" ht="18" x14ac:dyDescent="0.25">
      <c r="A12" s="46" t="s">
        <v>114</v>
      </c>
      <c r="B12" s="45">
        <v>-122660709</v>
      </c>
      <c r="C12" s="45">
        <v>-1632909.0909090908</v>
      </c>
      <c r="D12" s="3"/>
      <c r="E12" s="3"/>
    </row>
    <row r="13" spans="1:5" ht="26.25" thickBot="1" x14ac:dyDescent="0.3">
      <c r="A13" s="60" t="s">
        <v>115</v>
      </c>
      <c r="B13" s="59">
        <f>SUM(B9:B12)</f>
        <v>-122660709</v>
      </c>
      <c r="C13" s="59">
        <f>SUM(C9:C12)</f>
        <v>-1632909.0909090908</v>
      </c>
      <c r="D13" s="4"/>
      <c r="E13" s="3"/>
    </row>
    <row r="14" spans="1:5" ht="18.75" thickTop="1" x14ac:dyDescent="0.25">
      <c r="A14" s="53" t="s">
        <v>116</v>
      </c>
      <c r="B14" s="45"/>
      <c r="C14" s="45"/>
      <c r="D14" s="3"/>
      <c r="E14" s="3"/>
    </row>
    <row r="15" spans="1:5" ht="18" x14ac:dyDescent="0.25">
      <c r="A15" s="46" t="s">
        <v>117</v>
      </c>
      <c r="B15" s="45"/>
      <c r="C15" s="45"/>
      <c r="D15" s="3"/>
      <c r="E15" s="3"/>
    </row>
    <row r="16" spans="1:5" ht="18" x14ac:dyDescent="0.25">
      <c r="A16" s="46" t="s">
        <v>118</v>
      </c>
      <c r="B16" s="45">
        <v>0</v>
      </c>
      <c r="C16" s="45">
        <v>0</v>
      </c>
      <c r="D16" s="3"/>
      <c r="E16" s="3"/>
    </row>
    <row r="17" spans="1:5" ht="18" x14ac:dyDescent="0.25">
      <c r="A17" s="46" t="s">
        <v>119</v>
      </c>
      <c r="B17" s="45">
        <v>-729010102.09090865</v>
      </c>
      <c r="C17" s="45">
        <v>-16329091</v>
      </c>
      <c r="D17" s="4"/>
      <c r="E17" s="3"/>
    </row>
    <row r="18" spans="1:5" ht="30.75" customHeight="1" thickBot="1" x14ac:dyDescent="0.3">
      <c r="A18" s="60" t="s">
        <v>120</v>
      </c>
      <c r="B18" s="59">
        <f>B13+B17+B16</f>
        <v>-851670811.09090865</v>
      </c>
      <c r="C18" s="59">
        <f>C13+C17+C16</f>
        <v>-17962000.09090909</v>
      </c>
      <c r="D18" s="4"/>
      <c r="E18" s="3"/>
    </row>
    <row r="19" spans="1:5" ht="18.75" thickTop="1" x14ac:dyDescent="0.25">
      <c r="A19" s="46" t="s">
        <v>121</v>
      </c>
      <c r="B19" s="45">
        <v>0</v>
      </c>
      <c r="C19" s="45">
        <v>0</v>
      </c>
      <c r="D19" s="4"/>
      <c r="E19" s="3"/>
    </row>
    <row r="20" spans="1:5" ht="18.75" thickBot="1" x14ac:dyDescent="0.3">
      <c r="A20" s="60" t="s">
        <v>122</v>
      </c>
      <c r="B20" s="59">
        <f>B18</f>
        <v>-851670811.09090865</v>
      </c>
      <c r="C20" s="59">
        <f>C18</f>
        <v>-17962000.09090909</v>
      </c>
      <c r="D20" s="4"/>
      <c r="E20" s="3"/>
    </row>
    <row r="21" spans="1:5" ht="18.75" thickTop="1" x14ac:dyDescent="0.25">
      <c r="A21" s="54" t="s">
        <v>123</v>
      </c>
      <c r="B21" s="45">
        <v>0</v>
      </c>
      <c r="C21" s="45">
        <v>0</v>
      </c>
      <c r="D21" s="4"/>
      <c r="E21" s="3"/>
    </row>
    <row r="22" spans="1:5" ht="18" x14ac:dyDescent="0.25">
      <c r="A22" s="46" t="s">
        <v>124</v>
      </c>
      <c r="B22" s="45">
        <v>0</v>
      </c>
      <c r="C22" s="45">
        <v>0</v>
      </c>
      <c r="D22" s="4"/>
      <c r="E22" s="3"/>
    </row>
    <row r="23" spans="1:5" ht="18" x14ac:dyDescent="0.25">
      <c r="A23" s="46" t="s">
        <v>125</v>
      </c>
      <c r="B23" s="45">
        <v>0</v>
      </c>
      <c r="C23" s="45">
        <v>0</v>
      </c>
      <c r="D23" s="3"/>
      <c r="E23" s="3"/>
    </row>
    <row r="24" spans="1:5" ht="18" x14ac:dyDescent="0.25">
      <c r="A24" s="46" t="s">
        <v>126</v>
      </c>
      <c r="B24" s="45">
        <v>0</v>
      </c>
      <c r="C24" s="45">
        <v>0</v>
      </c>
      <c r="D24" s="4"/>
      <c r="E24" s="3"/>
    </row>
    <row r="25" spans="1:5" ht="18" x14ac:dyDescent="0.25">
      <c r="A25" s="46" t="s">
        <v>127</v>
      </c>
      <c r="B25" s="292">
        <v>-186884004</v>
      </c>
      <c r="C25" s="45">
        <v>0</v>
      </c>
      <c r="D25" s="4"/>
      <c r="E25" s="3"/>
    </row>
    <row r="26" spans="1:5" ht="18" x14ac:dyDescent="0.25">
      <c r="A26" s="46" t="s">
        <v>128</v>
      </c>
      <c r="B26" s="45">
        <v>0</v>
      </c>
      <c r="C26" s="45">
        <v>0</v>
      </c>
      <c r="D26" s="4"/>
      <c r="E26" s="3"/>
    </row>
    <row r="27" spans="1:5" ht="18" x14ac:dyDescent="0.25">
      <c r="A27" s="46" t="s">
        <v>129</v>
      </c>
      <c r="B27" s="45">
        <v>0</v>
      </c>
      <c r="C27" s="45">
        <v>0</v>
      </c>
      <c r="D27" s="4"/>
      <c r="E27" s="3"/>
    </row>
    <row r="28" spans="1:5" ht="18" x14ac:dyDescent="0.25">
      <c r="A28" s="46" t="s">
        <v>130</v>
      </c>
      <c r="B28" s="45">
        <v>0</v>
      </c>
      <c r="C28" s="45">
        <v>0</v>
      </c>
      <c r="D28" s="4"/>
      <c r="E28" s="3"/>
    </row>
    <row r="29" spans="1:5" ht="18" x14ac:dyDescent="0.25">
      <c r="A29" s="52" t="s">
        <v>131</v>
      </c>
      <c r="B29" s="45">
        <v>0</v>
      </c>
      <c r="C29" s="45">
        <v>0</v>
      </c>
      <c r="D29" s="4"/>
      <c r="E29" s="3"/>
    </row>
    <row r="30" spans="1:5" ht="18" x14ac:dyDescent="0.25">
      <c r="A30" s="54" t="s">
        <v>132</v>
      </c>
      <c r="B30" s="45">
        <v>0</v>
      </c>
      <c r="C30" s="45">
        <v>0</v>
      </c>
      <c r="D30" s="4"/>
      <c r="E30" s="3"/>
    </row>
    <row r="31" spans="1:5" ht="18" x14ac:dyDescent="0.25">
      <c r="A31" s="46" t="s">
        <v>133</v>
      </c>
      <c r="B31" s="292">
        <v>450000000</v>
      </c>
      <c r="C31" s="45">
        <v>2300000000</v>
      </c>
      <c r="D31" s="3"/>
      <c r="E31" s="3"/>
    </row>
    <row r="32" spans="1:5" ht="18" x14ac:dyDescent="0.25">
      <c r="A32" s="46" t="s">
        <v>134</v>
      </c>
      <c r="B32" s="45">
        <v>0</v>
      </c>
      <c r="C32" s="45">
        <v>0</v>
      </c>
      <c r="D32" s="4"/>
      <c r="E32" s="3"/>
    </row>
    <row r="33" spans="1:5" ht="18" x14ac:dyDescent="0.25">
      <c r="A33" s="46" t="s">
        <v>135</v>
      </c>
      <c r="B33" s="45">
        <v>0</v>
      </c>
      <c r="C33" s="45">
        <v>0</v>
      </c>
      <c r="D33" s="4"/>
      <c r="E33" s="3"/>
    </row>
    <row r="34" spans="1:5" ht="18" x14ac:dyDescent="0.25">
      <c r="A34" s="46" t="s">
        <v>136</v>
      </c>
      <c r="B34" s="45">
        <v>0</v>
      </c>
      <c r="C34" s="45">
        <v>0</v>
      </c>
      <c r="D34" s="4"/>
      <c r="E34" s="3"/>
    </row>
    <row r="35" spans="1:5" ht="18" x14ac:dyDescent="0.25">
      <c r="A35" s="46" t="s">
        <v>324</v>
      </c>
      <c r="B35" s="45">
        <v>0</v>
      </c>
      <c r="C35" s="45">
        <v>0</v>
      </c>
      <c r="D35" s="4"/>
      <c r="E35" s="3"/>
    </row>
    <row r="36" spans="1:5" ht="26.25" thickBot="1" x14ac:dyDescent="0.3">
      <c r="A36" s="61" t="s">
        <v>137</v>
      </c>
      <c r="B36" s="59">
        <f>+B20+B23+B24+B25+B26+B27+B28+B31+B22+B32+B35+B34</f>
        <v>-588554815.09090865</v>
      </c>
      <c r="C36" s="59">
        <f>+C20+C23+C24+C25+C26+C27+C28+C31+C22+C32+C35+C34</f>
        <v>2282037999.909091</v>
      </c>
      <c r="D36" s="4"/>
      <c r="E36" s="3"/>
    </row>
    <row r="37" spans="1:5" ht="19.5" thickTop="1" thickBot="1" x14ac:dyDescent="0.3">
      <c r="A37" s="58" t="s">
        <v>207</v>
      </c>
      <c r="B37" s="294">
        <v>2282038000.090909</v>
      </c>
      <c r="C37" s="49">
        <v>0</v>
      </c>
      <c r="D37" s="6"/>
      <c r="E37" s="3"/>
    </row>
    <row r="38" spans="1:5" ht="19.5" thickTop="1" thickBot="1" x14ac:dyDescent="0.3">
      <c r="A38" s="47" t="s">
        <v>208</v>
      </c>
      <c r="B38" s="48">
        <f>SUM(B36:B37)</f>
        <v>1693483185.0000005</v>
      </c>
      <c r="C38" s="48">
        <f>SUM(C36:C37)</f>
        <v>2282037999.909091</v>
      </c>
      <c r="D38" s="3"/>
      <c r="E38" s="3"/>
    </row>
    <row r="39" spans="1:5" ht="18" x14ac:dyDescent="0.25">
      <c r="A39" s="2"/>
      <c r="B39" s="291"/>
      <c r="C39" s="291"/>
      <c r="E39" s="3"/>
    </row>
    <row r="40" spans="1:5" x14ac:dyDescent="0.25">
      <c r="A40" s="348" t="s">
        <v>299</v>
      </c>
      <c r="B40" s="348"/>
      <c r="C40" s="348"/>
    </row>
    <row r="41" spans="1:5" x14ac:dyDescent="0.25">
      <c r="C41" s="98"/>
    </row>
  </sheetData>
  <mergeCells count="8">
    <mergeCell ref="D4:E4"/>
    <mergeCell ref="A5:C5"/>
    <mergeCell ref="D5:E5"/>
    <mergeCell ref="A40:C40"/>
    <mergeCell ref="A7:A8"/>
    <mergeCell ref="A1:C2"/>
    <mergeCell ref="A3:C3"/>
    <mergeCell ref="A4:C4"/>
  </mergeCells>
  <pageMargins left="0.25" right="0.25" top="0.75" bottom="0.75" header="0.3" footer="0.3"/>
  <pageSetup paperSize="9" scale="7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O23"/>
  <sheetViews>
    <sheetView topLeftCell="A2" zoomScale="98" workbookViewId="0">
      <selection activeCell="J20" sqref="J20"/>
    </sheetView>
  </sheetViews>
  <sheetFormatPr baseColWidth="10" defaultColWidth="11.42578125" defaultRowHeight="15" x14ac:dyDescent="0.25"/>
  <cols>
    <col min="1" max="1" width="2.7109375" style="1" customWidth="1"/>
    <col min="2" max="2" width="27.42578125" style="1" customWidth="1"/>
    <col min="3" max="3" width="14" style="1" customWidth="1"/>
    <col min="4" max="5" width="22.85546875" style="1" customWidth="1"/>
    <col min="6" max="6" width="12" style="1" bestFit="1" customWidth="1"/>
    <col min="7" max="7" width="17.28515625" style="1" customWidth="1"/>
    <col min="8" max="9" width="17.42578125" style="1" customWidth="1"/>
    <col min="10" max="10" width="19.28515625" style="1" customWidth="1"/>
    <col min="11" max="11" width="20.28515625" style="1" customWidth="1"/>
    <col min="12" max="12" width="17.42578125" style="1" customWidth="1"/>
    <col min="13" max="13" width="18.140625" style="1" customWidth="1"/>
    <col min="14" max="14" width="4" style="1" customWidth="1"/>
    <col min="15" max="15" width="16.140625" style="1" bestFit="1" customWidth="1"/>
    <col min="16" max="16384" width="11.42578125" style="1"/>
  </cols>
  <sheetData>
    <row r="2" spans="2:15" ht="23.25" customHeight="1" x14ac:dyDescent="0.25">
      <c r="D2" s="361" t="s">
        <v>390</v>
      </c>
      <c r="E2" s="361"/>
      <c r="F2" s="361"/>
      <c r="G2" s="361"/>
      <c r="H2" s="361"/>
      <c r="I2" s="361"/>
      <c r="J2" s="361"/>
      <c r="K2" s="361"/>
      <c r="L2" s="361"/>
      <c r="M2" s="361"/>
    </row>
    <row r="3" spans="2:15" x14ac:dyDescent="0.25">
      <c r="D3" s="361" t="s">
        <v>138</v>
      </c>
      <c r="E3" s="361"/>
      <c r="F3" s="361"/>
      <c r="G3" s="361"/>
      <c r="H3" s="361"/>
      <c r="I3" s="361"/>
      <c r="J3" s="361"/>
      <c r="K3" s="361"/>
      <c r="L3" s="361"/>
      <c r="M3" s="361"/>
    </row>
    <row r="4" spans="2:15" x14ac:dyDescent="0.25">
      <c r="D4" s="362" t="str">
        <f>+FLUJO!A4</f>
        <v>CORRESPONDIENTE AL 31/12/2024  PRESENTADO EN FORMA COMPARATIVA AL 31/12/2023</v>
      </c>
      <c r="E4" s="362"/>
      <c r="F4" s="362"/>
      <c r="G4" s="362"/>
      <c r="H4" s="362"/>
      <c r="I4" s="362"/>
      <c r="J4" s="362"/>
      <c r="K4" s="362"/>
      <c r="L4" s="362"/>
      <c r="M4" s="362"/>
    </row>
    <row r="5" spans="2:15" ht="12" customHeight="1" x14ac:dyDescent="0.25">
      <c r="D5" s="55"/>
      <c r="E5" s="55"/>
      <c r="F5" s="3"/>
      <c r="G5" s="3"/>
      <c r="H5" s="4"/>
      <c r="I5" s="4"/>
      <c r="J5" s="3"/>
      <c r="K5" s="3"/>
      <c r="L5" s="5"/>
      <c r="M5" s="5"/>
    </row>
    <row r="6" spans="2:15" ht="18.75" thickBot="1" x14ac:dyDescent="0.3">
      <c r="D6" s="55" t="s">
        <v>219</v>
      </c>
      <c r="E6" s="55"/>
      <c r="F6" s="3"/>
      <c r="G6" s="3"/>
      <c r="H6" s="4"/>
      <c r="I6" s="4"/>
      <c r="J6" s="3"/>
      <c r="K6" s="3"/>
      <c r="L6" s="5"/>
      <c r="M6" s="5"/>
    </row>
    <row r="7" spans="2:15" s="68" customFormat="1" ht="14.25" x14ac:dyDescent="0.2">
      <c r="B7" s="365" t="s">
        <v>233</v>
      </c>
      <c r="C7" s="363" t="s">
        <v>232</v>
      </c>
      <c r="D7" s="363" t="s">
        <v>140</v>
      </c>
      <c r="E7" s="363" t="s">
        <v>328</v>
      </c>
      <c r="F7" s="359" t="s">
        <v>139</v>
      </c>
      <c r="G7" s="359"/>
      <c r="H7" s="360"/>
      <c r="I7" s="241" t="s">
        <v>325</v>
      </c>
      <c r="J7" s="367" t="s">
        <v>73</v>
      </c>
      <c r="K7" s="360"/>
      <c r="L7" s="354" t="s">
        <v>71</v>
      </c>
      <c r="M7" s="355"/>
    </row>
    <row r="8" spans="2:15" s="68" customFormat="1" ht="24" customHeight="1" x14ac:dyDescent="0.2">
      <c r="B8" s="366"/>
      <c r="C8" s="364"/>
      <c r="D8" s="364"/>
      <c r="E8" s="364"/>
      <c r="F8" s="356" t="s">
        <v>141</v>
      </c>
      <c r="G8" s="370" t="s">
        <v>142</v>
      </c>
      <c r="H8" s="356" t="s">
        <v>143</v>
      </c>
      <c r="I8" s="356" t="s">
        <v>326</v>
      </c>
      <c r="J8" s="356" t="s">
        <v>215</v>
      </c>
      <c r="K8" s="368" t="s">
        <v>216</v>
      </c>
      <c r="L8" s="356" t="s">
        <v>225</v>
      </c>
      <c r="M8" s="358" t="s">
        <v>226</v>
      </c>
    </row>
    <row r="9" spans="2:15" s="68" customFormat="1" ht="24" customHeight="1" x14ac:dyDescent="0.2">
      <c r="B9" s="293"/>
      <c r="C9" s="69"/>
      <c r="D9" s="62"/>
      <c r="E9" s="62"/>
      <c r="F9" s="357"/>
      <c r="G9" s="371"/>
      <c r="H9" s="357"/>
      <c r="I9" s="357"/>
      <c r="J9" s="357"/>
      <c r="K9" s="369"/>
      <c r="L9" s="357"/>
      <c r="M9" s="358"/>
    </row>
    <row r="10" spans="2:15" s="68" customFormat="1" x14ac:dyDescent="0.25">
      <c r="B10" s="63" t="s">
        <v>363</v>
      </c>
      <c r="C10" s="70">
        <v>0</v>
      </c>
      <c r="D10" s="72">
        <v>3303000000</v>
      </c>
      <c r="E10" s="72">
        <v>1697000000</v>
      </c>
      <c r="F10" s="73">
        <v>0</v>
      </c>
      <c r="G10" s="73">
        <v>0</v>
      </c>
      <c r="H10" s="74">
        <v>0</v>
      </c>
      <c r="I10" s="77">
        <v>0</v>
      </c>
      <c r="J10" s="75">
        <v>0</v>
      </c>
      <c r="K10" s="99">
        <v>0</v>
      </c>
      <c r="L10" s="352"/>
      <c r="M10" s="353"/>
      <c r="N10" s="98"/>
    </row>
    <row r="11" spans="2:15" s="68" customFormat="1" ht="28.5" x14ac:dyDescent="0.2">
      <c r="B11" s="64" t="s">
        <v>234</v>
      </c>
      <c r="C11" s="70">
        <v>0</v>
      </c>
      <c r="D11" s="72">
        <v>450000000</v>
      </c>
      <c r="E11" s="76">
        <v>-450000000</v>
      </c>
      <c r="F11" s="73">
        <v>0</v>
      </c>
      <c r="G11" s="73">
        <v>0</v>
      </c>
      <c r="H11" s="74">
        <v>0</v>
      </c>
      <c r="I11" s="75">
        <v>0</v>
      </c>
      <c r="J11" s="75">
        <v>-420000</v>
      </c>
      <c r="K11" s="99">
        <v>-1035110111.4242419</v>
      </c>
      <c r="L11" s="352"/>
      <c r="M11" s="353"/>
      <c r="N11" s="180"/>
    </row>
    <row r="12" spans="2:15" s="68" customFormat="1" ht="28.5" x14ac:dyDescent="0.2">
      <c r="B12" s="63" t="s">
        <v>364</v>
      </c>
      <c r="C12" s="70"/>
      <c r="D12" s="76"/>
      <c r="E12" s="76"/>
      <c r="F12" s="73"/>
      <c r="G12" s="74"/>
      <c r="H12" s="73"/>
      <c r="I12" s="73"/>
      <c r="J12" s="73"/>
      <c r="K12" s="75"/>
      <c r="L12" s="352"/>
      <c r="M12" s="353"/>
    </row>
    <row r="13" spans="2:15" s="68" customFormat="1" ht="14.25" x14ac:dyDescent="0.2">
      <c r="B13" s="67" t="s">
        <v>235</v>
      </c>
      <c r="C13" s="70"/>
      <c r="D13" s="76"/>
      <c r="E13" s="76"/>
      <c r="F13" s="73"/>
      <c r="G13" s="74"/>
      <c r="H13" s="77"/>
      <c r="I13" s="77"/>
      <c r="J13" s="73"/>
      <c r="K13" s="78">
        <v>0</v>
      </c>
      <c r="L13" s="352"/>
      <c r="M13" s="353"/>
    </row>
    <row r="14" spans="2:15" s="68" customFormat="1" ht="14.25" x14ac:dyDescent="0.2">
      <c r="B14" s="66" t="s">
        <v>236</v>
      </c>
      <c r="C14" s="71"/>
      <c r="D14" s="79">
        <f>SUM(D10:D13)</f>
        <v>3753000000</v>
      </c>
      <c r="E14" s="79">
        <f>SUM(E10:E13)</f>
        <v>1247000000</v>
      </c>
      <c r="F14" s="80">
        <f t="shared" ref="F14:K14" si="0">SUM(F10:F13)</f>
        <v>0</v>
      </c>
      <c r="G14" s="80">
        <f t="shared" si="0"/>
        <v>0</v>
      </c>
      <c r="H14" s="80">
        <f>SUM(H10:H13)</f>
        <v>0</v>
      </c>
      <c r="I14" s="80">
        <f>SUM(I10:I13)</f>
        <v>0</v>
      </c>
      <c r="J14" s="80">
        <f>SUM(J10:J13)</f>
        <v>-420000</v>
      </c>
      <c r="K14" s="80">
        <f t="shared" si="0"/>
        <v>-1035110111.4242419</v>
      </c>
      <c r="L14" s="81">
        <f>SUM(D14:K14)</f>
        <v>3964469888.575758</v>
      </c>
      <c r="M14" s="82"/>
      <c r="N14" s="180"/>
      <c r="O14" s="312"/>
    </row>
    <row r="15" spans="2:15" s="68" customFormat="1" thickBot="1" x14ac:dyDescent="0.25">
      <c r="B15" s="65" t="s">
        <v>237</v>
      </c>
      <c r="C15" s="84">
        <v>0</v>
      </c>
      <c r="D15" s="83">
        <v>3303000000</v>
      </c>
      <c r="E15" s="83">
        <v>1697000000</v>
      </c>
      <c r="F15" s="84">
        <v>0</v>
      </c>
      <c r="G15" s="84">
        <v>0</v>
      </c>
      <c r="H15" s="85">
        <v>0</v>
      </c>
      <c r="I15" s="85">
        <v>0</v>
      </c>
      <c r="J15" s="85">
        <v>0</v>
      </c>
      <c r="K15" s="85">
        <v>-420000</v>
      </c>
      <c r="L15" s="86">
        <v>0</v>
      </c>
      <c r="M15" s="87">
        <f>SUM(C15:L15)</f>
        <v>4999580000</v>
      </c>
    </row>
    <row r="16" spans="2:15" x14ac:dyDescent="0.25">
      <c r="L16" s="98"/>
      <c r="M16" s="98"/>
    </row>
    <row r="17" spans="4:13" x14ac:dyDescent="0.25">
      <c r="G17" s="98"/>
      <c r="J17" s="98"/>
      <c r="L17" s="98"/>
      <c r="M17" s="98"/>
    </row>
    <row r="18" spans="4:13" x14ac:dyDescent="0.25">
      <c r="D18" s="179"/>
      <c r="E18" s="179"/>
      <c r="J18" s="98"/>
      <c r="K18" s="98"/>
      <c r="M18" s="98"/>
    </row>
    <row r="19" spans="4:13" x14ac:dyDescent="0.25">
      <c r="J19" s="98"/>
      <c r="K19" s="98"/>
    </row>
    <row r="20" spans="4:13" x14ac:dyDescent="0.25">
      <c r="K20" s="98"/>
    </row>
    <row r="21" spans="4:13" x14ac:dyDescent="0.25">
      <c r="G21" s="179"/>
    </row>
    <row r="23" spans="4:13" x14ac:dyDescent="0.25">
      <c r="F23" s="179"/>
    </row>
  </sheetData>
  <mergeCells count="19">
    <mergeCell ref="B7:B8"/>
    <mergeCell ref="J7:K7"/>
    <mergeCell ref="H8:H9"/>
    <mergeCell ref="K8:K9"/>
    <mergeCell ref="F8:F9"/>
    <mergeCell ref="G8:G9"/>
    <mergeCell ref="C7:C8"/>
    <mergeCell ref="I8:I9"/>
    <mergeCell ref="D2:M2"/>
    <mergeCell ref="D3:M3"/>
    <mergeCell ref="D4:M4"/>
    <mergeCell ref="L8:L9"/>
    <mergeCell ref="D7:D8"/>
    <mergeCell ref="E7:E8"/>
    <mergeCell ref="L10:M13"/>
    <mergeCell ref="L7:M7"/>
    <mergeCell ref="J8:J9"/>
    <mergeCell ref="M8:M9"/>
    <mergeCell ref="F7:H7"/>
  </mergeCells>
  <pageMargins left="0.25" right="0.25" top="0.75" bottom="0.75" header="0.3" footer="0.3"/>
  <pageSetup paperSize="9" scale="58"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267"/>
  <sheetViews>
    <sheetView showGridLines="0" topLeftCell="A142" zoomScale="85" zoomScaleNormal="85" zoomScaleSheetLayoutView="91" workbookViewId="0">
      <selection activeCell="A242" sqref="A242:F242"/>
    </sheetView>
  </sheetViews>
  <sheetFormatPr baseColWidth="10" defaultColWidth="11.42578125" defaultRowHeight="15" x14ac:dyDescent="0.25"/>
  <cols>
    <col min="1" max="1" width="52" style="1" customWidth="1"/>
    <col min="2" max="2" width="22.42578125" style="1" customWidth="1"/>
    <col min="3" max="3" width="23.140625" style="1" customWidth="1"/>
    <col min="4" max="4" width="15.28515625" style="1" customWidth="1"/>
    <col min="5" max="5" width="15.42578125" style="1" customWidth="1"/>
    <col min="6" max="6" width="19.28515625" style="1" customWidth="1"/>
    <col min="7" max="7" width="18.28515625" style="160" customWidth="1"/>
    <col min="8" max="8" width="3.7109375" style="160" customWidth="1"/>
    <col min="9" max="9" width="12" style="1" customWidth="1"/>
    <col min="10" max="16384" width="11.42578125" style="1"/>
  </cols>
  <sheetData>
    <row r="1" spans="1:13" ht="15" customHeight="1" x14ac:dyDescent="0.25">
      <c r="A1" s="393" t="s">
        <v>411</v>
      </c>
      <c r="B1" s="393"/>
      <c r="C1" s="393"/>
      <c r="D1" s="393"/>
      <c r="E1" s="393"/>
      <c r="F1" s="393"/>
      <c r="G1" s="393"/>
    </row>
    <row r="2" spans="1:13" ht="15" customHeight="1" x14ac:dyDescent="0.25">
      <c r="A2" s="393"/>
      <c r="B2" s="393"/>
      <c r="C2" s="393"/>
      <c r="D2" s="393"/>
      <c r="E2" s="393"/>
      <c r="F2" s="393"/>
      <c r="G2" s="393"/>
    </row>
    <row r="3" spans="1:13" ht="15" customHeight="1" x14ac:dyDescent="0.25">
      <c r="A3" s="394" t="s">
        <v>450</v>
      </c>
      <c r="B3" s="394"/>
      <c r="C3" s="394"/>
      <c r="D3" s="394"/>
      <c r="E3" s="394"/>
      <c r="F3" s="394"/>
      <c r="G3" s="394"/>
    </row>
    <row r="4" spans="1:13" x14ac:dyDescent="0.25">
      <c r="A4" s="9"/>
    </row>
    <row r="5" spans="1:13" x14ac:dyDescent="0.25">
      <c r="A5" s="390" t="s">
        <v>273</v>
      </c>
      <c r="B5" s="390"/>
    </row>
    <row r="6" spans="1:13" ht="21" customHeight="1" x14ac:dyDescent="0.25">
      <c r="A6" s="391" t="s">
        <v>451</v>
      </c>
      <c r="B6" s="391"/>
      <c r="C6" s="391"/>
      <c r="D6" s="391"/>
      <c r="E6" s="178"/>
      <c r="F6" s="178"/>
      <c r="H6" s="389"/>
      <c r="I6" s="389"/>
      <c r="J6" s="389"/>
      <c r="K6" s="389"/>
      <c r="L6" s="389"/>
      <c r="M6" s="389"/>
    </row>
    <row r="7" spans="1:13" ht="15.6" customHeight="1" x14ac:dyDescent="0.25">
      <c r="A7" s="10"/>
    </row>
    <row r="8" spans="1:13" x14ac:dyDescent="0.25">
      <c r="A8" s="390" t="s">
        <v>272</v>
      </c>
      <c r="B8" s="390"/>
    </row>
    <row r="9" spans="1:13" ht="17.45" customHeight="1" x14ac:dyDescent="0.25">
      <c r="A9" s="11"/>
    </row>
    <row r="10" spans="1:13" x14ac:dyDescent="0.25">
      <c r="A10" s="390" t="s">
        <v>144</v>
      </c>
      <c r="B10" s="390"/>
      <c r="C10" s="390"/>
      <c r="D10" s="390"/>
      <c r="E10" s="91"/>
      <c r="F10" s="91"/>
    </row>
    <row r="11" spans="1:13" x14ac:dyDescent="0.25">
      <c r="A11" s="91"/>
      <c r="B11" s="91"/>
      <c r="C11" s="91"/>
      <c r="D11" s="91"/>
      <c r="E11" s="91"/>
      <c r="F11" s="91"/>
    </row>
    <row r="12" spans="1:13" x14ac:dyDescent="0.25">
      <c r="A12" s="374" t="s">
        <v>413</v>
      </c>
      <c r="B12" s="374"/>
      <c r="C12" s="374"/>
      <c r="D12" s="374"/>
      <c r="E12" s="92"/>
      <c r="F12" s="92"/>
    </row>
    <row r="13" spans="1:13" x14ac:dyDescent="0.25">
      <c r="A13" s="374"/>
      <c r="B13" s="374"/>
      <c r="C13" s="374"/>
      <c r="D13" s="374"/>
      <c r="E13" s="92"/>
      <c r="F13" s="92"/>
    </row>
    <row r="14" spans="1:13" x14ac:dyDescent="0.25">
      <c r="A14" s="374"/>
      <c r="B14" s="374"/>
      <c r="C14" s="374"/>
      <c r="D14" s="374"/>
      <c r="E14" s="92"/>
      <c r="F14" s="92"/>
    </row>
    <row r="15" spans="1:13" ht="15" customHeight="1" x14ac:dyDescent="0.25">
      <c r="A15" s="92"/>
      <c r="B15" s="92"/>
      <c r="C15" s="92"/>
      <c r="D15" s="92"/>
      <c r="E15" s="92"/>
      <c r="F15" s="92"/>
    </row>
    <row r="16" spans="1:13" x14ac:dyDescent="0.25">
      <c r="A16" s="11" t="s">
        <v>145</v>
      </c>
    </row>
    <row r="17" spans="1:6" ht="14.45" customHeight="1" x14ac:dyDescent="0.25">
      <c r="A17" s="11"/>
    </row>
    <row r="18" spans="1:6" ht="42" customHeight="1" x14ac:dyDescent="0.25">
      <c r="A18" s="374" t="s">
        <v>412</v>
      </c>
      <c r="B18" s="374"/>
      <c r="C18" s="374"/>
      <c r="D18" s="374"/>
      <c r="E18" s="92"/>
      <c r="F18" s="92"/>
    </row>
    <row r="19" spans="1:6" ht="51.75" customHeight="1" x14ac:dyDescent="0.25">
      <c r="A19" s="392" t="s">
        <v>322</v>
      </c>
      <c r="B19" s="392"/>
      <c r="C19" s="392"/>
      <c r="D19" s="392"/>
      <c r="E19" s="134"/>
      <c r="F19" s="134"/>
    </row>
    <row r="20" spans="1:6" x14ac:dyDescent="0.25">
      <c r="A20" s="390" t="s">
        <v>271</v>
      </c>
      <c r="B20" s="390"/>
      <c r="C20" s="390"/>
      <c r="D20" s="390"/>
      <c r="E20" s="91"/>
      <c r="F20" s="91"/>
    </row>
    <row r="21" spans="1:6" ht="14.45" customHeight="1" x14ac:dyDescent="0.25">
      <c r="A21" s="11"/>
    </row>
    <row r="22" spans="1:6" x14ac:dyDescent="0.25">
      <c r="A22" s="390" t="s">
        <v>146</v>
      </c>
      <c r="B22" s="390"/>
      <c r="C22" s="390"/>
      <c r="D22" s="390"/>
      <c r="E22" s="91"/>
      <c r="F22" s="91"/>
    </row>
    <row r="23" spans="1:6" ht="33" customHeight="1" x14ac:dyDescent="0.25">
      <c r="A23" s="386" t="s">
        <v>360</v>
      </c>
      <c r="B23" s="386"/>
      <c r="C23" s="386"/>
      <c r="D23" s="386"/>
      <c r="E23" s="92"/>
      <c r="F23" s="92"/>
    </row>
    <row r="24" spans="1:6" ht="15.6" customHeight="1" x14ac:dyDescent="0.25">
      <c r="A24" s="10"/>
    </row>
    <row r="25" spans="1:6" x14ac:dyDescent="0.25">
      <c r="A25" s="11" t="s">
        <v>209</v>
      </c>
    </row>
    <row r="26" spans="1:6" ht="48" customHeight="1" x14ac:dyDescent="0.25">
      <c r="A26" s="386" t="s">
        <v>361</v>
      </c>
      <c r="B26" s="386"/>
      <c r="C26" s="386"/>
      <c r="D26" s="386"/>
      <c r="E26" s="92"/>
      <c r="F26" s="92"/>
    </row>
    <row r="27" spans="1:6" ht="14.45" customHeight="1" x14ac:dyDescent="0.25">
      <c r="A27" s="10"/>
    </row>
    <row r="28" spans="1:6" ht="24.6" customHeight="1" x14ac:dyDescent="0.25">
      <c r="A28" s="374" t="s">
        <v>147</v>
      </c>
      <c r="B28" s="374"/>
      <c r="C28" s="374"/>
      <c r="D28" s="374"/>
      <c r="E28" s="92"/>
      <c r="F28" s="92"/>
    </row>
    <row r="29" spans="1:6" x14ac:dyDescent="0.25">
      <c r="A29" s="10"/>
    </row>
    <row r="30" spans="1:6" x14ac:dyDescent="0.25">
      <c r="A30" s="11" t="s">
        <v>148</v>
      </c>
    </row>
    <row r="31" spans="1:6" ht="15" customHeight="1" x14ac:dyDescent="0.25">
      <c r="A31" s="374" t="s">
        <v>149</v>
      </c>
      <c r="B31" s="374"/>
      <c r="C31" s="374"/>
      <c r="D31" s="374"/>
      <c r="E31" s="92"/>
      <c r="F31" s="92"/>
    </row>
    <row r="32" spans="1:6" x14ac:dyDescent="0.25">
      <c r="A32" s="10"/>
    </row>
    <row r="33" spans="1:6" x14ac:dyDescent="0.25">
      <c r="A33" s="11" t="s">
        <v>210</v>
      </c>
    </row>
    <row r="34" spans="1:6" ht="15" customHeight="1" x14ac:dyDescent="0.25">
      <c r="A34" s="374" t="s">
        <v>150</v>
      </c>
      <c r="B34" s="374"/>
      <c r="C34" s="374"/>
      <c r="D34" s="374"/>
      <c r="E34" s="92"/>
      <c r="F34" s="92"/>
    </row>
    <row r="36" spans="1:6" x14ac:dyDescent="0.25">
      <c r="A36" s="11" t="s">
        <v>211</v>
      </c>
    </row>
    <row r="37" spans="1:6" ht="24.75" customHeight="1" x14ac:dyDescent="0.25">
      <c r="A37" s="386" t="s">
        <v>452</v>
      </c>
      <c r="B37" s="386"/>
      <c r="C37" s="386"/>
      <c r="D37" s="386"/>
      <c r="E37" s="92"/>
      <c r="F37" s="92"/>
    </row>
    <row r="38" spans="1:6" ht="12" customHeight="1" x14ac:dyDescent="0.25">
      <c r="A38" s="10"/>
    </row>
    <row r="39" spans="1:6" x14ac:dyDescent="0.25">
      <c r="A39" s="11" t="s">
        <v>151</v>
      </c>
    </row>
    <row r="40" spans="1:6" ht="14.25" customHeight="1" x14ac:dyDescent="0.25">
      <c r="A40" s="374" t="s">
        <v>353</v>
      </c>
      <c r="B40" s="374"/>
      <c r="C40" s="374"/>
      <c r="D40" s="374"/>
      <c r="E40" s="92"/>
      <c r="F40" s="92"/>
    </row>
    <row r="41" spans="1:6" ht="14.45" customHeight="1" x14ac:dyDescent="0.25">
      <c r="A41" s="10"/>
    </row>
    <row r="42" spans="1:6" ht="28.5" customHeight="1" x14ac:dyDescent="0.25">
      <c r="A42" s="11" t="s">
        <v>152</v>
      </c>
    </row>
    <row r="43" spans="1:6" ht="15" customHeight="1" x14ac:dyDescent="0.25">
      <c r="A43" s="374" t="s">
        <v>212</v>
      </c>
      <c r="B43" s="374"/>
      <c r="C43" s="374"/>
      <c r="D43" s="374"/>
      <c r="E43" s="92"/>
      <c r="F43" s="92"/>
    </row>
    <row r="44" spans="1:6" ht="19.149999999999999" customHeight="1" x14ac:dyDescent="0.25">
      <c r="A44" s="10"/>
    </row>
    <row r="45" spans="1:6" x14ac:dyDescent="0.25">
      <c r="A45" s="11" t="s">
        <v>153</v>
      </c>
    </row>
    <row r="46" spans="1:6" x14ac:dyDescent="0.25">
      <c r="A46" s="374" t="s">
        <v>414</v>
      </c>
      <c r="B46" s="374"/>
      <c r="C46" s="374"/>
      <c r="D46" s="374"/>
      <c r="E46" s="92"/>
      <c r="F46" s="92"/>
    </row>
    <row r="47" spans="1:6" ht="14.45" customHeight="1" x14ac:dyDescent="0.25">
      <c r="A47" s="10"/>
    </row>
    <row r="48" spans="1:6" x14ac:dyDescent="0.25">
      <c r="A48" s="390" t="s">
        <v>270</v>
      </c>
      <c r="B48" s="390"/>
      <c r="C48" s="390"/>
      <c r="D48" s="390"/>
      <c r="E48" s="91"/>
      <c r="F48" s="91"/>
    </row>
    <row r="49" spans="1:7" ht="15" customHeight="1" x14ac:dyDescent="0.25">
      <c r="A49" s="374" t="s">
        <v>154</v>
      </c>
      <c r="B49" s="374"/>
      <c r="C49" s="374"/>
      <c r="D49" s="374"/>
      <c r="E49" s="92"/>
      <c r="F49" s="92"/>
    </row>
    <row r="50" spans="1:7" x14ac:dyDescent="0.25">
      <c r="A50" s="10"/>
    </row>
    <row r="51" spans="1:7" x14ac:dyDescent="0.25">
      <c r="A51" s="11" t="s">
        <v>269</v>
      </c>
    </row>
    <row r="52" spans="1:7" ht="15.6" customHeight="1" x14ac:dyDescent="0.25">
      <c r="A52" s="11"/>
    </row>
    <row r="53" spans="1:7" ht="21" customHeight="1" x14ac:dyDescent="0.25">
      <c r="A53" s="11" t="s">
        <v>155</v>
      </c>
    </row>
    <row r="54" spans="1:7" ht="48" customHeight="1" x14ac:dyDescent="0.25">
      <c r="A54" s="386" t="s">
        <v>362</v>
      </c>
      <c r="B54" s="386"/>
      <c r="C54" s="386"/>
      <c r="D54" s="386"/>
      <c r="E54" s="386"/>
      <c r="F54" s="386"/>
      <c r="G54" s="386"/>
    </row>
    <row r="55" spans="1:7" x14ac:dyDescent="0.25">
      <c r="A55" s="92"/>
      <c r="B55" s="92"/>
      <c r="C55" s="92"/>
      <c r="D55" s="92"/>
      <c r="E55" s="92"/>
      <c r="F55" s="92"/>
    </row>
    <row r="56" spans="1:7" ht="17.45" customHeight="1" x14ac:dyDescent="0.25">
      <c r="A56" s="93" t="s">
        <v>156</v>
      </c>
      <c r="B56" s="106">
        <v>45657</v>
      </c>
    </row>
    <row r="57" spans="1:7" ht="17.45" customHeight="1" x14ac:dyDescent="0.25">
      <c r="A57" s="276" t="s">
        <v>157</v>
      </c>
      <c r="B57" s="277">
        <v>7812.22</v>
      </c>
    </row>
    <row r="58" spans="1:7" x14ac:dyDescent="0.25">
      <c r="A58" s="276" t="s">
        <v>158</v>
      </c>
      <c r="B58" s="277">
        <v>7843.41</v>
      </c>
    </row>
    <row r="59" spans="1:7" ht="12.6" customHeight="1" x14ac:dyDescent="0.25">
      <c r="A59" s="11"/>
    </row>
    <row r="60" spans="1:7" x14ac:dyDescent="0.25">
      <c r="A60" s="11" t="s">
        <v>159</v>
      </c>
    </row>
    <row r="61" spans="1:7" x14ac:dyDescent="0.25">
      <c r="A61" s="11"/>
    </row>
    <row r="62" spans="1:7" x14ac:dyDescent="0.25">
      <c r="A62" s="375" t="s">
        <v>160</v>
      </c>
      <c r="B62" s="375"/>
      <c r="D62" s="123"/>
      <c r="E62" s="123"/>
      <c r="F62" s="123"/>
    </row>
    <row r="63" spans="1:7" x14ac:dyDescent="0.25">
      <c r="A63" s="125"/>
      <c r="B63" s="125"/>
      <c r="D63" s="123"/>
      <c r="E63" s="123"/>
      <c r="F63" s="123"/>
    </row>
    <row r="64" spans="1:7" ht="12.6" customHeight="1" x14ac:dyDescent="0.25">
      <c r="A64" s="12" t="s">
        <v>251</v>
      </c>
      <c r="D64" s="124">
        <v>6870.81</v>
      </c>
      <c r="E64" s="124"/>
      <c r="F64" s="158"/>
    </row>
    <row r="65" spans="1:8" ht="33.75" customHeight="1" x14ac:dyDescent="0.25">
      <c r="A65" s="100" t="s">
        <v>238</v>
      </c>
      <c r="B65" s="93" t="s">
        <v>239</v>
      </c>
      <c r="C65" s="101" t="s">
        <v>240</v>
      </c>
      <c r="D65" s="101" t="s">
        <v>241</v>
      </c>
      <c r="E65" s="101" t="s">
        <v>242</v>
      </c>
      <c r="F65" s="166"/>
    </row>
    <row r="66" spans="1:8" s="262" customFormat="1" ht="17.25" customHeight="1" x14ac:dyDescent="0.25">
      <c r="A66" s="279" t="s">
        <v>39</v>
      </c>
      <c r="B66" s="100"/>
      <c r="C66" s="280"/>
      <c r="D66" s="281"/>
      <c r="E66" s="281">
        <f>SUM(E67:E68)</f>
        <v>1693483185</v>
      </c>
    </row>
    <row r="67" spans="1:8" ht="17.25" customHeight="1" x14ac:dyDescent="0.25">
      <c r="A67" s="105" t="s">
        <v>445</v>
      </c>
      <c r="B67" s="102" t="s">
        <v>446</v>
      </c>
      <c r="C67" s="103">
        <v>0</v>
      </c>
      <c r="D67" s="103">
        <v>1</v>
      </c>
      <c r="E67" s="104">
        <f>BALANCE!B13</f>
        <v>1693483185</v>
      </c>
      <c r="G67" s="1"/>
      <c r="H67" s="1"/>
    </row>
    <row r="68" spans="1:8" ht="17.25" customHeight="1" x14ac:dyDescent="0.25">
      <c r="A68" s="105" t="s">
        <v>415</v>
      </c>
      <c r="B68" s="102" t="s">
        <v>446</v>
      </c>
      <c r="C68" s="103">
        <v>0</v>
      </c>
      <c r="D68" s="103">
        <v>1</v>
      </c>
      <c r="E68" s="104"/>
      <c r="G68" s="1"/>
      <c r="H68" s="1"/>
    </row>
    <row r="69" spans="1:8" ht="17.25" customHeight="1" x14ac:dyDescent="0.25">
      <c r="A69" s="126"/>
      <c r="B69" s="16"/>
      <c r="C69" s="127"/>
      <c r="D69" s="127"/>
      <c r="E69" s="127"/>
      <c r="F69" s="127"/>
      <c r="G69" s="161"/>
    </row>
    <row r="70" spans="1:8" x14ac:dyDescent="0.25">
      <c r="A70" s="12" t="s">
        <v>161</v>
      </c>
    </row>
    <row r="71" spans="1:8" ht="13.9" customHeight="1" thickBot="1" x14ac:dyDescent="0.3">
      <c r="A71" s="12"/>
    </row>
    <row r="72" spans="1:8" ht="13.9" customHeight="1" x14ac:dyDescent="0.25">
      <c r="A72" s="376" t="s">
        <v>243</v>
      </c>
      <c r="B72" s="378" t="s">
        <v>244</v>
      </c>
      <c r="C72" s="378" t="s">
        <v>245</v>
      </c>
      <c r="D72" s="378" t="s">
        <v>246</v>
      </c>
      <c r="E72" s="387" t="s">
        <v>247</v>
      </c>
    </row>
    <row r="73" spans="1:8" ht="13.9" customHeight="1" x14ac:dyDescent="0.25">
      <c r="A73" s="377"/>
      <c r="B73" s="379"/>
      <c r="C73" s="379"/>
      <c r="D73" s="379"/>
      <c r="E73" s="388"/>
    </row>
    <row r="74" spans="1:8" ht="30" x14ac:dyDescent="0.25">
      <c r="A74" s="141" t="s">
        <v>255</v>
      </c>
      <c r="B74" s="142">
        <f>B57</f>
        <v>7812.22</v>
      </c>
      <c r="C74" s="143">
        <v>0</v>
      </c>
      <c r="D74" s="144"/>
      <c r="E74" s="145"/>
    </row>
    <row r="75" spans="1:8" ht="30" x14ac:dyDescent="0.25">
      <c r="A75" s="141" t="s">
        <v>256</v>
      </c>
      <c r="B75" s="142"/>
      <c r="C75" s="143"/>
      <c r="D75" s="144"/>
      <c r="E75" s="145"/>
      <c r="F75" s="98"/>
    </row>
    <row r="76" spans="1:8" ht="30" x14ac:dyDescent="0.25">
      <c r="A76" s="141" t="s">
        <v>257</v>
      </c>
      <c r="B76" s="142"/>
      <c r="C76" s="143"/>
      <c r="D76" s="144"/>
      <c r="E76" s="145"/>
      <c r="F76" s="98"/>
      <c r="G76" s="1"/>
    </row>
    <row r="77" spans="1:8" ht="30" x14ac:dyDescent="0.25">
      <c r="A77" s="146" t="s">
        <v>258</v>
      </c>
      <c r="B77" s="147"/>
      <c r="C77" s="148"/>
      <c r="D77" s="149"/>
      <c r="E77" s="150"/>
    </row>
    <row r="78" spans="1:8" x14ac:dyDescent="0.25">
      <c r="A78" s="151" t="s">
        <v>248</v>
      </c>
      <c r="B78" s="152"/>
      <c r="C78" s="153">
        <f>C74+C75-C76-C77</f>
        <v>0</v>
      </c>
      <c r="D78" s="152"/>
      <c r="E78" s="153"/>
    </row>
    <row r="79" spans="1:8" x14ac:dyDescent="0.25">
      <c r="A79" s="138"/>
      <c r="B79" s="139"/>
      <c r="C79" s="140"/>
      <c r="D79" s="139"/>
      <c r="E79" s="140"/>
    </row>
    <row r="80" spans="1:8" x14ac:dyDescent="0.25">
      <c r="A80" s="12" t="s">
        <v>162</v>
      </c>
    </row>
    <row r="81" spans="1:8" x14ac:dyDescent="0.25">
      <c r="A81" s="12"/>
    </row>
    <row r="82" spans="1:8" ht="17.45" customHeight="1" x14ac:dyDescent="0.25">
      <c r="A82" s="373" t="s">
        <v>37</v>
      </c>
      <c r="B82" s="373" t="s">
        <v>163</v>
      </c>
      <c r="C82" s="93" t="s">
        <v>164</v>
      </c>
      <c r="D82" s="101" t="s">
        <v>165</v>
      </c>
      <c r="E82" s="135"/>
      <c r="F82" s="135"/>
    </row>
    <row r="83" spans="1:8" ht="21" customHeight="1" x14ac:dyDescent="0.25">
      <c r="A83" s="373"/>
      <c r="B83" s="373"/>
      <c r="C83" s="106">
        <v>45565</v>
      </c>
      <c r="D83" s="106">
        <v>45291</v>
      </c>
      <c r="E83" s="136"/>
      <c r="F83" s="136"/>
    </row>
    <row r="84" spans="1:8" s="262" customFormat="1" x14ac:dyDescent="0.25">
      <c r="A84" s="107" t="s">
        <v>166</v>
      </c>
      <c r="B84" s="107"/>
      <c r="C84" s="108">
        <f>SUM(C85:C87)</f>
        <v>1693483185</v>
      </c>
      <c r="D84" s="108">
        <f>SUM(D85:D87)</f>
        <v>2282038000.090909</v>
      </c>
      <c r="E84" s="137"/>
      <c r="F84" s="137"/>
      <c r="G84" s="306"/>
      <c r="H84" s="306"/>
    </row>
    <row r="85" spans="1:8" x14ac:dyDescent="0.25">
      <c r="A85" s="105" t="s">
        <v>417</v>
      </c>
      <c r="B85" s="109" t="s">
        <v>416</v>
      </c>
      <c r="C85" s="94">
        <v>0</v>
      </c>
      <c r="D85" s="94">
        <v>2282038000.090909</v>
      </c>
      <c r="E85" s="130"/>
      <c r="F85" s="130"/>
    </row>
    <row r="86" spans="1:8" x14ac:dyDescent="0.25">
      <c r="A86" s="105" t="s">
        <v>445</v>
      </c>
      <c r="B86" s="109" t="s">
        <v>416</v>
      </c>
      <c r="C86" s="104">
        <f>E67</f>
        <v>1693483185</v>
      </c>
      <c r="D86" s="94">
        <v>0</v>
      </c>
      <c r="E86" s="130"/>
      <c r="F86" s="130"/>
    </row>
    <row r="87" spans="1:8" x14ac:dyDescent="0.25">
      <c r="A87" s="105" t="s">
        <v>415</v>
      </c>
      <c r="B87" s="109" t="s">
        <v>416</v>
      </c>
      <c r="C87" s="104">
        <v>0</v>
      </c>
      <c r="D87" s="94">
        <v>0</v>
      </c>
      <c r="E87" s="130"/>
      <c r="F87" s="130"/>
    </row>
    <row r="88" spans="1:8" x14ac:dyDescent="0.25">
      <c r="A88" s="9"/>
      <c r="B88" s="128"/>
      <c r="C88" s="129"/>
      <c r="D88" s="130"/>
      <c r="E88" s="130"/>
      <c r="F88" s="130"/>
    </row>
    <row r="89" spans="1:8" x14ac:dyDescent="0.25">
      <c r="A89" s="12" t="s">
        <v>167</v>
      </c>
    </row>
    <row r="90" spans="1:8" x14ac:dyDescent="0.25">
      <c r="A90" s="9"/>
      <c r="B90" s="18"/>
      <c r="C90" s="154"/>
      <c r="D90" s="154"/>
      <c r="E90" s="155"/>
      <c r="F90" s="98"/>
    </row>
    <row r="91" spans="1:8" x14ac:dyDescent="0.25">
      <c r="A91" s="242" t="s">
        <v>286</v>
      </c>
      <c r="B91" s="243"/>
      <c r="C91" s="244"/>
      <c r="D91" s="167"/>
      <c r="E91" s="157"/>
      <c r="F91" s="162"/>
      <c r="G91" s="162"/>
      <c r="H91" s="1"/>
    </row>
    <row r="92" spans="1:8" x14ac:dyDescent="0.25">
      <c r="A92" s="245" t="s">
        <v>287</v>
      </c>
      <c r="B92" s="246" t="s">
        <v>288</v>
      </c>
      <c r="C92" s="246" t="s">
        <v>323</v>
      </c>
      <c r="D92" s="167"/>
      <c r="E92" s="157"/>
      <c r="F92" s="162"/>
      <c r="G92" s="162"/>
      <c r="H92" s="1"/>
    </row>
    <row r="93" spans="1:8" x14ac:dyDescent="0.25">
      <c r="A93" s="247" t="s">
        <v>289</v>
      </c>
      <c r="B93" s="247">
        <v>200000000</v>
      </c>
      <c r="C93" s="247">
        <v>1003000000</v>
      </c>
      <c r="D93" s="156"/>
      <c r="E93" s="157"/>
      <c r="F93" s="162"/>
      <c r="G93" s="162"/>
      <c r="H93" s="1"/>
    </row>
    <row r="94" spans="1:8" x14ac:dyDescent="0.25">
      <c r="A94" s="247" t="s">
        <v>290</v>
      </c>
      <c r="B94" s="247">
        <v>200000000</v>
      </c>
      <c r="C94" s="247">
        <v>1003000000</v>
      </c>
      <c r="D94" s="156"/>
      <c r="E94" s="157"/>
      <c r="F94" s="162"/>
      <c r="G94" s="162"/>
      <c r="H94" s="1"/>
    </row>
    <row r="95" spans="1:8" x14ac:dyDescent="0.25">
      <c r="A95" s="11"/>
      <c r="F95" s="160"/>
      <c r="H95" s="1"/>
    </row>
    <row r="96" spans="1:8" x14ac:dyDescent="0.25">
      <c r="A96" s="9"/>
      <c r="B96" s="18"/>
      <c r="C96" s="18"/>
      <c r="D96" s="154"/>
      <c r="E96" s="167"/>
    </row>
    <row r="97" spans="1:4" x14ac:dyDescent="0.25">
      <c r="A97" s="12" t="s">
        <v>284</v>
      </c>
    </row>
    <row r="98" spans="1:4" x14ac:dyDescent="0.25">
      <c r="A98" s="11"/>
    </row>
    <row r="99" spans="1:4" ht="14.25" customHeight="1" x14ac:dyDescent="0.25">
      <c r="A99" s="261" t="s">
        <v>156</v>
      </c>
      <c r="B99" s="261" t="s">
        <v>329</v>
      </c>
      <c r="C99" s="261" t="s">
        <v>330</v>
      </c>
    </row>
    <row r="100" spans="1:4" ht="14.25" customHeight="1" x14ac:dyDescent="0.25">
      <c r="A100" s="247" t="s">
        <v>371</v>
      </c>
      <c r="B100" s="247">
        <f>BALANCE!B27</f>
        <v>124293618</v>
      </c>
      <c r="C100" s="247">
        <v>1632909</v>
      </c>
    </row>
    <row r="101" spans="1:4" ht="14.25" customHeight="1" x14ac:dyDescent="0.25">
      <c r="A101" s="247" t="s">
        <v>50</v>
      </c>
      <c r="B101" s="247">
        <f>BALANCE!B30</f>
        <v>1247000000</v>
      </c>
      <c r="C101" s="247">
        <v>1697000000</v>
      </c>
    </row>
    <row r="102" spans="1:4" x14ac:dyDescent="0.25">
      <c r="A102" s="153" t="s">
        <v>248</v>
      </c>
      <c r="B102" s="153">
        <f>SUM(B100:B101)</f>
        <v>1371293618</v>
      </c>
      <c r="C102" s="153">
        <f>SUM(C100:C101)</f>
        <v>1698632909</v>
      </c>
      <c r="D102" s="98"/>
    </row>
    <row r="103" spans="1:4" x14ac:dyDescent="0.25">
      <c r="A103" s="11"/>
    </row>
    <row r="104" spans="1:4" x14ac:dyDescent="0.25">
      <c r="A104" s="12" t="s">
        <v>168</v>
      </c>
    </row>
    <row r="105" spans="1:4" ht="14.25" customHeight="1" x14ac:dyDescent="0.25">
      <c r="A105" s="11"/>
    </row>
    <row r="106" spans="1:4" ht="14.25" customHeight="1" x14ac:dyDescent="0.25">
      <c r="A106" s="261" t="s">
        <v>156</v>
      </c>
      <c r="B106" s="261" t="s">
        <v>329</v>
      </c>
      <c r="C106" s="261" t="s">
        <v>330</v>
      </c>
    </row>
    <row r="107" spans="1:4" ht="14.25" customHeight="1" x14ac:dyDescent="0.25">
      <c r="A107" s="247" t="s">
        <v>348</v>
      </c>
      <c r="B107" s="247">
        <f>BALANCE!B56</f>
        <v>58568182</v>
      </c>
      <c r="C107" s="247">
        <v>0</v>
      </c>
    </row>
    <row r="108" spans="1:4" ht="14.25" customHeight="1" x14ac:dyDescent="0.25">
      <c r="A108" s="247" t="s">
        <v>229</v>
      </c>
      <c r="B108" s="247">
        <v>0</v>
      </c>
      <c r="C108" s="247">
        <v>0</v>
      </c>
    </row>
    <row r="109" spans="1:4" ht="14.25" customHeight="1" x14ac:dyDescent="0.25">
      <c r="A109" s="247" t="s">
        <v>354</v>
      </c>
      <c r="B109" s="247">
        <v>0</v>
      </c>
      <c r="C109" s="247">
        <v>0</v>
      </c>
    </row>
    <row r="110" spans="1:4" ht="14.25" customHeight="1" x14ac:dyDescent="0.25">
      <c r="A110" s="247" t="s">
        <v>347</v>
      </c>
      <c r="B110" s="247">
        <f>BALANCE!B60</f>
        <v>96243095</v>
      </c>
      <c r="C110" s="247">
        <v>0</v>
      </c>
    </row>
    <row r="111" spans="1:4" x14ac:dyDescent="0.25">
      <c r="A111" s="153" t="s">
        <v>248</v>
      </c>
      <c r="B111" s="153">
        <f>SUM(B107:B110)</f>
        <v>154811277</v>
      </c>
      <c r="C111" s="153">
        <f>SUM(C107:C110)</f>
        <v>0</v>
      </c>
      <c r="D111" s="98"/>
    </row>
    <row r="112" spans="1:4" x14ac:dyDescent="0.25">
      <c r="A112" s="156"/>
      <c r="B112" s="156"/>
      <c r="C112" s="156"/>
      <c r="D112" s="98"/>
    </row>
    <row r="113" spans="1:8" x14ac:dyDescent="0.25">
      <c r="A113" s="12" t="s">
        <v>169</v>
      </c>
    </row>
    <row r="114" spans="1:8" x14ac:dyDescent="0.25">
      <c r="A114" s="12"/>
    </row>
    <row r="115" spans="1:8" x14ac:dyDescent="0.25">
      <c r="A115" s="261" t="s">
        <v>156</v>
      </c>
      <c r="B115" s="261" t="s">
        <v>329</v>
      </c>
      <c r="C115" s="261" t="s">
        <v>330</v>
      </c>
    </row>
    <row r="116" spans="1:8" x14ac:dyDescent="0.25">
      <c r="A116" s="247" t="s">
        <v>304</v>
      </c>
      <c r="B116" s="247">
        <f>BALANCE!B71</f>
        <v>15909090.909090908</v>
      </c>
      <c r="C116" s="247">
        <v>15909090.909090908</v>
      </c>
    </row>
    <row r="117" spans="1:8" x14ac:dyDescent="0.25">
      <c r="A117" s="247" t="s">
        <v>305</v>
      </c>
      <c r="B117" s="247">
        <f>BALANCE!B72</f>
        <v>32072727</v>
      </c>
      <c r="C117" s="247">
        <v>0</v>
      </c>
    </row>
    <row r="118" spans="1:8" x14ac:dyDescent="0.25">
      <c r="A118" s="153" t="s">
        <v>248</v>
      </c>
      <c r="B118" s="153">
        <f>SUM(B116:B117)</f>
        <v>47981817.909090906</v>
      </c>
      <c r="C118" s="153">
        <f>SUM(C116:C117)</f>
        <v>15909090.909090908</v>
      </c>
    </row>
    <row r="119" spans="1:8" x14ac:dyDescent="0.25">
      <c r="A119" s="11"/>
      <c r="G119" s="1"/>
      <c r="H119" s="1"/>
    </row>
    <row r="120" spans="1:8" x14ac:dyDescent="0.25">
      <c r="A120" s="12" t="s">
        <v>170</v>
      </c>
      <c r="G120" s="1"/>
      <c r="H120" s="1"/>
    </row>
    <row r="121" spans="1:8" x14ac:dyDescent="0.25">
      <c r="A121" s="11" t="s">
        <v>213</v>
      </c>
    </row>
    <row r="123" spans="1:8" x14ac:dyDescent="0.25">
      <c r="A123" s="12" t="s">
        <v>171</v>
      </c>
    </row>
    <row r="124" spans="1:8" x14ac:dyDescent="0.25">
      <c r="A124" s="12"/>
    </row>
    <row r="125" spans="1:8" x14ac:dyDescent="0.25">
      <c r="A125" s="261" t="s">
        <v>156</v>
      </c>
      <c r="B125" s="261" t="s">
        <v>329</v>
      </c>
      <c r="C125" s="261" t="s">
        <v>330</v>
      </c>
      <c r="D125" s="167"/>
      <c r="E125" s="157"/>
      <c r="F125" s="162"/>
      <c r="G125" s="162"/>
      <c r="H125" s="1"/>
    </row>
    <row r="126" spans="1:8" x14ac:dyDescent="0.25">
      <c r="A126" s="247" t="s">
        <v>446</v>
      </c>
      <c r="B126" s="247">
        <v>0</v>
      </c>
      <c r="C126" s="247">
        <v>0</v>
      </c>
      <c r="D126" s="156"/>
      <c r="E126" s="157"/>
      <c r="F126" s="162"/>
      <c r="G126" s="162"/>
      <c r="H126" s="1"/>
    </row>
    <row r="127" spans="1:8" s="262" customFormat="1" x14ac:dyDescent="0.25">
      <c r="A127" s="153" t="s">
        <v>248</v>
      </c>
      <c r="B127" s="153">
        <f>SUM(B126:B126)</f>
        <v>0</v>
      </c>
      <c r="C127" s="153">
        <f>SUM(C126:C126)</f>
        <v>0</v>
      </c>
      <c r="D127" s="156"/>
      <c r="E127" s="157"/>
      <c r="F127" s="162"/>
      <c r="G127" s="162"/>
    </row>
    <row r="128" spans="1:8" ht="24" customHeight="1" x14ac:dyDescent="0.25">
      <c r="A128" s="12"/>
    </row>
    <row r="129" spans="1:3" x14ac:dyDescent="0.25">
      <c r="A129" s="12" t="s">
        <v>341</v>
      </c>
    </row>
    <row r="130" spans="1:3" x14ac:dyDescent="0.25">
      <c r="A130" s="11" t="s">
        <v>213</v>
      </c>
    </row>
    <row r="132" spans="1:3" x14ac:dyDescent="0.25">
      <c r="A132" s="12" t="s">
        <v>172</v>
      </c>
    </row>
    <row r="133" spans="1:3" x14ac:dyDescent="0.25">
      <c r="A133" s="12"/>
    </row>
    <row r="134" spans="1:3" x14ac:dyDescent="0.25">
      <c r="A134" s="261" t="s">
        <v>156</v>
      </c>
      <c r="B134" s="261" t="s">
        <v>329</v>
      </c>
      <c r="C134" s="261" t="s">
        <v>330</v>
      </c>
    </row>
    <row r="135" spans="1:3" x14ac:dyDescent="0.25">
      <c r="A135" s="247" t="s">
        <v>446</v>
      </c>
      <c r="B135" s="247">
        <v>0</v>
      </c>
      <c r="C135" s="247">
        <v>0</v>
      </c>
    </row>
    <row r="136" spans="1:3" x14ac:dyDescent="0.25">
      <c r="A136" s="153" t="s">
        <v>248</v>
      </c>
      <c r="B136" s="153">
        <f>SUM(B135:B135)</f>
        <v>0</v>
      </c>
      <c r="C136" s="153">
        <f>SUM(C135:C135)</f>
        <v>0</v>
      </c>
    </row>
    <row r="137" spans="1:3" x14ac:dyDescent="0.25">
      <c r="A137" s="259"/>
      <c r="B137" s="260"/>
      <c r="C137" s="260"/>
    </row>
    <row r="138" spans="1:3" x14ac:dyDescent="0.25">
      <c r="A138" s="12" t="s">
        <v>342</v>
      </c>
    </row>
    <row r="139" spans="1:3" x14ac:dyDescent="0.25">
      <c r="A139" s="11" t="s">
        <v>213</v>
      </c>
      <c r="B139" s="260"/>
      <c r="C139" s="260"/>
    </row>
    <row r="140" spans="1:3" x14ac:dyDescent="0.25">
      <c r="A140" s="259"/>
      <c r="B140" s="260"/>
      <c r="C140" s="260"/>
    </row>
    <row r="141" spans="1:3" ht="14.25" customHeight="1" x14ac:dyDescent="0.25">
      <c r="A141" s="12" t="s">
        <v>173</v>
      </c>
    </row>
    <row r="142" spans="1:3" x14ac:dyDescent="0.25">
      <c r="A142" s="11" t="s">
        <v>213</v>
      </c>
    </row>
    <row r="143" spans="1:3" x14ac:dyDescent="0.25">
      <c r="A143" s="12"/>
    </row>
    <row r="144" spans="1:3" x14ac:dyDescent="0.25">
      <c r="A144" s="12" t="s">
        <v>174</v>
      </c>
    </row>
    <row r="145" spans="1:8" x14ac:dyDescent="0.25">
      <c r="A145" s="11" t="s">
        <v>213</v>
      </c>
    </row>
    <row r="146" spans="1:8" x14ac:dyDescent="0.25">
      <c r="A146" s="12"/>
    </row>
    <row r="147" spans="1:8" ht="16.5" customHeight="1" x14ac:dyDescent="0.25">
      <c r="A147" s="12" t="s">
        <v>175</v>
      </c>
    </row>
    <row r="148" spans="1:8" x14ac:dyDescent="0.25">
      <c r="A148" s="11" t="s">
        <v>213</v>
      </c>
    </row>
    <row r="149" spans="1:8" ht="13.15" customHeight="1" x14ac:dyDescent="0.25">
      <c r="A149" s="12"/>
    </row>
    <row r="150" spans="1:8" x14ac:dyDescent="0.25">
      <c r="A150" s="12" t="s">
        <v>176</v>
      </c>
    </row>
    <row r="151" spans="1:8" x14ac:dyDescent="0.25">
      <c r="A151" s="12"/>
    </row>
    <row r="152" spans="1:8" x14ac:dyDescent="0.25">
      <c r="A152" s="261" t="s">
        <v>156</v>
      </c>
      <c r="B152" s="261" t="s">
        <v>329</v>
      </c>
      <c r="C152" s="261" t="s">
        <v>330</v>
      </c>
      <c r="D152" s="167"/>
      <c r="E152" s="157"/>
      <c r="F152" s="162"/>
      <c r="G152" s="162"/>
      <c r="H152" s="1"/>
    </row>
    <row r="153" spans="1:8" x14ac:dyDescent="0.25">
      <c r="A153" s="247" t="s">
        <v>418</v>
      </c>
      <c r="B153" s="247">
        <f>BALANCE!E12</f>
        <v>309979176</v>
      </c>
      <c r="C153" s="247">
        <v>0</v>
      </c>
      <c r="D153" s="156"/>
      <c r="E153" s="157"/>
      <c r="F153" s="162"/>
      <c r="G153" s="162"/>
      <c r="H153" s="1"/>
    </row>
    <row r="154" spans="1:8" s="262" customFormat="1" x14ac:dyDescent="0.25">
      <c r="A154" s="153" t="s">
        <v>248</v>
      </c>
      <c r="B154" s="153">
        <f>SUM(B153:B153)</f>
        <v>309979176</v>
      </c>
      <c r="C154" s="153">
        <f>SUM(C153:C153)</f>
        <v>0</v>
      </c>
      <c r="D154" s="156"/>
      <c r="E154" s="157"/>
      <c r="F154" s="162"/>
      <c r="G154" s="162"/>
    </row>
    <row r="155" spans="1:8" ht="15.75" customHeight="1" x14ac:dyDescent="0.25">
      <c r="A155" s="168"/>
      <c r="B155" s="169"/>
      <c r="C155" s="169"/>
    </row>
    <row r="156" spans="1:8" x14ac:dyDescent="0.25">
      <c r="A156" s="12" t="s">
        <v>177</v>
      </c>
    </row>
    <row r="157" spans="1:8" x14ac:dyDescent="0.25">
      <c r="A157" s="11" t="s">
        <v>213</v>
      </c>
    </row>
    <row r="158" spans="1:8" s="262" customFormat="1" x14ac:dyDescent="0.25">
      <c r="A158" s="156"/>
      <c r="B158" s="156"/>
      <c r="C158" s="156"/>
      <c r="D158" s="156"/>
      <c r="E158" s="157"/>
      <c r="F158" s="162"/>
      <c r="G158" s="162"/>
    </row>
    <row r="159" spans="1:8" x14ac:dyDescent="0.25">
      <c r="A159" s="12" t="s">
        <v>178</v>
      </c>
    </row>
    <row r="160" spans="1:8" x14ac:dyDescent="0.25">
      <c r="A160" s="11" t="s">
        <v>213</v>
      </c>
    </row>
    <row r="162" spans="1:9" ht="19.899999999999999" customHeight="1" x14ac:dyDescent="0.25">
      <c r="A162" s="12" t="s">
        <v>179</v>
      </c>
    </row>
    <row r="163" spans="1:9" ht="19.899999999999999" customHeight="1" x14ac:dyDescent="0.25">
      <c r="A163" s="12"/>
    </row>
    <row r="164" spans="1:9" ht="24" x14ac:dyDescent="0.25">
      <c r="A164" s="110" t="s">
        <v>156</v>
      </c>
      <c r="B164" s="111" t="s">
        <v>180</v>
      </c>
      <c r="C164" s="110" t="s">
        <v>181</v>
      </c>
      <c r="D164" s="110" t="s">
        <v>182</v>
      </c>
      <c r="E164" s="110"/>
      <c r="F164" s="110"/>
      <c r="G164" s="159" t="s">
        <v>183</v>
      </c>
    </row>
    <row r="165" spans="1:9" ht="24.6" customHeight="1" x14ac:dyDescent="0.25">
      <c r="A165" s="112" t="s">
        <v>72</v>
      </c>
      <c r="B165" s="113">
        <f>BALANCE!E64</f>
        <v>3753000000</v>
      </c>
      <c r="C165" s="114"/>
      <c r="D165" s="115"/>
      <c r="E165" s="115"/>
      <c r="F165" s="115"/>
      <c r="G165" s="163">
        <f>SUM(B165:D165)</f>
        <v>3753000000</v>
      </c>
    </row>
    <row r="166" spans="1:9" ht="24.6" customHeight="1" x14ac:dyDescent="0.25">
      <c r="A166" s="116" t="s">
        <v>327</v>
      </c>
      <c r="B166" s="117"/>
      <c r="C166" s="114"/>
      <c r="D166" s="115"/>
      <c r="E166" s="115"/>
      <c r="F166" s="115"/>
      <c r="G166" s="163">
        <f>SUM(B166:D166)</f>
        <v>0</v>
      </c>
    </row>
    <row r="167" spans="1:9" ht="24.6" customHeight="1" x14ac:dyDescent="0.25">
      <c r="A167" s="116" t="s">
        <v>419</v>
      </c>
      <c r="B167" s="113">
        <f>BALANCE!E66</f>
        <v>1247000000</v>
      </c>
      <c r="C167" s="114"/>
      <c r="D167" s="115"/>
      <c r="E167" s="115"/>
      <c r="F167" s="115"/>
      <c r="G167" s="163">
        <f>SUM(B167:D167)</f>
        <v>1247000000</v>
      </c>
    </row>
    <row r="168" spans="1:9" x14ac:dyDescent="0.25">
      <c r="A168" s="116" t="s">
        <v>184</v>
      </c>
      <c r="B168" s="115"/>
      <c r="C168" s="114"/>
      <c r="D168" s="115"/>
      <c r="E168" s="115"/>
      <c r="F168" s="115"/>
      <c r="G168" s="163">
        <v>0</v>
      </c>
    </row>
    <row r="169" spans="1:9" ht="24.6" customHeight="1" x14ac:dyDescent="0.25">
      <c r="A169" s="112" t="s">
        <v>185</v>
      </c>
      <c r="B169" s="113"/>
      <c r="C169" s="114"/>
      <c r="D169" s="114"/>
      <c r="E169" s="114"/>
      <c r="F169" s="114"/>
      <c r="G169" s="163">
        <f>SUM(B169:D169)</f>
        <v>0</v>
      </c>
    </row>
    <row r="170" spans="1:9" ht="24.6" customHeight="1" x14ac:dyDescent="0.25">
      <c r="A170" s="116" t="s">
        <v>186</v>
      </c>
      <c r="B170" s="113"/>
      <c r="C170" s="118"/>
      <c r="D170" s="113">
        <f>-BALANCE!E68</f>
        <v>420000</v>
      </c>
      <c r="E170" s="115"/>
      <c r="F170" s="115"/>
      <c r="G170" s="163">
        <f>+B170+C170-D170</f>
        <v>-420000</v>
      </c>
    </row>
    <row r="171" spans="1:9" ht="18" customHeight="1" x14ac:dyDescent="0.25">
      <c r="A171" s="116" t="s">
        <v>187</v>
      </c>
      <c r="B171" s="118"/>
      <c r="C171" s="113"/>
      <c r="D171" s="118">
        <f>-BALANCE!E69</f>
        <v>1035110111.4242419</v>
      </c>
      <c r="E171" s="118"/>
      <c r="F171" s="118"/>
      <c r="G171" s="163">
        <f>+B171+C171-D171</f>
        <v>-1035110111.4242419</v>
      </c>
    </row>
    <row r="172" spans="1:9" x14ac:dyDescent="0.25">
      <c r="A172" s="112" t="s">
        <v>188</v>
      </c>
      <c r="B172" s="117"/>
      <c r="C172" s="117"/>
      <c r="D172" s="115"/>
      <c r="E172" s="115"/>
      <c r="F172" s="115"/>
      <c r="G172" s="163">
        <f>+B172+C172-D172</f>
        <v>0</v>
      </c>
    </row>
    <row r="173" spans="1:9" x14ac:dyDescent="0.25">
      <c r="A173" s="112" t="s">
        <v>326</v>
      </c>
      <c r="B173" s="115"/>
      <c r="C173" s="113"/>
      <c r="D173" s="115"/>
      <c r="E173" s="115"/>
      <c r="F173" s="115"/>
      <c r="G173" s="163">
        <f>+B173+C173-D173</f>
        <v>0</v>
      </c>
    </row>
    <row r="174" spans="1:9" x14ac:dyDescent="0.25">
      <c r="A174" s="181" t="s">
        <v>189</v>
      </c>
      <c r="B174" s="119">
        <f>SUM(B165:B173)</f>
        <v>5000000000</v>
      </c>
      <c r="C174" s="119">
        <f>SUM(C165:C173)</f>
        <v>0</v>
      </c>
      <c r="D174" s="119">
        <f>SUM(D165:D173)</f>
        <v>1035530111.4242419</v>
      </c>
      <c r="E174" s="119"/>
      <c r="F174" s="119"/>
      <c r="G174" s="164">
        <f>SUM(G165:G173)</f>
        <v>3964469888.575758</v>
      </c>
      <c r="I174" s="131"/>
    </row>
    <row r="175" spans="1:9" x14ac:dyDescent="0.25">
      <c r="A175" s="88"/>
      <c r="B175" s="89"/>
      <c r="C175" s="89"/>
      <c r="D175" s="89"/>
      <c r="E175" s="89"/>
      <c r="F175" s="89"/>
      <c r="G175" s="165"/>
    </row>
    <row r="176" spans="1:9" x14ac:dyDescent="0.25">
      <c r="A176" s="12" t="s">
        <v>190</v>
      </c>
    </row>
    <row r="177" spans="1:6" x14ac:dyDescent="0.25">
      <c r="A177" s="11" t="s">
        <v>213</v>
      </c>
    </row>
    <row r="178" spans="1:6" x14ac:dyDescent="0.25">
      <c r="A178" s="12"/>
    </row>
    <row r="179" spans="1:6" x14ac:dyDescent="0.25">
      <c r="A179" s="12" t="s">
        <v>191</v>
      </c>
    </row>
    <row r="180" spans="1:6" x14ac:dyDescent="0.25">
      <c r="A180" s="13"/>
    </row>
    <row r="181" spans="1:6" x14ac:dyDescent="0.25">
      <c r="A181" s="12" t="s">
        <v>192</v>
      </c>
      <c r="F181" s="131"/>
    </row>
    <row r="182" spans="1:6" x14ac:dyDescent="0.25">
      <c r="A182" s="11" t="s">
        <v>213</v>
      </c>
      <c r="F182" s="131"/>
    </row>
    <row r="183" spans="1:6" x14ac:dyDescent="0.25">
      <c r="A183" s="13"/>
      <c r="E183" s="131"/>
    </row>
    <row r="184" spans="1:6" x14ac:dyDescent="0.25">
      <c r="A184" s="12" t="s">
        <v>193</v>
      </c>
    </row>
    <row r="185" spans="1:6" x14ac:dyDescent="0.25">
      <c r="A185" s="272" t="s">
        <v>338</v>
      </c>
    </row>
    <row r="186" spans="1:6" x14ac:dyDescent="0.25">
      <c r="A186" s="380" t="s">
        <v>339</v>
      </c>
      <c r="B186" s="380"/>
      <c r="C186" s="90"/>
      <c r="D186" s="98"/>
      <c r="E186" s="98"/>
      <c r="F186" s="98"/>
    </row>
    <row r="187" spans="1:6" ht="25.5" x14ac:dyDescent="0.25">
      <c r="A187" s="372" t="s">
        <v>243</v>
      </c>
      <c r="B187" s="267" t="s">
        <v>333</v>
      </c>
      <c r="C187" s="267" t="s">
        <v>336</v>
      </c>
    </row>
    <row r="188" spans="1:6" x14ac:dyDescent="0.25">
      <c r="A188" s="372"/>
      <c r="B188" s="267" t="s">
        <v>334</v>
      </c>
      <c r="C188" s="268" t="s">
        <v>337</v>
      </c>
    </row>
    <row r="189" spans="1:6" x14ac:dyDescent="0.25">
      <c r="A189" s="269" t="s">
        <v>355</v>
      </c>
      <c r="B189" s="270">
        <f>RESULTADO!B43</f>
        <v>18471818</v>
      </c>
      <c r="C189" s="270">
        <v>0</v>
      </c>
      <c r="D189" s="98"/>
      <c r="E189" s="98"/>
    </row>
    <row r="190" spans="1:6" x14ac:dyDescent="0.25">
      <c r="A190" s="267" t="s">
        <v>335</v>
      </c>
      <c r="B190" s="271">
        <f>SUM(B189:B189)</f>
        <v>18471818</v>
      </c>
      <c r="C190" s="271">
        <f>SUM(C189:C189)</f>
        <v>0</v>
      </c>
    </row>
    <row r="191" spans="1:6" x14ac:dyDescent="0.25">
      <c r="A191" s="273"/>
      <c r="B191" s="274"/>
      <c r="C191" s="274"/>
    </row>
    <row r="192" spans="1:6" x14ac:dyDescent="0.25">
      <c r="A192" s="272" t="s">
        <v>340</v>
      </c>
      <c r="B192" s="274"/>
      <c r="C192" s="274"/>
    </row>
    <row r="193" spans="1:6" x14ac:dyDescent="0.25">
      <c r="A193" s="380" t="s">
        <v>339</v>
      </c>
      <c r="B193" s="380"/>
      <c r="C193" s="266"/>
    </row>
    <row r="194" spans="1:6" ht="25.5" x14ac:dyDescent="0.25">
      <c r="A194" s="372" t="s">
        <v>243</v>
      </c>
      <c r="B194" s="267" t="s">
        <v>333</v>
      </c>
      <c r="C194" s="267" t="s">
        <v>336</v>
      </c>
    </row>
    <row r="195" spans="1:6" ht="13.5" customHeight="1" x14ac:dyDescent="0.25">
      <c r="A195" s="372"/>
      <c r="B195" s="267" t="s">
        <v>334</v>
      </c>
      <c r="C195" s="268" t="s">
        <v>337</v>
      </c>
      <c r="D195" s="131"/>
      <c r="E195" s="131"/>
      <c r="F195" s="131"/>
    </row>
    <row r="196" spans="1:6" x14ac:dyDescent="0.25">
      <c r="A196" s="269" t="s">
        <v>420</v>
      </c>
      <c r="B196" s="270">
        <f>RESULTADO!B47</f>
        <v>671925829.09090853</v>
      </c>
      <c r="C196" s="270">
        <v>0</v>
      </c>
    </row>
    <row r="197" spans="1:6" ht="11.45" customHeight="1" x14ac:dyDescent="0.25">
      <c r="A197" s="269" t="s">
        <v>421</v>
      </c>
      <c r="B197" s="270">
        <v>0</v>
      </c>
      <c r="C197" s="270">
        <v>0</v>
      </c>
    </row>
    <row r="198" spans="1:6" x14ac:dyDescent="0.25">
      <c r="A198" s="269" t="s">
        <v>422</v>
      </c>
      <c r="B198" s="270">
        <v>1073545</v>
      </c>
      <c r="C198" s="270">
        <v>0</v>
      </c>
    </row>
    <row r="199" spans="1:6" x14ac:dyDescent="0.25">
      <c r="A199" s="269" t="s">
        <v>423</v>
      </c>
      <c r="B199" s="270">
        <v>271866024</v>
      </c>
      <c r="C199" s="270">
        <v>0</v>
      </c>
    </row>
    <row r="200" spans="1:6" x14ac:dyDescent="0.25">
      <c r="A200" s="269" t="s">
        <v>447</v>
      </c>
      <c r="B200" s="270"/>
      <c r="C200" s="270"/>
    </row>
    <row r="201" spans="1:6" x14ac:dyDescent="0.25">
      <c r="A201" s="269" t="s">
        <v>357</v>
      </c>
      <c r="B201" s="270">
        <f>2770833+59176280+96865</f>
        <v>62043978</v>
      </c>
      <c r="C201" s="270">
        <v>0</v>
      </c>
    </row>
    <row r="202" spans="1:6" x14ac:dyDescent="0.25">
      <c r="A202" s="269" t="s">
        <v>424</v>
      </c>
      <c r="B202" s="270"/>
      <c r="C202" s="270">
        <v>0</v>
      </c>
    </row>
    <row r="203" spans="1:6" x14ac:dyDescent="0.25">
      <c r="A203" s="269" t="s">
        <v>425</v>
      </c>
      <c r="B203" s="270">
        <v>9722085</v>
      </c>
      <c r="C203" s="270">
        <v>0</v>
      </c>
    </row>
    <row r="204" spans="1:6" x14ac:dyDescent="0.25">
      <c r="A204" s="267" t="s">
        <v>335</v>
      </c>
      <c r="B204" s="271">
        <f>SUM(B196:B203)</f>
        <v>1016631461.0909085</v>
      </c>
      <c r="C204" s="271">
        <f>SUM(C196:C203)</f>
        <v>0</v>
      </c>
    </row>
    <row r="205" spans="1:6" x14ac:dyDescent="0.25">
      <c r="A205" s="12"/>
    </row>
    <row r="206" spans="1:6" ht="15" customHeight="1" x14ac:dyDescent="0.25">
      <c r="A206" s="381" t="s">
        <v>194</v>
      </c>
      <c r="B206" s="381"/>
      <c r="C206" s="381"/>
      <c r="D206" s="381"/>
      <c r="E206" s="381"/>
    </row>
    <row r="207" spans="1:6" ht="15" customHeight="1" x14ac:dyDescent="0.25">
      <c r="A207" s="372" t="s">
        <v>243</v>
      </c>
      <c r="B207" s="267" t="s">
        <v>333</v>
      </c>
      <c r="C207" s="267" t="s">
        <v>336</v>
      </c>
      <c r="D207" s="309"/>
      <c r="E207" s="309"/>
    </row>
    <row r="208" spans="1:6" ht="15" customHeight="1" x14ac:dyDescent="0.25">
      <c r="A208" s="372"/>
      <c r="B208" s="267" t="s">
        <v>334</v>
      </c>
      <c r="C208" s="268" t="s">
        <v>337</v>
      </c>
      <c r="D208" s="309"/>
      <c r="E208" s="309"/>
    </row>
    <row r="209" spans="1:5" ht="15" customHeight="1" x14ac:dyDescent="0.25">
      <c r="A209" s="269" t="s">
        <v>453</v>
      </c>
      <c r="B209" s="270">
        <v>13168</v>
      </c>
      <c r="C209" s="270">
        <v>0</v>
      </c>
      <c r="D209" s="309"/>
      <c r="E209" s="309"/>
    </row>
    <row r="210" spans="1:5" ht="15" customHeight="1" x14ac:dyDescent="0.25">
      <c r="A210" s="269" t="s">
        <v>454</v>
      </c>
      <c r="B210" s="270">
        <v>20000</v>
      </c>
      <c r="C210" s="270">
        <v>0</v>
      </c>
      <c r="D210" s="309"/>
      <c r="E210" s="309"/>
    </row>
    <row r="211" spans="1:5" x14ac:dyDescent="0.25">
      <c r="A211" s="267" t="s">
        <v>335</v>
      </c>
      <c r="B211" s="271">
        <f>B210-B209</f>
        <v>6832</v>
      </c>
      <c r="C211" s="271">
        <f>SUM(C209:C210)</f>
        <v>0</v>
      </c>
      <c r="D211" s="313"/>
    </row>
    <row r="212" spans="1:5" x14ac:dyDescent="0.25">
      <c r="A212" s="12"/>
    </row>
    <row r="213" spans="1:5" ht="16.5" customHeight="1" x14ac:dyDescent="0.25">
      <c r="A213" s="12" t="s">
        <v>343</v>
      </c>
      <c r="B213" s="313"/>
    </row>
    <row r="214" spans="1:5" ht="16.5" customHeight="1" x14ac:dyDescent="0.25">
      <c r="A214" s="11" t="s">
        <v>213</v>
      </c>
    </row>
    <row r="215" spans="1:5" x14ac:dyDescent="0.25">
      <c r="A215" s="11"/>
      <c r="B215" s="291"/>
    </row>
    <row r="216" spans="1:5" x14ac:dyDescent="0.25">
      <c r="A216" s="12" t="s">
        <v>344</v>
      </c>
      <c r="B216" s="313"/>
    </row>
    <row r="217" spans="1:5" x14ac:dyDescent="0.25">
      <c r="A217" s="11" t="s">
        <v>213</v>
      </c>
    </row>
    <row r="218" spans="1:5" x14ac:dyDescent="0.25">
      <c r="A218" s="11"/>
    </row>
    <row r="219" spans="1:5" x14ac:dyDescent="0.25">
      <c r="A219" s="12" t="s">
        <v>274</v>
      </c>
    </row>
    <row r="220" spans="1:5" x14ac:dyDescent="0.25">
      <c r="A220" s="12"/>
    </row>
    <row r="221" spans="1:5" x14ac:dyDescent="0.25">
      <c r="A221" s="12" t="s">
        <v>195</v>
      </c>
    </row>
    <row r="222" spans="1:5" x14ac:dyDescent="0.25">
      <c r="A222" s="11" t="s">
        <v>213</v>
      </c>
    </row>
    <row r="224" spans="1:5" x14ac:dyDescent="0.25">
      <c r="A224" s="12" t="s">
        <v>196</v>
      </c>
    </row>
    <row r="225" spans="1:2" x14ac:dyDescent="0.25">
      <c r="A225" s="11" t="s">
        <v>213</v>
      </c>
    </row>
    <row r="226" spans="1:2" ht="10.15" customHeight="1" x14ac:dyDescent="0.25"/>
    <row r="227" spans="1:2" x14ac:dyDescent="0.25">
      <c r="A227" s="12" t="s">
        <v>345</v>
      </c>
      <c r="B227" s="278"/>
    </row>
    <row r="228" spans="1:2" x14ac:dyDescent="0.25">
      <c r="A228" s="278" t="s">
        <v>346</v>
      </c>
      <c r="B228" s="278"/>
    </row>
    <row r="229" spans="1:2" x14ac:dyDescent="0.25">
      <c r="A229" s="278"/>
      <c r="B229" s="278"/>
    </row>
    <row r="230" spans="1:2" ht="14.45" customHeight="1" x14ac:dyDescent="0.25">
      <c r="A230" s="382" t="s">
        <v>331</v>
      </c>
      <c r="B230" s="383"/>
    </row>
    <row r="231" spans="1:2" ht="14.45" customHeight="1" x14ac:dyDescent="0.25">
      <c r="A231" s="384" t="s">
        <v>435</v>
      </c>
      <c r="B231" s="385"/>
    </row>
    <row r="232" spans="1:2" ht="14.45" customHeight="1" x14ac:dyDescent="0.25">
      <c r="A232" s="384" t="s">
        <v>426</v>
      </c>
      <c r="B232" s="385"/>
    </row>
    <row r="233" spans="1:2" ht="14.45" customHeight="1" x14ac:dyDescent="0.25">
      <c r="A233" s="384" t="s">
        <v>332</v>
      </c>
      <c r="B233" s="385"/>
    </row>
    <row r="234" spans="1:2" ht="14.45" customHeight="1" x14ac:dyDescent="0.25">
      <c r="A234" s="384" t="s">
        <v>427</v>
      </c>
      <c r="B234" s="385"/>
    </row>
    <row r="235" spans="1:2" ht="14.45" customHeight="1" x14ac:dyDescent="0.25">
      <c r="A235" s="384" t="s">
        <v>428</v>
      </c>
      <c r="B235" s="385"/>
    </row>
    <row r="236" spans="1:2" ht="14.45" customHeight="1" x14ac:dyDescent="0.25">
      <c r="A236" s="384" t="s">
        <v>429</v>
      </c>
      <c r="B236" s="385"/>
    </row>
    <row r="237" spans="1:2" ht="14.45" customHeight="1" x14ac:dyDescent="0.25">
      <c r="A237" s="384" t="s">
        <v>430</v>
      </c>
      <c r="B237" s="385"/>
    </row>
    <row r="238" spans="1:2" ht="14.45" customHeight="1" x14ac:dyDescent="0.25">
      <c r="A238" s="384" t="s">
        <v>431</v>
      </c>
      <c r="B238" s="385"/>
    </row>
    <row r="239" spans="1:2" ht="14.45" customHeight="1" x14ac:dyDescent="0.25">
      <c r="A239" s="384" t="s">
        <v>432</v>
      </c>
      <c r="B239" s="385"/>
    </row>
    <row r="240" spans="1:2" ht="14.45" customHeight="1" x14ac:dyDescent="0.25">
      <c r="A240" s="12"/>
    </row>
    <row r="241" spans="1:6" x14ac:dyDescent="0.25">
      <c r="A241" s="14" t="s">
        <v>279</v>
      </c>
    </row>
    <row r="242" spans="1:6" ht="36.75" customHeight="1" x14ac:dyDescent="0.25">
      <c r="A242" s="374" t="s">
        <v>467</v>
      </c>
      <c r="B242" s="374"/>
      <c r="C242" s="374"/>
      <c r="D242" s="374"/>
      <c r="E242" s="374"/>
      <c r="F242" s="374"/>
    </row>
    <row r="243" spans="1:6" x14ac:dyDescent="0.25">
      <c r="A243" s="1" t="s">
        <v>469</v>
      </c>
      <c r="B243" s="92"/>
      <c r="C243" s="92"/>
      <c r="D243" s="92"/>
      <c r="E243" s="92"/>
    </row>
    <row r="244" spans="1:6" x14ac:dyDescent="0.25">
      <c r="A244" s="92" t="s">
        <v>468</v>
      </c>
      <c r="B244" s="92"/>
      <c r="C244" s="92"/>
      <c r="D244" s="92"/>
      <c r="E244" s="92"/>
    </row>
    <row r="245" spans="1:6" ht="15.75" customHeight="1" x14ac:dyDescent="0.25">
      <c r="A245" s="1" t="s">
        <v>470</v>
      </c>
      <c r="F245" s="133"/>
    </row>
    <row r="246" spans="1:6" x14ac:dyDescent="0.25">
      <c r="A246" s="10" t="s">
        <v>471</v>
      </c>
    </row>
    <row r="247" spans="1:6" x14ac:dyDescent="0.25">
      <c r="A247" s="10"/>
    </row>
    <row r="248" spans="1:6" ht="14.45" customHeight="1" x14ac:dyDescent="0.25">
      <c r="A248" s="14" t="s">
        <v>278</v>
      </c>
    </row>
    <row r="249" spans="1:6" ht="15" customHeight="1" x14ac:dyDescent="0.25">
      <c r="A249" s="386" t="s">
        <v>197</v>
      </c>
      <c r="B249" s="386"/>
      <c r="C249" s="386"/>
      <c r="D249" s="386"/>
      <c r="E249" s="386"/>
      <c r="F249" s="92"/>
    </row>
    <row r="250" spans="1:6" x14ac:dyDescent="0.25">
      <c r="A250" s="275"/>
      <c r="B250" s="275"/>
      <c r="C250" s="275"/>
      <c r="D250" s="275"/>
      <c r="E250" s="92"/>
      <c r="F250" s="92"/>
    </row>
    <row r="251" spans="1:6" x14ac:dyDescent="0.25">
      <c r="A251" s="14" t="s">
        <v>277</v>
      </c>
    </row>
    <row r="252" spans="1:6" x14ac:dyDescent="0.25">
      <c r="A252" s="11" t="s">
        <v>213</v>
      </c>
    </row>
    <row r="253" spans="1:6" x14ac:dyDescent="0.25">
      <c r="A253" s="13"/>
    </row>
    <row r="254" spans="1:6" x14ac:dyDescent="0.25">
      <c r="A254" s="14" t="s">
        <v>276</v>
      </c>
    </row>
    <row r="255" spans="1:6" x14ac:dyDescent="0.25">
      <c r="A255" s="11" t="s">
        <v>213</v>
      </c>
    </row>
    <row r="256" spans="1:6" x14ac:dyDescent="0.25">
      <c r="A256" s="13"/>
    </row>
    <row r="257" spans="1:8" x14ac:dyDescent="0.25">
      <c r="A257" s="14" t="s">
        <v>275</v>
      </c>
    </row>
    <row r="258" spans="1:8" ht="15" customHeight="1" x14ac:dyDescent="0.25">
      <c r="A258" s="374" t="s">
        <v>358</v>
      </c>
      <c r="B258" s="374"/>
      <c r="C258" s="374"/>
      <c r="D258" s="374"/>
      <c r="E258" s="92"/>
      <c r="F258" s="92"/>
    </row>
    <row r="259" spans="1:8" x14ac:dyDescent="0.25">
      <c r="A259" s="15"/>
    </row>
    <row r="260" spans="1:8" x14ac:dyDescent="0.25">
      <c r="A260" s="8"/>
    </row>
    <row r="263" spans="1:8" x14ac:dyDescent="0.25">
      <c r="G263" s="286"/>
      <c r="H263" s="286"/>
    </row>
    <row r="264" spans="1:8" x14ac:dyDescent="0.25">
      <c r="G264" s="286"/>
      <c r="H264" s="286"/>
    </row>
    <row r="265" spans="1:8" x14ac:dyDescent="0.25">
      <c r="G265" s="286"/>
      <c r="H265" s="286"/>
    </row>
    <row r="266" spans="1:8" x14ac:dyDescent="0.25">
      <c r="G266" s="286"/>
      <c r="H266" s="286"/>
    </row>
    <row r="267" spans="1:8" x14ac:dyDescent="0.25">
      <c r="G267" s="286"/>
      <c r="H267" s="286"/>
    </row>
  </sheetData>
  <mergeCells count="51">
    <mergeCell ref="A233:B233"/>
    <mergeCell ref="A234:B234"/>
    <mergeCell ref="A249:E249"/>
    <mergeCell ref="A235:B235"/>
    <mergeCell ref="A236:B236"/>
    <mergeCell ref="A237:B237"/>
    <mergeCell ref="A238:B238"/>
    <mergeCell ref="A239:B239"/>
    <mergeCell ref="A242:F242"/>
    <mergeCell ref="A12:D14"/>
    <mergeCell ref="A1:G2"/>
    <mergeCell ref="A3:G3"/>
    <mergeCell ref="A5:B5"/>
    <mergeCell ref="A49:D49"/>
    <mergeCell ref="A43:D43"/>
    <mergeCell ref="A46:D46"/>
    <mergeCell ref="A31:D31"/>
    <mergeCell ref="A26:D26"/>
    <mergeCell ref="A40:D40"/>
    <mergeCell ref="A232:B232"/>
    <mergeCell ref="A54:G54"/>
    <mergeCell ref="E72:E73"/>
    <mergeCell ref="H6:M6"/>
    <mergeCell ref="A22:D22"/>
    <mergeCell ref="A20:D20"/>
    <mergeCell ref="A10:D10"/>
    <mergeCell ref="A18:D18"/>
    <mergeCell ref="A8:B8"/>
    <mergeCell ref="A6:D6"/>
    <mergeCell ref="A48:D48"/>
    <mergeCell ref="A19:D19"/>
    <mergeCell ref="A34:D34"/>
    <mergeCell ref="A37:D37"/>
    <mergeCell ref="A28:D28"/>
    <mergeCell ref="A23:D23"/>
    <mergeCell ref="A207:A208"/>
    <mergeCell ref="A82:A83"/>
    <mergeCell ref="B82:B83"/>
    <mergeCell ref="A258:D258"/>
    <mergeCell ref="A62:B62"/>
    <mergeCell ref="A72:A73"/>
    <mergeCell ref="B72:B73"/>
    <mergeCell ref="C72:C73"/>
    <mergeCell ref="D72:D73"/>
    <mergeCell ref="A187:A188"/>
    <mergeCell ref="A194:A195"/>
    <mergeCell ref="A186:B186"/>
    <mergeCell ref="A193:B193"/>
    <mergeCell ref="A206:E206"/>
    <mergeCell ref="A230:B230"/>
    <mergeCell ref="A231:B231"/>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131" max="16383" man="1"/>
    <brk id="183" max="16383" man="1"/>
    <brk id="218" max="16383" man="1"/>
  </rowBreaks>
  <colBreaks count="1" manualBreakCount="1">
    <brk id="7" max="1048575" man="1"/>
  </colBreak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WJp3gJW7t6S/Vq37dhcjYYOw4CpO4prr+HbYKj5q7Ks=</DigestValue>
    </Reference>
    <Reference Type="http://www.w3.org/2000/09/xmldsig#Object" URI="#idOfficeObject">
      <DigestMethod Algorithm="http://www.w3.org/2001/04/xmlenc#sha256"/>
      <DigestValue>STL7SlZGX5VpsZzUs97ivtEYxxNT7NXvFhCayDCEuL0=</DigestValue>
    </Reference>
    <Reference Type="http://uri.etsi.org/01903#SignedProperties" URI="#idSignedProperties">
      <Transforms>
        <Transform Algorithm="http://www.w3.org/TR/2001/REC-xml-c14n-20010315"/>
      </Transforms>
      <DigestMethod Algorithm="http://www.w3.org/2001/04/xmlenc#sha256"/>
      <DigestValue>PuNCE1E5nvNEyJ+dLNLLZX8relVJIthgos22Z3+VhpU=</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sHpMfCyBxP2SApu3999Cg1pCFP3K6DUPH2IjM1jeZZc=</DigestValue>
    </Reference>
  </SignedInfo>
  <SignatureValue>eCjCcTpkwxVe9nvaFsY0z0A+h/3JnIeHNM3o41J1a9+E/1okPD2IzHt3ZZ4GLpSigNeZ9aiPIa1Q
zqIiGDSxnMYBc8telEXqck5ZdERMCWmoRaic9Zr1XJ1Ldi3eDLuxaA52gfQYFBDwYKjukxC3Z0U8
YBg5Mm5wtUAaxzuAyKiVwe8aFVVD1TXHPFwGBCQsKafNt06XkKd519eTVwtAzFDQVwxjquYC9ZPZ
05FTAjBrNs3ZPrRPIS76kG6uLuuTm4bW8Vm6r1M4Jb1Jor8pscSdm1FrVf9LbvIzSbAqEcp+46UN
XfS2lXwWdsORAwRxWsJlXFgJaB/R+0Hkir23Lw==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2025-03-28T11:51:36Z</mdssi:Value>
        </mdssi:SignatureTime>
      </SignatureProperty>
    </SignatureProperties>
  </Object>
  <Object Id="idOfficeObject">
    <SignatureProperties>
      <SignatureProperty Id="idOfficeV1Details" Target="#idPackageSignature">
        <SignatureInfoV1 xmlns="http://schemas.microsoft.com/office/2006/digsig">
          <SetupID>{5E9D7E0E-5553-4413-B5CC-EC5B45583E37}</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2025-03-28T11:51:36Z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NB8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/vbD0GiCqwDfCXVhmBINvcmxk3FZ+Ep9+eaW4j9BJHkAKX7++RVvNUI4MuUYxrcitShldw4E6Dwz
BXktJF6mVQ==</DigestValue>
    </Reference>
    <Reference Type="http://www.w3.org/2000/09/xmldsig#Object" URI="#idOfficeObject">
      <DigestMethod Algorithm="http://www.w3.org/2001/04/xmlenc#sha512"/>
      <DigestValue>JqyzLTGQAcURsL4BHasfcoaulvX9Fu2WgMd8Od23u2oAm5qGbQ3Wdw5lXb0Ybn8STV95qnpDCQvL
XzpWbYOCwg==</DigestValue>
    </Reference>
    <Reference Type="http://uri.etsi.org/01903#SignedProperties" URI="#idSignedProperties">
      <Transforms>
        <Transform Algorithm="http://www.w3.org/TR/2001/REC-xml-c14n-20010315"/>
      </Transforms>
      <DigestMethod Algorithm="http://www.w3.org/2001/04/xmlenc#sha512"/>
      <DigestValue>pryG1xar1vhM5G2H2d+9NwNm+Rvr5yGB2BAXROoXs8rY8XcvQBphWZyB+zS0HuW3A1N5KIVpZ1h9
JS3iofGXMg==</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DWEmeIiObNLTi+7LubEr/ir7IPxd7qZ2qR9k7hXVDPCH9CC7YOwFIWQ83IMMef3AFowXVryBEQpY
kejKkZT1IXXSq0L/QRYt1oERewSDoj+wL7uUXjs2JbkCn3iUo28M2KtFpdQAPJyUJAPiNAf8hhJx
ewXhEgwkdXMNhuJFNu5nxAByVbb7HKd1z3J+yVE9nseAaqQ1iuZnOw8tiD7UmwMvbKcSVYSqrqTL
bKGcW4KqpOwbccVDThq1yxRTwPGbndt11y0R0Kjt8OxrSteYYfOU2kqQiz7w9C4pY8wjg1tu5BVd
UIf3k7JVU2GYL2jlgpR/8+Cp91Dz6Uo+q+ljhA==</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2025-03-31T16:48:46Z</mdssi:Value>
        </mdssi:SignatureTime>
      </SignatureProperty>
    </SignatureProperties>
  </Object>
  <Object Id="idOfficeObject">
    <SignatureProperties>
      <SignatureProperty Id="idOfficeV1Details" Target="#idPackageSignature">
        <SignatureInfoV1 xmlns="http://schemas.microsoft.com/office/2006/digsig">
          <SetupID>{9D96DBE8-2521-47D7-A4C6-894C7067DB24}</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2025-03-31T16:48:46Z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TbnlUkD3cg/DmC+Cq/KcgXdCkqyjdqYGQkp3AZiAFOlTk69p39yTW1GdCdRpXBno6lxjFn6AM1Rr
9xNlH7CHxQ==</DigestValue>
    </Reference>
    <Reference Type="http://www.w3.org/2000/09/xmldsig#Object" URI="#idOfficeObject">
      <DigestMethod Algorithm="http://www.w3.org/2001/04/xmlenc#sha512"/>
      <DigestValue>0mz+Ji+6AQ0//yHTAVzC78BWM5oALpjRqeD5GzbVzz+SzA5HS5aDIkfsDAhahW6fr+J4yq9b2qs5
9OxB1gNEfA==</DigestValue>
    </Reference>
    <Reference Type="http://uri.etsi.org/01903#SignedProperties" URI="#idSignedProperties">
      <Transforms>
        <Transform Algorithm="http://www.w3.org/TR/2001/REC-xml-c14n-20010315"/>
      </Transforms>
      <DigestMethod Algorithm="http://www.w3.org/2001/04/xmlenc#sha512"/>
      <DigestValue>8Xj7i+W6lLtBuQwKahqxBJPaIY/2f/seiQ7F2nhe27IkmxjH8+SN264aHOd8XPsdlOoXCJQQMIHL
IKs+DU0wHg==</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knWT5y3YmMQaPdRm+k3WTHzK7vR6cYbqQY+TUJGxanSbGJNoXAfg3gixcn88YvoXf26nCfGa6XP0
t7BYaQkg7AzUb1tcQz7H+y8zP8TOXDMK+OdoCVVGbrKFhlU0WiLd4qtqjgCYm63LEYFiOfpEz33L
Bw5TEXsPLzLZjziSP4m0MFLZxmj1tauKfwYrOAJmF85PCR/47TV/q16SfwW2zvwcEUi3tCIFgCeH
RZkGy+G1oTdGUKrJIoL7AA5PXBWlBZO5oEkxcWrUsjiJZjA/iLt0aV7NleFX6IAx05IE929Dv7Nh
/xq8YCNkfKvUFseAQJlqCT5dybpYJi3i4uyi2g==</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2025-03-31T16:49:00Z</mdssi:Value>
        </mdssi:SignatureTime>
      </SignatureProperty>
    </SignatureProperties>
  </Object>
  <Object Id="idOfficeObject">
    <SignatureProperties>
      <SignatureProperty Id="idOfficeV1Details" Target="#idPackageSignature">
        <SignatureInfoV1 xmlns="http://schemas.microsoft.com/office/2006/digsig">
          <SetupID>{8CB0717C-DFD3-4487-917F-267E4E4CABA2}</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2025-03-31T16:49:00Z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gaLDM8FdrENCDCRMkp7yuiqZtXvZcb8FzH5PiQB6CkaHj2/I/qHvADPztqJiPVVwonsM5A7xRjjx
gtff5GuXQQ==</DigestValue>
    </Reference>
    <Reference Type="http://www.w3.org/2000/09/xmldsig#Object" URI="#idOfficeObject">
      <DigestMethod Algorithm="http://www.w3.org/2001/04/xmlenc#sha512"/>
      <DigestValue>WfO+2Rw0ymQUwGyzTP1PhZCVIoLl+1iqu12cZ1zvI9FUymxlvPNUHmG2NW09ZhN6LvMFoaot6qc8
NUIhOHqobA==</DigestValue>
    </Reference>
    <Reference Type="http://uri.etsi.org/01903#SignedProperties" URI="#idSignedProperties">
      <Transforms>
        <Transform Algorithm="http://www.w3.org/TR/2001/REC-xml-c14n-20010315"/>
      </Transforms>
      <DigestMethod Algorithm="http://www.w3.org/2001/04/xmlenc#sha512"/>
      <DigestValue>gDMAIFW6XseRDTwJa4eWxR3pMesJffS0GBHLU5c9amH4qeW3Ifd95ol9ngxIVWJYvjOkzHi1qWdb
to4dmafIuw==</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NsoUgILTyqtgP/qtdFNwGcSngJ6aU08LEk9AijmWe3HgZIzc59M2esL7c1UcwYsQtUCyr6Wl27r4
Nd/lXRIscnb5UfD7kGRiupTNrZTLtMrkEI9jcpTZ4tRakKx0rSv7IaFSfHvx7WrJmOfjbA7dhRyd
OGCxN2i48QJNLbZVQingHSOq6tL+xuZBDt6moNvM/7BHCPT/fFAJLVV7KzaDXSF4SeW7EyVn6sBO
fnmvSCluoKnmyo/Frmr6gk02VKJAADucjDx3b7DUiCiNI6/gaxqkxrkYl5srGvoEOvviykP6R/Yp
lXtHLGkZyX/Rp8kRnLTlpqoQOcRyvvybRRLyIg==</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2025-03-31T16:49:16Z</mdssi:Value>
        </mdssi:SignatureTime>
      </SignatureProperty>
    </SignatureProperties>
  </Object>
  <Object Id="idOfficeObject">
    <SignatureProperties>
      <SignatureProperty Id="idOfficeV1Details" Target="#idPackageSignature">
        <SignatureInfoV1 xmlns="http://schemas.microsoft.com/office/2006/digsig">
          <SetupID>{1769E785-AC2E-4995-8BC8-609011041348}</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2025-03-31T16:49:16Z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9GkwQ5I6f+eptkzk0+ve3jJlKkIdI2cNnm6TISCrPws=</DigestValue>
    </Reference>
    <Reference Type="http://www.w3.org/2000/09/xmldsig#Object" URI="#idOfficeObject">
      <DigestMethod Algorithm="http://www.w3.org/2001/04/xmlenc#sha256"/>
      <DigestValue>SOddu3IeyfuHpMbsTPtOnM0L6JX9vQGxXJzhDJnkuWM=</DigestValue>
    </Reference>
    <Reference Type="http://uri.etsi.org/01903#SignedProperties" URI="#idSignedProperties">
      <Transforms>
        <Transform Algorithm="http://www.w3.org/TR/2001/REC-xml-c14n-20010315"/>
      </Transforms>
      <DigestMethod Algorithm="http://www.w3.org/2001/04/xmlenc#sha256"/>
      <DigestValue>x3NCGM5mTX8lugAnTkoeAJVFc193L9+dUfgduOOIJxY=</DigestValue>
    </Reference>
    <Reference Type="http://www.w3.org/2000/09/xmldsig#Object" URI="#idValidSigLnImg">
      <DigestMethod Algorithm="http://www.w3.org/2001/04/xmlenc#sha256"/>
      <DigestValue>dOhh/qeJvyU3oW/11wvdYUs/A1OdCLOuVAtg1EitnAI=</DigestValue>
    </Reference>
    <Reference Type="http://www.w3.org/2000/09/xmldsig#Object" URI="#idInvalidSigLnImg">
      <DigestMethod Algorithm="http://www.w3.org/2001/04/xmlenc#sha256"/>
      <DigestValue>rh7szYlCc99IxgWfWdQ9bjzi0A5opIsZoBTtGzGCkvk=</DigestValue>
    </Reference>
  </SignedInfo>
  <SignatureValue>B+LYgaFBkVLZXti8zi+AHsPwtL767olvJBdliIjKEUqkFFZp/IuIMaGq/qFIX8Cb6FVEHyGL/gUE
nRLpWLJgp45pGkNlj7hHHpokpbvQUSNwS+6kwGqNwfvGwfKLs6mXcYkL23m9ZE5o7PrAN7wR0AA4
Aj4ahH59osaXJsDdwcCrmTRF+RrvpO5pW0YLXnscJJr6/qZVMtYSkBSpUNIpl6HWL3mDeMHnGeXZ
LFT7wO0obfpIBVWq1EVYSB5kAqUS0pCjSXtSEIq0X7jlnKuXsIgKjaUVSerhnNCSTkM0tfQNEZ0s
c7OoIIj+Ogs2Vc/Q3oqVm7w45CKRfOwHNSpi4A==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2025-03-31T17:52:32Z</mdssi:Value>
        </mdssi:SignatureTime>
      </SignatureProperty>
    </SignatureProperties>
  </Object>
  <Object Id="idOfficeObject">
    <SignatureProperties>
      <SignatureProperty Id="idOfficeV1Details" Target="#idPackageSignature">
        <SignatureInfoV1 xmlns="http://schemas.microsoft.com/office/2006/digsig">
          <SetupID>{2171DA57-A893-42C0-A3AF-6A9FA7EE91A9}</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2025-03-31T17:52:32Z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vJNTkFzl1tS44lMO/7A3EA48aKNSf8tA/WCAZib0/p8=</DigestValue>
    </Reference>
    <Reference Type="http://www.w3.org/2000/09/xmldsig#Object" URI="#idOfficeObject">
      <DigestMethod Algorithm="http://www.w3.org/2001/04/xmlenc#sha256"/>
      <DigestValue>L7rjw/u3AdEWZ3J6AyxZw5xN8ZgBXiIaQgXHS1vSEnE=</DigestValue>
    </Reference>
    <Reference Type="http://uri.etsi.org/01903#SignedProperties" URI="#idSignedProperties">
      <Transforms>
        <Transform Algorithm="http://www.w3.org/TR/2001/REC-xml-c14n-20010315"/>
      </Transforms>
      <DigestMethod Algorithm="http://www.w3.org/2001/04/xmlenc#sha256"/>
      <DigestValue>/+b8lzMgH+wJuDxAOe2xGxWivZxPj6Ug4pcVoOsh9Ts=</DigestValue>
    </Reference>
    <Reference Type="http://www.w3.org/2000/09/xmldsig#Object" URI="#idValidSigLnImg">
      <DigestMethod Algorithm="http://www.w3.org/2001/04/xmlenc#sha256"/>
      <DigestValue>dOhh/qeJvyU3oW/11wvdYUs/A1OdCLOuVAtg1EitnAI=</DigestValue>
    </Reference>
    <Reference Type="http://www.w3.org/2000/09/xmldsig#Object" URI="#idInvalidSigLnImg">
      <DigestMethod Algorithm="http://www.w3.org/2001/04/xmlenc#sha256"/>
      <DigestValue>rh7szYlCc99IxgWfWdQ9bjzi0A5opIsZoBTtGzGCkvk=</DigestValue>
    </Reference>
  </SignedInfo>
  <SignatureValue>V0tHCzyN2khHeqGGqUf6o8BBn1Xqg2B2taku8zxQSIgcjNCgEKO8oCbm0P80jNMKcliKhsj7eAm3
c9KAkb1arIksD+ZjuFyk5UxUU7BmDO6VJ6afyJzQEZQwurJrphbA+GmqQTMbF4VdQCCRw16OvOSV
7IDLcoc1mNAG7bhELkYt80SeLJy3aCbNbDcp8IIY1EGwlCwmnDBrGpw8IMTbDuBUC3UyLu8qVxWr
3JEvN1BFCEhsysulMjE4L5U40uJMnCiGFVJEmPN9NZmApNrjUhjoOyEVLz5Blchq9HZFCit1+fUo
5q2HPOYLzLLZPngB2jargc+xBeTMqVYk5t2T0w==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2025-03-31T17:53:13Z</mdssi:Value>
        </mdssi:SignatureTime>
      </SignatureProperty>
    </SignatureProperties>
  </Object>
  <Object Id="idOfficeObject">
    <SignatureProperties>
      <SignatureProperty Id="idOfficeV1Details" Target="#idPackageSignature">
        <SignatureInfoV1 xmlns="http://schemas.microsoft.com/office/2006/digsig">
          <SetupID>{EF26659F-ECD6-4E7E-9A57-DF0E29BDB025}</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2025-03-31T17:53:13Z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jsv7HZoNWpc9MkoXlF8cNkSYK0m/ETjXLMQHoVo1qWQ=</DigestValue>
    </Reference>
    <Reference Type="http://www.w3.org/2000/09/xmldsig#Object" URI="#idOfficeObject">
      <DigestMethod Algorithm="http://www.w3.org/2001/04/xmlenc#sha256"/>
      <DigestValue>abIRmfviLzWhTyXMxROpVtssZpGHMCAj3w41P14Pz08=</DigestValue>
    </Reference>
    <Reference Type="http://uri.etsi.org/01903#SignedProperties" URI="#idSignedProperties">
      <Transforms>
        <Transform Algorithm="http://www.w3.org/TR/2001/REC-xml-c14n-20010315"/>
      </Transforms>
      <DigestMethod Algorithm="http://www.w3.org/2001/04/xmlenc#sha256"/>
      <DigestValue>ByGRy+c2q0a2hQTsAt7+gk2qRvnQMFoLzNgB66XHsCc=</DigestValue>
    </Reference>
    <Reference Type="http://www.w3.org/2000/09/xmldsig#Object" URI="#idValidSigLnImg">
      <DigestMethod Algorithm="http://www.w3.org/2001/04/xmlenc#sha256"/>
      <DigestValue>dOhh/qeJvyU3oW/11wvdYUs/A1OdCLOuVAtg1EitnAI=</DigestValue>
    </Reference>
    <Reference Type="http://www.w3.org/2000/09/xmldsig#Object" URI="#idInvalidSigLnImg">
      <DigestMethod Algorithm="http://www.w3.org/2001/04/xmlenc#sha256"/>
      <DigestValue>rh7szYlCc99IxgWfWdQ9bjzi0A5opIsZoBTtGzGCkvk=</DigestValue>
    </Reference>
  </SignedInfo>
  <SignatureValue>Imk7fjFrWFanVBuMDOrBPTBvrXGv1Sted/NEzppSQOANxERErezHISdkw4V2WAcB6JvMn/efyZmV
ftj6ASZejEFyQaz+MMqyaig/O0lABnjOfioYbzB1KM4hv+ci+m2b7979H7+UJHExoXBzhwwyY5vG
a3tGS7S3mkszlOHiD0uKLCqRNWJ79ji32TpXBNmguIYDAzhnqa90Pm88t5lyXRKwDTt6TptW6OK+
plbDhnFjm5ThXwdWrQtLst9I3oHoKdT7ZmrSBTSHRsjvI1L/tLDlOu/C4yDA5ULTzx+C1PTR0IqW
Z96kYoPz+YeJvezpkWbMzJLQWTD+gn7Ckhuczg==</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2025-03-31T17:53:41Z</mdssi:Value>
        </mdssi:SignatureTime>
      </SignatureProperty>
    </SignatureProperties>
  </Object>
  <Object Id="idOfficeObject">
    <SignatureProperties>
      <SignatureProperty Id="idOfficeV1Details" Target="#idPackageSignature">
        <SignatureInfoV1 xmlns="http://schemas.microsoft.com/office/2006/digsig">
          <SetupID>{B2079512-6842-4E48-AD62-19A85AF7DFAC}</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2025-03-31T17:53:41Z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0m/NBWf0+bOaLlucwLKfZ4GNL6dcQ/LGwltK4XIFylc=</DigestValue>
    </Reference>
    <Reference Type="http://www.w3.org/2000/09/xmldsig#Object" URI="#idOfficeObject">
      <DigestMethod Algorithm="http://www.w3.org/2001/04/xmlenc#sha256"/>
      <DigestValue>XbV/htVcMDncYE37yqp7z4taFo0AjFIZ0XqH3n0vL9w=</DigestValue>
    </Reference>
    <Reference Type="http://uri.etsi.org/01903#SignedProperties" URI="#idSignedProperties">
      <Transforms>
        <Transform Algorithm="http://www.w3.org/TR/2001/REC-xml-c14n-20010315"/>
      </Transforms>
      <DigestMethod Algorithm="http://www.w3.org/2001/04/xmlenc#sha256"/>
      <DigestValue>2P8RGODEw+epDZOJuJIGHFtYnJLII/RU1yh2ODPQfFM=</DigestValue>
    </Reference>
    <Reference Type="http://www.w3.org/2000/09/xmldsig#Object" URI="#idValidSigLnImg">
      <DigestMethod Algorithm="http://www.w3.org/2001/04/xmlenc#sha256"/>
      <DigestValue>dOhh/qeJvyU3oW/11wvdYUs/A1OdCLOuVAtg1EitnAI=</DigestValue>
    </Reference>
    <Reference Type="http://www.w3.org/2000/09/xmldsig#Object" URI="#idInvalidSigLnImg">
      <DigestMethod Algorithm="http://www.w3.org/2001/04/xmlenc#sha256"/>
      <DigestValue>rh7szYlCc99IxgWfWdQ9bjzi0A5opIsZoBTtGzGCkvk=</DigestValue>
    </Reference>
  </SignedInfo>
  <SignatureValue>DQIhHpYV9Qyg4Z87N9cSa9U/xAPKk0zaB/+KMGjmvKhD6s73yuxUu8JaUyZoeiQbTdx+cDFsmedM
EPlmpfjK8DhdXXkY7w8nTDlFfOaltDt/XWBurk+08Ho2XQ5dR4Gapu7jZkBWxqlOfCHRpQoHwj2Z
RAV/BdYcdl5BRIQZDbf7G1oPlcdtv8rPPN14B4ygBuoLOKi0vTPlOygp/rT26FjV5uYiEttD74vC
4QI72j+Uag8ApzSqBZK1PhJH31cYhvsa5cUQJGyMOUNxnXZLPH3TWnfxuaOdUBuKN2u3DRJ2SOmE
9u9T6EEPAzVfZHKYwqNpqnbuemAb+/s78DoL1A==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2025-03-31T17:54:07Z</mdssi:Value>
        </mdssi:SignatureTime>
      </SignatureProperty>
    </SignatureProperties>
  </Object>
  <Object Id="idOfficeObject">
    <SignatureProperties>
      <SignatureProperty Id="idOfficeV1Details" Target="#idPackageSignature">
        <SignatureInfoV1 xmlns="http://schemas.microsoft.com/office/2006/digsig">
          <SetupID>{BD420CE2-598F-4EB7-8BB6-615AD0A77633}</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2025-03-31T17:54:07Z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K8mQuvF4JSkekdMJGDpRYYjxic4qzm5xweX9grHXIe8=</DigestValue>
    </Reference>
    <Reference Type="http://www.w3.org/2000/09/xmldsig#Object" URI="#idOfficeObject">
      <DigestMethod Algorithm="http://www.w3.org/2001/04/xmlenc#sha256"/>
      <DigestValue>4BU3W5dsICnZpw1/GCEh6dczHkiALSSozGcrK0RlePM=</DigestValue>
    </Reference>
    <Reference Type="http://uri.etsi.org/01903#SignedProperties" URI="#idSignedProperties">
      <Transforms>
        <Transform Algorithm="http://www.w3.org/TR/2001/REC-xml-c14n-20010315"/>
      </Transforms>
      <DigestMethod Algorithm="http://www.w3.org/2001/04/xmlenc#sha256"/>
      <DigestValue>iiLuUN6FUoDMYTo6Ymw4HccDrF2agQBd2NslzoRqgr8=</DigestValue>
    </Reference>
    <Reference Type="http://www.w3.org/2000/09/xmldsig#Object" URI="#idValidSigLnImg">
      <DigestMethod Algorithm="http://www.w3.org/2001/04/xmlenc#sha256"/>
      <DigestValue>dWHAPv91eJphf4CxD1Yo9zwS7zmwf0uklikVzfLsxPs=</DigestValue>
    </Reference>
    <Reference Type="http://www.w3.org/2000/09/xmldsig#Object" URI="#idInvalidSigLnImg">
      <DigestMethod Algorithm="http://www.w3.org/2001/04/xmlenc#sha256"/>
      <DigestValue>rh7szYlCc99IxgWfWdQ9bjzi0A5opIsZoBTtGzGCkvk=</DigestValue>
    </Reference>
  </SignedInfo>
  <SignatureValue>slvSm053tOWfJ1XIymUOXW5LRLkq5j3Bhtm2PuWxIOEno5VtP+T33ynE9f1Mkci6h5Tm/9sJjVs3
BtAT7vNLjiISXrp5qTCPOhEKdpOZXgEyaqGTJUdkSLdZ6rNNUeLRQCrSxezCtekKGKoKLJkv2+o9
kACyH6+3bR/IlcvekfTtlR/dNyfk7UrH41vIIbkeQzNrEA8PR9tBt45asjkxiQTAuYQXnc7aGgrj
qNb+cFLkHaQBnViBKhPZnQALuBn4ermX2HTT8NwCCzhZcmborgB08YjDpWqZmwEtp/tYxsBbAgNB
eE7ahrcRxDUFZe1vLUTxNGFSsZHr+JR1BBN7pA==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2025-03-31T17:54:29Z</mdssi:Value>
        </mdssi:SignatureTime>
      </SignatureProperty>
    </SignatureProperties>
  </Object>
  <Object Id="idOfficeObject">
    <SignatureProperties>
      <SignatureProperty Id="idOfficeV1Details" Target="#idPackageSignature">
        <SignatureInfoV1 xmlns="http://schemas.microsoft.com/office/2006/digsig">
          <SetupID>{AA9243BB-D965-461E-A78B-27889515F138}</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2025-03-31T17:54:29Z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8Ck1ePyP1hySW6jQ/AY2L3tI7+ugvBWHHwvsVWnhpHQ=</DigestValue>
    </Reference>
    <Reference Type="http://www.w3.org/2000/09/xmldsig#Object" URI="#idOfficeObject">
      <DigestMethod Algorithm="http://www.w3.org/2001/04/xmlenc#sha256"/>
      <DigestValue>LP435kvn6SVx1Ufo49ZVOeD/s9ukEidkL9M3w2nmAwg=</DigestValue>
    </Reference>
    <Reference Type="http://uri.etsi.org/01903#SignedProperties" URI="#idSignedProperties">
      <Transforms>
        <Transform Algorithm="http://www.w3.org/TR/2001/REC-xml-c14n-20010315"/>
      </Transforms>
      <DigestMethod Algorithm="http://www.w3.org/2001/04/xmlenc#sha256"/>
      <DigestValue>pC8r/OLru7ij1NwmWhaqwezqAKQEVbsgF61JIgFmUrc=</DigestValue>
    </Reference>
    <Reference Type="http://www.w3.org/2000/09/xmldsig#Object" URI="#idValidSigLnImg">
      <DigestMethod Algorithm="http://www.w3.org/2001/04/xmlenc#sha256"/>
      <DigestValue>nuxX03/7+a+dX1E/Vl7aVWbsacvGDYWHMADi5/fSB3A=</DigestValue>
    </Reference>
    <Reference Type="http://www.w3.org/2000/09/xmldsig#Object" URI="#idInvalidSigLnImg">
      <DigestMethod Algorithm="http://www.w3.org/2001/04/xmlenc#sha256"/>
      <DigestValue>+9sjJ8tl4uLUtb2nXILRk59FlHHcKqe8QDmg2iIbLXo=</DigestValue>
    </Reference>
  </SignedInfo>
  <SignatureValue>bqQLJPCdKynjt9xrMXmJKiVMuFCQgUOxmENyAwSaw73bBEhf+YFb1TS84YTS3j+ajVCv07zhtRVs
mLcDLnd9CFGmrPGldS62lMuRlLy+UndKOFV1lQr6H+IZ1X58wSVzSASN9CvQ3hUluhYntJQFPXbi
M5Je1sdQvfu6hBBFUUtuwG/3yKMCtpxbDlUed5eZWbhlfM+su5Nt7DxjCr1nq3rCI/LOo1Jeq+9h
Ab+TnyttHjw+iqFK9kJizvVbb95D3g//EAgzGzOhrY713U+67jDAh9V4JsL3Qs5/YMqrqh2t66TT
LLbvankqTfIX84hTdIFE4tfYz8SRgXtKygbpkA==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2025-03-31T17:54:48Z</mdssi:Value>
        </mdssi:SignatureTime>
      </SignatureProperty>
    </SignatureProperties>
  </Object>
  <Object Id="idOfficeObject">
    <SignatureProperties>
      <SignatureProperty Id="idOfficeV1Details" Target="#idPackageSignature">
        <SignatureInfoV1 xmlns="http://schemas.microsoft.com/office/2006/digsig">
          <SetupID>{B75FF964-4C1C-4AAF-89B6-196653D98B14}</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2025-03-31T17:54:48Z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C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8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QAAABHAAAAKQAAADMAAACM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UAAABIAAAAJQAAAAwAAAAEAAAAVAAAAMQAAAAqAAAAMwAAALMAAABHAAAAAQAAAABA3UFCe91BKgAAADMAAAAUAAAATAAAAAAAAAAAAAAAAAAAAP//////////dAAAAEoAZQBhAG4AIABQAGkAZQByAHIAZQAgAEMAbwB1AHMAaQByAGEAdAAGAAAACAAAAAgAAAAJAAAABAAAAAkAAAAEAAAACAAAAAYAAAAGAAAACAAAAAQAAAAKAAAACQAAAAkAAAAHAAAABAAAAAYAAAAIAAAAB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a6sLkmhWo8PmSkLy789pxDJaWDdc4Cjr/dhyDfHLKEI=</DigestValue>
    </Reference>
    <Reference Type="http://www.w3.org/2000/09/xmldsig#Object" URI="#idOfficeObject">
      <DigestMethod Algorithm="http://www.w3.org/2001/04/xmlenc#sha256"/>
      <DigestValue>b+t2Zo1lL4ICKBjdR7Zh1bYtHmh6LPgAHP38bqQ3szo=</DigestValue>
    </Reference>
    <Reference Type="http://uri.etsi.org/01903#SignedProperties" URI="#idSignedProperties">
      <Transforms>
        <Transform Algorithm="http://www.w3.org/TR/2001/REC-xml-c14n-20010315"/>
      </Transforms>
      <DigestMethod Algorithm="http://www.w3.org/2001/04/xmlenc#sha256"/>
      <DigestValue>/f1zh1GZnBLJPbf8lZB3fDd4vOR7CtiKcOcof51EQsc=</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FXVCDBvTvIrX2xxMpVuBGHy+syicCnB/tzZcYIR/Qv4=</DigestValue>
    </Reference>
  </SignedInfo>
  <SignatureValue>KmyPxWww8AEtrXPtKR6vDTYYwP4qDzHL3ATGxuzzSJgk6yi2KRvtXGAzygffzmDVkeAyRANNLPKO
V40+x/0TiL91QCXVs+Ab8Z2n0rjCsFzFNaQpgXk89oH+jE2/4cgk5xseIGSC110E5CIzkaUEUi+z
ila8NSKg8aVYP9NVHF6awtnvls8VMKEU9/GiVOQxnet8I0X+ZUmNHTpG5Tq43Ial66mQxPH2vid+
Gd/KBE7R6D1zqaqDvewRC4ILj2bJWGyEkIWVnIegdNeZcKv4JTzLG6BaYNT3v3cTcJXAlcYo+uu4
fetBH3zEUbSaMFYwQ6nPOMh+eIX5MKmcsfbgdA==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2025-03-28T11:52:38Z</mdssi:Value>
        </mdssi:SignatureTime>
      </SignatureProperty>
    </SignatureProperties>
  </Object>
  <Object Id="idOfficeObject">
    <SignatureProperties>
      <SignatureProperty Id="idOfficeV1Details" Target="#idPackageSignature">
        <SignatureInfoV1 xmlns="http://schemas.microsoft.com/office/2006/digsig">
          <SetupID>{FD201E4C-595A-4F8A-A542-7B5FF1355376}</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2025-03-28T11:52:38Z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JCA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rYozw+Q5bdgFbgrv3zpJMpo44G/AIDMmlO5NRarw/PE=</DigestValue>
    </Reference>
    <Reference Type="http://www.w3.org/2000/09/xmldsig#Object" URI="#idOfficeObject">
      <DigestMethod Algorithm="http://www.w3.org/2001/04/xmlenc#sha256"/>
      <DigestValue>o7SfRrqrQIoSRpx+pXkUUoU38yhDJIBePlMStGVJOVI=</DigestValue>
    </Reference>
    <Reference Type="http://uri.etsi.org/01903#SignedProperties" URI="#idSignedProperties">
      <Transforms>
        <Transform Algorithm="http://www.w3.org/TR/2001/REC-xml-c14n-20010315"/>
      </Transforms>
      <DigestMethod Algorithm="http://www.w3.org/2001/04/xmlenc#sha256"/>
      <DigestValue>e6u95HzJdW02GKF+9wlGIJPbKquXw9L4bcNHtcTQY+Y=</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FXVCDBvTvIrX2xxMpVuBGHy+syicCnB/tzZcYIR/Qv4=</DigestValue>
    </Reference>
  </SignedInfo>
  <SignatureValue>XM30pHkJkyMQV6rBfncfemV03dMIVyz8zCJNTRqAkcbPxfMQGr1XwQbXW02vxzMSoQLXYzoODI6g
ZEwdHhZXZl5zTvCwRxjq0XgBNPRO6CQH0J0U34wbfMRpKZuKbA/tfk84n6J2NZ+yRd3hck4mLo3V
vg+wYaO9vincxQMspAh7WNzu9qggzLmclAdi0aaRW3GTYeEkxLfOLb4xEo/Y4eY+R/Uyo7KowM0X
dH3LKA7NpPMeZjW2+6bDyMpFdjK7lUfKzs4ns4PgxvbGLXvUGQuGY/uAh8gvNGNueHbSZdjnX9rk
a2ZOu0rbuY3VSiBqOGBTGMezMwcTfY2fbaztSw==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2025-03-28T11:52:49Z</mdssi:Value>
        </mdssi:SignatureTime>
      </SignatureProperty>
    </SignatureProperties>
  </Object>
  <Object Id="idOfficeObject">
    <SignatureProperties>
      <SignatureProperty Id="idOfficeV1Details" Target="#idPackageSignature">
        <SignatureInfoV1 xmlns="http://schemas.microsoft.com/office/2006/digsig">
          <SetupID>{9F6B01AC-5FFB-4BFD-B210-F83F43F00CCB}</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2025-03-28T11:52:49Z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JCA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3OitL74STOB7Wzql5b4gHS9jgtm4N+lvEq4rcNEq8x0=</DigestValue>
    </Reference>
    <Reference Type="http://www.w3.org/2000/09/xmldsig#Object" URI="#idOfficeObject">
      <DigestMethod Algorithm="http://www.w3.org/2001/04/xmlenc#sha256"/>
      <DigestValue>XXRrYWd0cNxuurSgQnTAq9v5zq2S8dbOhQlMdhw9BFo=</DigestValue>
    </Reference>
    <Reference Type="http://uri.etsi.org/01903#SignedProperties" URI="#idSignedProperties">
      <Transforms>
        <Transform Algorithm="http://www.w3.org/TR/2001/REC-xml-c14n-20010315"/>
      </Transforms>
      <DigestMethod Algorithm="http://www.w3.org/2001/04/xmlenc#sha256"/>
      <DigestValue>vp4mKaFqq/+tmLfSkYWOFLeS7mhSxQvii+9npocwHP8=</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FXVCDBvTvIrX2xxMpVuBGHy+syicCnB/tzZcYIR/Qv4=</DigestValue>
    </Reference>
  </SignedInfo>
  <SignatureValue>s+q/pXC75lylM7GYabrM14kfJtB7511zrYYah8qC1Nrn3LoaB0E+2oyz+vSBhvZj0/QBOmlyGpkm
kTDyXEZnYVzozY2T9WNWf5ybLi9InXyOJ2RbHksny1dpGI5vwTmhZP0pZsy2Ywr6gyuzZj+wsi+q
/ae3o9BLdP3O4Hox9uwPgcCCTc6lgS/xJ5GJhiq0WSyb8+399Gq9QGD7NfCwv9ny2Mr31VFfC4lb
EhOtpXDM0WYinj3I5nY4uqop9bck16EOUeCdmBUmJMx8MhfCBwHFhbcJb+7xmrnxgvCMNsbbj/UL
n3wgSvwsPfGEDSn3gEZ2RnCXZdOVVEB47Qhx1g==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2025-03-28T11:52:59Z</mdssi:Value>
        </mdssi:SignatureTime>
      </SignatureProperty>
    </SignatureProperties>
  </Object>
  <Object Id="idOfficeObject">
    <SignatureProperties>
      <SignatureProperty Id="idOfficeV1Details" Target="#idPackageSignature">
        <SignatureInfoV1 xmlns="http://schemas.microsoft.com/office/2006/digsig">
          <SetupID>{DAA3FEE5-0CEC-43ED-BD0B-DC393F7CAF94}</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2025-03-28T11:52:59Z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JCA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2Cey6ctsFjO4hFcPIZJtsOTILYclXNjdaiibdUJ2Xo0=</DigestValue>
    </Reference>
    <Reference Type="http://www.w3.org/2000/09/xmldsig#Object" URI="#idOfficeObject">
      <DigestMethod Algorithm="http://www.w3.org/2001/04/xmlenc#sha256"/>
      <DigestValue>H1Grhv2CVz2DXH0k/X3ktqewc1jN3lsbeOCLbcj14Kg=</DigestValue>
    </Reference>
    <Reference Type="http://uri.etsi.org/01903#SignedProperties" URI="#idSignedProperties">
      <Transforms>
        <Transform Algorithm="http://www.w3.org/TR/2001/REC-xml-c14n-20010315"/>
      </Transforms>
      <DigestMethod Algorithm="http://www.w3.org/2001/04/xmlenc#sha256"/>
      <DigestValue>GwukqmAiup3Ulh9DemU6YkHHcUnjSBJ5LUWRYgs4sS4=</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FXVCDBvTvIrX2xxMpVuBGHy+syicCnB/tzZcYIR/Qv4=</DigestValue>
    </Reference>
  </SignedInfo>
  <SignatureValue>Qm9JEXy/nTGx5iuvcRH1PqpZ6NWZBl77AxHX0geJq3yC35pRx8HQkJ5GVb5+Ac64Q4nu8odkjMOs
A2SGcXw016GkwyfJYm/hXeJ66kNEOtcGi30FfXXNw3QdRmAri2zqR8qSF1y6IvvYOWuSepmr9Uze
JUWrh29MHSedEs1+3jhQ+Mu/qPQXv9cgt9kFmEuZYvN5QlMa3Zu9OrqEbuf47sHbJVehKGEGB+iZ
fhtrCfT2BGyvSNpOVYZh3KLqxpxErukWZfxIpESSB1texvuHcQ5Y4qgasUmomnTlsgZgewUfnbX5
3eqlfnBoGFDXYfccdwG2OnMv1ujgGrsBGtDxrA==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2025-03-28T11:53:09Z</mdssi:Value>
        </mdssi:SignatureTime>
      </SignatureProperty>
    </SignatureProperties>
  </Object>
  <Object Id="idOfficeObject">
    <SignatureProperties>
      <SignatureProperty Id="idOfficeV1Details" Target="#idPackageSignature">
        <SignatureInfoV1 xmlns="http://schemas.microsoft.com/office/2006/digsig">
          <SetupID>{C12C2890-700C-4656-9839-38FAC695E48C}</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2025-03-28T11:53:09Z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JCA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eguaMDgppQq5aHGlV7zFJpUUP3JtlDk3XJQUfwl6ZxY=</DigestValue>
    </Reference>
    <Reference Type="http://www.w3.org/2000/09/xmldsig#Object" URI="#idOfficeObject">
      <DigestMethod Algorithm="http://www.w3.org/2001/04/xmlenc#sha256"/>
      <DigestValue>jSw9ae7bxse1osfO4BRTSgp2YNP18dj3PnoKWJyrZwI=</DigestValue>
    </Reference>
    <Reference Type="http://uri.etsi.org/01903#SignedProperties" URI="#idSignedProperties">
      <Transforms>
        <Transform Algorithm="http://www.w3.org/TR/2001/REC-xml-c14n-20010315"/>
      </Transforms>
      <DigestMethod Algorithm="http://www.w3.org/2001/04/xmlenc#sha256"/>
      <DigestValue>9FvmmQx959e0OymLgejxtuL+U8tcUSebQNHnD0nyFn4=</DigestValue>
    </Reference>
    <Reference Type="http://www.w3.org/2000/09/xmldsig#Object" URI="#idValidSigLnImg">
      <DigestMethod Algorithm="http://www.w3.org/2001/04/xmlenc#sha256"/>
      <DigestValue>Zmpy1wCTm+ZMSvf/Gs2fn9P3gjyfAlv97YOytvMyU8Q=</DigestValue>
    </Reference>
    <Reference Type="http://www.w3.org/2000/09/xmldsig#Object" URI="#idInvalidSigLnImg">
      <DigestMethod Algorithm="http://www.w3.org/2001/04/xmlenc#sha256"/>
      <DigestValue>FXVCDBvTvIrX2xxMpVuBGHy+syicCnB/tzZcYIR/Qv4=</DigestValue>
    </Reference>
  </SignedInfo>
  <SignatureValue>p3uLJlBcZEEMVE+L/4x8e96UIEkOffCSl0zBJ4PJ/4x+ZWQB3t3T7UlYqxDzkKdWwVKX15h1QJBB
NMoRh8uXg9RZRe2/lRUJs4LGAtVJWvjb7J0cky6H3hsgK4BcoSnMwCs7I9L9OrbbigbNPYi8joTf
J7vFM+js+panQtmXuPWERfh5Xh87I504V36njdO2YMWou6l+HZ4l9/1/Ecyz66c1Q7U0ZncSwUHF
dasevYohgSkimsVSCDiMoXEfnLcyZPL+I4vV+mZNBoQ/9E+Mim1pyGfuGan4RSExEjZhYQ8iTRqE
c9/s2Kc1Zbq0dzCH6Myqsy7KOG/80bo6WdEq1Q==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hNTcGYhd/2m8Gbe0+gYW8S+bKtRVNHlrN/m7/eZsuB0=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hjdEYyaLOxLt8cLBUmVM65GJ/yy5FHCNa35UtpMIj38=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hjdEYyaLOxLt8cLBUmVM65GJ/yy5FHCNa35UtpMIj38=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hjdEYyaLOxLt8cLBUmVM65GJ/yy5FHCNa35UtpMIj38=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0ylD4eXuXhtTX2FFqe5h3N2R3gSyMHyjdU/DOon+/dQ=</DigestValue>
      </Reference>
      <Reference URI="/xl/drawings/vmlDrawing2.vml?ContentType=application/vnd.openxmlformats-officedocument.vmlDrawing">
        <DigestMethod Algorithm="http://www.w3.org/2001/04/xmlenc#sha256"/>
        <DigestValue>rSJhTUToYfhEL0thF5XoyTGFKWZoMLlXka2sCAJkwOM=</DigestValue>
      </Reference>
      <Reference URI="/xl/drawings/vmlDrawing3.vml?ContentType=application/vnd.openxmlformats-officedocument.vmlDrawing">
        <DigestMethod Algorithm="http://www.w3.org/2001/04/xmlenc#sha256"/>
        <DigestValue>nM7xTk2aPaOsILPiup5qGbydtSulD5Gka3Jnp4E4f+E=</DigestValue>
      </Reference>
      <Reference URI="/xl/drawings/vmlDrawing4.vml?ContentType=application/vnd.openxmlformats-officedocument.vmlDrawing">
        <DigestMethod Algorithm="http://www.w3.org/2001/04/xmlenc#sha256"/>
        <DigestValue>VUxxJLJmGvIwKAHDR5zucDu7kW2KLjIs+xGNLRIkIgI=</DigestValue>
      </Reference>
      <Reference URI="/xl/drawings/vmlDrawing5.vml?ContentType=application/vnd.openxmlformats-officedocument.vmlDrawing">
        <DigestMethod Algorithm="http://www.w3.org/2001/04/xmlenc#sha256"/>
        <DigestValue>1hL2IAMaxUzdkZEKBU0yjG2Ca6U/nROXl5nYQc5zIiI=</DigestValue>
      </Reference>
      <Reference URI="/xl/drawings/vmlDrawing6.vml?ContentType=application/vnd.openxmlformats-officedocument.vmlDrawing">
        <DigestMethod Algorithm="http://www.w3.org/2001/04/xmlenc#sha256"/>
        <DigestValue>PqQvo0JknpbxWHPfgetitDzg4wqBgxoXurdmjCf5LYU=</DigestValue>
      </Reference>
      <Reference URI="/xl/media/image1.emf?ContentType=image/x-emf">
        <DigestMethod Algorithm="http://www.w3.org/2001/04/xmlenc#sha256"/>
        <DigestValue>21+8iYKBJv0aX3Y4kqZtobvbA1xitlzmtbI4lxzwrgM=</DigestValue>
      </Reference>
      <Reference URI="/xl/media/image2.emf?ContentType=image/x-emf">
        <DigestMethod Algorithm="http://www.w3.org/2001/04/xmlenc#sha256"/>
        <DigestValue>PbAUvHoODC+gsRX5Af39IuC4N2b/TOkSRxsebuhms9c=</DigestValue>
      </Reference>
      <Reference URI="/xl/media/image3.emf?ContentType=image/x-emf">
        <DigestMethod Algorithm="http://www.w3.org/2001/04/xmlenc#sha256"/>
        <DigestValue>+JcpMymTSmL+0HGGc4EeIJuAbhHnAhRW54BiZHX8Le4=</DigestValue>
      </Reference>
      <Reference URI="/xl/media/image4.emf?ContentType=image/x-emf">
        <DigestMethod Algorithm="http://www.w3.org/2001/04/xmlenc#sha256"/>
        <DigestValue>XGdHF+hzrQZBB1GU1u3+S0eR5OWLKUFtBA9McfjnbAU=</DigestValue>
      </Reference>
      <Reference URI="/xl/printerSettings/printerSettings1.bin?ContentType=application/vnd.openxmlformats-officedocument.spreadsheetml.printerSettings">
        <DigestMethod Algorithm="http://www.w3.org/2001/04/xmlenc#sha256"/>
        <DigestValue>vqepUB3ZdVKsxr3rkH9sDragLTRabucOmTeuM78RqAk=</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gUidodpMVoxG5NHOOcSlJCQgO1OEo8/29OBuMB6fvhw=</DigestValue>
      </Reference>
      <Reference URI="/xl/styles.xml?ContentType=application/vnd.openxmlformats-officedocument.spreadsheetml.styles+xml">
        <DigestMethod Algorithm="http://www.w3.org/2001/04/xmlenc#sha256"/>
        <DigestValue>zz8bQLxH8NiBKK2oWth+xi8QCWmQo7iOqeTZan1cScU=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NhEZoMu6lcnvmZ2SOuYRRLBYxJn636TIu7EI1d28I/c=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WSN3vIOWHan0oF58YPmWfv8gdqINc+UkmoskxmkHjsU=</DigestValue>
      </Reference>
      <Reference URI="/xl/worksheets/sheet2.xml?ContentType=application/vnd.openxmlformats-officedocument.spreadsheetml.worksheet+xml">
        <DigestMethod Algorithm="http://www.w3.org/2001/04/xmlenc#sha256"/>
        <DigestValue>Xz06p70AU3Xu/l2ja4jc288TYNXskEOLYmoa/x62d74=</DigestValue>
      </Reference>
      <Reference URI="/xl/worksheets/sheet3.xml?ContentType=application/vnd.openxmlformats-officedocument.spreadsheetml.worksheet+xml">
        <DigestMethod Algorithm="http://www.w3.org/2001/04/xmlenc#sha256"/>
        <DigestValue>E6i+cJ4bVJFZUZp14LfMvqC1XHEv3sjjDqwJJVRT47M=</DigestValue>
      </Reference>
      <Reference URI="/xl/worksheets/sheet4.xml?ContentType=application/vnd.openxmlformats-officedocument.spreadsheetml.worksheet+xml">
        <DigestMethod Algorithm="http://www.w3.org/2001/04/xmlenc#sha256"/>
        <DigestValue>C860jePrbjMCUGvthaYVgZWZNEmyTiw1vaXc2NUVBxo=</DigestValue>
      </Reference>
      <Reference URI="/xl/worksheets/sheet5.xml?ContentType=application/vnd.openxmlformats-officedocument.spreadsheetml.worksheet+xml">
        <DigestMethod Algorithm="http://www.w3.org/2001/04/xmlenc#sha256"/>
        <DigestValue>f7Q6rXdQk86eFwzEVKoxI55gORyfe8ublLlTeQvc6e4=</DigestValue>
      </Reference>
      <Reference URI="/xl/worksheets/sheet6.xml?ContentType=application/vnd.openxmlformats-officedocument.spreadsheetml.worksheet+xml">
        <DigestMethod Algorithm="http://www.w3.org/2001/04/xmlenc#sha256"/>
        <DigestValue>dk9bVCJtJdxVju4JbKs6YN2fCybvSNh7o4eiSGXs0dY=</DigestValue>
      </Reference>
    </Manifest>
    <SignatureProperties>
      <SignatureProperty Id="idSignatureTime" Target="#idPackageSignature">
        <mdssi:SignatureTime xmlns:mdssi="http://schemas.openxmlformats.org/package/2006/digital-signature">
          <mdssi:Format>YYYY-MM-DDThh:mm:ssTZD</mdssi:Format>
          <mdssi:Value>2025-03-28T11:53:25Z</mdssi:Value>
        </mdssi:SignatureTime>
      </SignatureProperty>
    </SignatureProperties>
  </Object>
  <Object Id="idOfficeObject">
    <SignatureProperties>
      <SignatureProperty Id="idOfficeV1Details" Target="#idPackageSignature">
        <SignatureInfoV1 xmlns="http://schemas.microsoft.com/office/2006/digsig">
          <SetupID>{5305EDE9-FCC4-48D9-B435-EE6457D65EE0}</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2025-03-28T11:53:25Z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tBoAAKI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AAAAAASAAAADAAAAAEAAAAeAAAAGAAAAMMAAAAEAAAA9wAAABEAAAAlAAAADAAAAAEAAABUAAAAhAAAAMQAAAAEAAAA9QAAABAAAAABAAAA0XbJQVUVykHEAAAABAAAAAkAAABMAAAAAAAAAAAAAAAAAAAA//////////9gAAAAMgA4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JCAAAKk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Hnb/H8AAAAgedv8fwAAEwAAAAAAAAAAAOlU/X8AALGimtr8fwAAMBbpVP1/AAATAAAAAAAAACgXAAAAAAAAQAAAwPx/AAAAAOlU/X8AAIelmtr8fwAABAAAAAAAAAAwFulU/X8AAKCzrzXrAAAAEwAAAAAAAABIAAAAAAAAACQZWtv8fwAAmCN52/x/AACAHVrb/H8AAAEAAAAAAAAARkNa2/x/AAAAAOlU/X8AAAAAAAAAAAAAAAAAAP1/AAAIAAAAAAAAAGAgTEIKAgAAS1QZVP1/AACAtK816wAAABm1rzXr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52/x/AACYq9NT/X8AACDErTXrAAAA0O4+VP1/AAAAAAAAAAAAAAE/6VT9fwAAJBla2/x/AAAGqtNT/X8AAAAAAAAAAAAAAAAAAAAAAADDiDCBRPMAACDErTXrAAAAsNb3UAoCAABQxa016wAAAGAgTEIKAgAA////PwAAAAC0AIoFAAAAAAcAAAAAAAAAMGOcQgoCAACMxK016wAAAMnErTXrAAAAwR8VVP1/AABsMW0mVYgAAAAAAAAAAAAA776t3u++rd60t9FT/X8AAGAgTEIKAgAAS1QZVP1/AAAwxK016wAAAMnErTXrAAAAkD+sUAo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eNn8fwAAAwAAAAAAAADQ7j5U/X8AAAAAAAAAAAAAkHoN2vx/AAD4qi/a/H8AAEDssFAKAgAAAAAAAAAAAAAAAAAAAAAAAHOIMIFE8wAAoMitNesAAAAg0Qra/H8AAPjErTXrAAAAYCBMQgoCAADg////AAAAAAAAAAAAAAAABgAAAAAAAAAEAAAAAAAAABzErTXrAAAAWcStNesAAADBHxVU/X8AAAAAAAAAAAAA0nt12QAAAAABAAAAAAAAAKAPAAAAAAAAYCBMQgoCAABLVBlU/X8AAMDDrTXrAAAAWcStNesAAAAwTqxQCg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IESAv//////oB4AAAECAQAgBKpVCgIAANDuPlT9fwAAAAAAAAAAAAC4KLFSCgIAAIQVBf//////EBmuVv1/AAAAAAAAAAAAAAAAAAAAAAAAc4gwgUTzAAByTZXa/H8AAIESAQIAAAAA+MStNesAAABgIExCCgIAAPD///8AAAAAAAAAAAAAAAAJAAAAAAAAAAUAAAAAAAAAHMStNesAAABZxK016wAAAMEfFVT9fwAAkD+sUAoCAAA9AmZUAAAAABAAAAAHAAAAAAAAAAAAAABgIExCCgIAAEtUGVT9fwAAwMOtNesAAABZxK016wAAAIBVrFAK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B8AAAACgAAAFAAAAA6AAAAXAAAAAEAAADRdslBVRXKQQoAAABQAAAACAAAAEwAAAAAAAAAAAAAAAAAAAD//////////1wAAABDAG8AbgB0AGEAZABvAHIABwAAAAcAAAAHAAAABAAAAAYAAAAHAAAABwAAAAQ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0AypoR077f7DSEdE/zVwwS8I3tZ/EQWR6IV4/jo6HACa07+PZ34Ai04vz8x0+1NXmnMNbhcQf0PF
xs1zkWUofA==</DigestValue>
    </Reference>
    <Reference Type="http://www.w3.org/2000/09/xmldsig#Object" URI="#idOfficeObject">
      <DigestMethod Algorithm="http://www.w3.org/2001/04/xmlenc#sha512"/>
      <DigestValue>Q1OSPLaIht3sS0uX3036gsdliSXdrIg1Vh8pLPhXB/L6NGknGA7XyJ060F/GEEymEK326qqvReT1
UZjbPJkf3A==</DigestValue>
    </Reference>
    <Reference Type="http://uri.etsi.org/01903#SignedProperties" URI="#idSignedProperties">
      <Transforms>
        <Transform Algorithm="http://www.w3.org/TR/2001/REC-xml-c14n-20010315"/>
      </Transforms>
      <DigestMethod Algorithm="http://www.w3.org/2001/04/xmlenc#sha512"/>
      <DigestValue>S23VNpdfzgcRUMJAJgFDAYTo3KEP5kfzG4tRDsqt7OkzjHmNhafdRvT6bVYdaEwcaygW5B3/cNAC
Y+NBeRAp4Q==</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DEPuYk5x5BCVQmqkz+XExABleDtsv8FajHVJgRzGcILwNvD+5G2bprxC/3QhLL0PU2hDFex/P6oA
r/KMQCWVmHr9S2yENBQWg8SxjE9TdD3yFRosU7fjPpBNs4FlvJR45SRr5Cq3vhqFMi52RO5IRpxm
0YO3Sempir6kV0BMusC78vF3P2DHFtwMTo5YfvGHZgMfGAg3I9+CBIhUr9f6gRm13qhodL6bfxrT
hVpBAgv5BoyuObc6+yrWMeKp+0NkeOjRnp8aVhGxT+z2fYF827ikkXDQL9OBbP+ZrtMQkTaNjGkS
l30LBP3SdZ5hfpFnn+mVuBw+Cx6OMmE63fvwbw==</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2025-03-31T16:47:07Z</mdssi:Value>
        </mdssi:SignatureTime>
      </SignatureProperty>
    </SignatureProperties>
  </Object>
  <Object Id="idOfficeObject">
    <SignatureProperties>
      <SignatureProperty Id="idOfficeV1Details" Target="#idPackageSignature">
        <SignatureInfoV1 xmlns="http://schemas.microsoft.com/office/2006/digsig">
          <SetupID>{48EA6044-164B-42CA-8BB1-9A8073585D84}</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2025-03-31T16:47:07Z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wdiTCd/OIbDrTWMDbtqPswrQ6jXCN7Nj7fNN8XPFAiDLuSPcRTSerBnItQhrRXpbWHDX613zOw5h
/Jv21gGE4w==</DigestValue>
    </Reference>
    <Reference Type="http://www.w3.org/2000/09/xmldsig#Object" URI="#idOfficeObject">
      <DigestMethod Algorithm="http://www.w3.org/2001/04/xmlenc#sha512"/>
      <DigestValue>Jg0hS9qtKFCodfn/uvnutRL/FxHln1ofFEvMLLDbuhv3CgZUyWGYDu46oJ7ZxmPWFMWWEPmSSvtm
Wb2PuItsrA==</DigestValue>
    </Reference>
    <Reference Type="http://uri.etsi.org/01903#SignedProperties" URI="#idSignedProperties">
      <Transforms>
        <Transform Algorithm="http://www.w3.org/TR/2001/REC-xml-c14n-20010315"/>
      </Transforms>
      <DigestMethod Algorithm="http://www.w3.org/2001/04/xmlenc#sha512"/>
      <DigestValue>Hw9jOj4BNo8cD/5qv6qYGXxUCeSUOI2ZXP4Ke3Xm7yK/ftx7faFs+N/++Fxz5tYVo2KL1JvwH6w5
vcoF6Ob/dg==</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anNBFLCKjx8fAKRTFAOZB7cu+dbva4ayL/j0JqmK+YyRq7cIsRoIP8OiNtn8ZKqGc3O07uNC4B2X
qRbXyUHu+EHrjetwH3EUzkR29gBAZ8Wqk9Wro40wVm1Jso6kKSU53xyFNZ5VAexyhH2juLklGjQg
Pujns2f0XE+TgFWwgyejugVrtdvzXYiAh4gvBHGisv+mVePkJ9uB1U2vBNMBJqBFD41Xa5FAoQyC
IxZfczsjFNeopJ6/mTMNsUfohLZ3b6/PqtbYghsz5AIvQKlGZFY4fX9E5yfANxWbPM7MxiS474u/
8qskq4GeDc4Z+ovUivnaGGsw7wDE3MmT6Y8IBQ==</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2025-03-31T16:48:04Z</mdssi:Value>
        </mdssi:SignatureTime>
      </SignatureProperty>
    </SignatureProperties>
  </Object>
  <Object Id="idOfficeObject">
    <SignatureProperties>
      <SignatureProperty Id="idOfficeV1Details" Target="#idPackageSignature">
        <SignatureInfoV1 xmlns="http://schemas.microsoft.com/office/2006/digsig">
          <SetupID>{F52D2E1C-84F7-4961-A0BF-D238FA64FDFD}</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2025-03-31T16:48:04Z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lGrhzzF2sOrfRzQ8HXbg2/kN+E9DyobOkf+Ugb8N3C456TvQh7Vm7rdRBGkY4/TVBwZCrKpP2J8S
40NdCVVLDA==</DigestValue>
    </Reference>
    <Reference Type="http://www.w3.org/2000/09/xmldsig#Object" URI="#idOfficeObject">
      <DigestMethod Algorithm="http://www.w3.org/2001/04/xmlenc#sha512"/>
      <DigestValue>vPeyM2dGkfzW39NDtkaqBfEx4Ameyei1WKHI4YkXUnoY++owUEXZbOgeyzzswXa2pW6Bx03r/Pia
XqkACwaJSA==</DigestValue>
    </Reference>
    <Reference Type="http://uri.etsi.org/01903#SignedProperties" URI="#idSignedProperties">
      <Transforms>
        <Transform Algorithm="http://www.w3.org/TR/2001/REC-xml-c14n-20010315"/>
      </Transforms>
      <DigestMethod Algorithm="http://www.w3.org/2001/04/xmlenc#sha512"/>
      <DigestValue>FKh6nzQTBd5Rh2rfxwOVbLUBpq2FAFG302bCHCj4UC/9iKDXsWtTZrInMyXNqaVyjz9Qb/evc1ia
3GIH4F/Qdw==</DigestValue>
    </Reference>
    <Reference Type="http://www.w3.org/2000/09/xmldsig#Object" URI="#idValidSigLnImg">
      <DigestMethod Algorithm="http://www.w3.org/2001/04/xmlenc#sha512"/>
      <DigestValue>r4mI25S5d8XeZMlxTw0ozx0/JpOxzc7ctSwqeV0isTl2bFdwZfCS6kIo3m+NIf45+dIRAJpxn8ew
bhZhVb1jKQ==</DigestValue>
    </Reference>
    <Reference Type="http://www.w3.org/2000/09/xmldsig#Object" URI="#idInvalidSigLnImg">
      <DigestMethod Algorithm="http://www.w3.org/2001/04/xmlenc#sha512"/>
      <DigestValue>taGFtAaRU2RB7PCZUNWsk9NDbzM8lPQLyhlz2oVzqvClbLlAEj4ViSqtySMWe1sGUWKkb3rd9kXs
bhPwuBb0pQ==</DigestValue>
    </Reference>
  </SignedInfo>
  <SignatureValue>KJdv5bAe0CUS1paQ2tG+FkNkrJfMF6CqDRfU4xgtPOpJvHu9sZMr5JB1NQOKmDJ2FNpQ/DaGaMHZ
0yM8YQKJoRfuqPvcXg8LW5Wiz5FmmPAUANhAdvUsUkHH7T/gwJ1XqZtQ7xFrJo9qVlgnm/K4XciV
EW1YvjPVjabLEHsyj1RN7RSkdUKQNXudp/Mcix+u87F17RnjHZeFpkcaGMOZnDyfo1r0NyzrmW0K
kUIEprGyISN64vIzLq3vQqzccUGs6fOTQ6flfBl7L1qqcq8LfQaG8CczqvEJANqyZr/n6SEXvvHZ
V59ODpDf7iovpW1oBp/XalO84PGi2fJFnD/hvQ==</SignatureValue>
  <KeyInfo>
    <X509Data>
      <X509Certificate>MIIHszCCBZugAwIBAgIRAK26zodSMuS3Q2l1TaSrMlkwDQYJKoZIhvcNAQENBQAwgYUxCzAJBgNVBAYTAlBZMQ0wCwYDVQQKEwRJQ1BQMTgwNgYDVQQLEy9QcmVzdGFkb3IgQ3VhbGlmaWNhZG8gZGUgU2VydmljaW9zIGRlIENvbmZpYW56YTEVMBMGA1UEAxMMQ09ERTEwMCBTLkEuMRYwFAYDVQQFEw1SVUM4MDA4MDYxMC03MB4XDTI0MDgxNjE3Mzg0NVoXDTI2MDgxNjE3Mzg0NVowgcQxCzAJBgNVBAYTAlBZMTYwNAYDVQQKDC1DRVJUSUZJQ0FETyBDVUFMSUZJQ0FETyBERSBGSVJNQSBFTEVDVFLDk05JQ0ExCzAJBgNVBAsTAkYyMRkwFwYDVQQEExBHSU1FTkVaIFZJTExBTEJBMRcwFQYDVQQqEw5ST0RSSUdPIE1JR1VFTDEoMCYGA1UEAxMfUk9EUklHTyBNSUdVRUwgR0lNRU5FWiBWSUxMQUxCQTESMBAGA1UEBRMJQ0kzNjMyMTk2MIIBIjANBgkqhkiG9w0BAQEFAAOCAQ8AMIIBCgKCAQEAwHtLEP/EimXDrwLiYPTjw4AjkXZEYcbh/zphZNlSonya9CA1hYLvywuyTrBA7BLNUuuPUCtdtMtK4QcSeOL5iZDkSvuZLPa4BXEzbgzwtpRPm7imrz4Pe9MLM/Htq96XYDgGAs6M5hZUCfqbLByVOzV2Oc8Ggl02ZEneqQEd4yMImG6coQ9gwZp9NTU6UPgstUF2gRGzy++5AN+H468ux4v0ik/swofgZ1U8rnfGifyOxLsrMymPnwu/1oUjcg/oZh/P5xA/OzaYXiU9W+7hBKhHiHiIae1leOQOXEGKpi7yL3TLMeytfUtLsZB2GIiWkfPMWqH+8oMr0AimDzEU8QIDAQABo4IC2zCCAtcwDAYDVR0TAQH/BAIwADAdBgNVHQ4EFgQUoYd5E5BzHfMBnN1QLq37NBNYpjUwHwYDVR0jBBgwFoAUvjVUYmhg5ybTMcFfl7Hi9mTOB/UwDgYDVR0PAQH/BAQDAgXgMFIGA1UdEQRLMEmBGlJHSU1FTkVaVklMTEFMQkFAR01BSUwuQ09N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p3J0NDGVf7LU8qym4EOxfq1OjVORryd8EfaAb6+xv217Xq5b1gYNlcXKv0yKVG5GwuoGQjfSdaolhEr4EQmLC47q3mVwfH8JarRzZtw/ojN706xWcUhgjUEY2+7eEICBy4/e8YDSbJuS83kM/9CflQ1P1Rn7hGhDg6iu7jbEpR2RfX3Kulseh+EwZiQKbYyfL30wAtNj96KMn74bEy5lY/ppKtxZDOufKsHY2fAQZ9/QvbCrX0oAnQ9WZXlvJD4Djw/dtgsAknhVqutxL6/7jYmtRWDQKOQmYc1pVd4wCIfJOYmzpkm8t8IB/KOuGY59IJGsyb6ypxdYoSM9mOlfs1IYEQSnDrcX2agcjCNViSLhBCGiCqmSYQIKkjZk2lM8X79SLf9vBhB22O5Iuk71iJ7X9TqaAuJCPxr1Zi4GMj8UVDO+cl0GM47UuUF1TIo+HKJQ7KypEEKBLT+aKEmYmwCkOCLvFJ0H6ph/E+toctBEdqoyCstYvtWewhoKdr7UkInCS2IZX4FbQQoU5E7ZWnlI532TLrY0vz56kZADEYIDR1A3dAWvpbjUsNVKoTpXQLacW+5u/QZZkB7XPiSKSeNYDqdT93AnqDo2AsmayUanY/vOWGyxOxsYbrK5Q+ScgzEYjpVmQ0QtOAG00C8AkgooqxXZue5xWMzwU/WaS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OwMiwtbZ+wXcJwFI5sGs9r+LkOti7IOKg1/P1N8q01DHcUE0VRNTi8sT6LUc2ESwlXdoSPJ3saBMONYH403TOA==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UOXl3HgL1dIMcvL45+M1WGxjM4er8dn8KWRdAPaJPBbtPCquee6cmxOcoL/hjHvQLxJ/D4YEBdfVbffrZZabGQ==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UOXl3HgL1dIMcvL45+M1WGxjM4er8dn8KWRdAPaJPBbtPCquee6cmxOcoL/hjHvQLxJ/D4YEBdfVbffrZZabGQ==</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n/LndjuKQ8GV1ltPuuIt6dVC24aavgNla9BBI6jjwR616Vqz8BDCJbe2M47iLFiuZCXiyFkYPCq/vHwTfwLZnw==</DigestValue>
      </Reference>
      <Reference URI="/xl/drawings/vmlDrawing2.vml?ContentType=application/vnd.openxmlformats-officedocument.vmlDrawing">
        <DigestMethod Algorithm="http://www.w3.org/2001/04/xmlenc#sha512"/>
        <DigestValue>y4p2TkkfKbLvhVB52g4uIoJrxwIalxVJ+muACvAhNGAOVDDsrXdud0z66/mNbg3cAp4SxqXeN/m6GHlTycxPgQ==</DigestValue>
      </Reference>
      <Reference URI="/xl/drawings/vmlDrawing3.vml?ContentType=application/vnd.openxmlformats-officedocument.vmlDrawing">
        <DigestMethod Algorithm="http://www.w3.org/2001/04/xmlenc#sha512"/>
        <DigestValue>VlpM0o2TrjV5N1rSIUPZnffj4tLFu6i7MpdusARR9bU5Hu9SHo0mR+/5WIn7QsQlzxWIk88FrDJaP1qHzkT4WQ==</DigestValue>
      </Reference>
      <Reference URI="/xl/drawings/vmlDrawing4.vml?ContentType=application/vnd.openxmlformats-officedocument.vmlDrawing">
        <DigestMethod Algorithm="http://www.w3.org/2001/04/xmlenc#sha512"/>
        <DigestValue>QUe8qXaj5EMPLmGxXuLRYZyEHlBj7szto904OpjPiiR6JN8/HrsEBD+4JNknBVeksj7gP0Y68OysLh1/Pr1uIw==</DigestValue>
      </Reference>
      <Reference URI="/xl/drawings/vmlDrawing5.vml?ContentType=application/vnd.openxmlformats-officedocument.vmlDrawing">
        <DigestMethod Algorithm="http://www.w3.org/2001/04/xmlenc#sha512"/>
        <DigestValue>Wr/i9fP4MEbxH9nxzWX3tf41wK8G2lWJ8DtLsIezlmwUJ4ARpEtWmeibvyBwCFYmvqmjZ/Smz/BdySe1/aXTUQ==</DigestValue>
      </Reference>
      <Reference URI="/xl/drawings/vmlDrawing6.vml?ContentType=application/vnd.openxmlformats-officedocument.vmlDrawing">
        <DigestMethod Algorithm="http://www.w3.org/2001/04/xmlenc#sha512"/>
        <DigestValue>hLBoXdlEtiU01x+iCaOxO42ryU5QSycupx4wCFhRt7E0RSOeHlwxQi2noW3f4wE9Jd8DaSfnSfOcmoPZ0Z2mTA==</DigestValue>
      </Reference>
      <Reference URI="/xl/media/image1.emf?ContentType=image/x-emf">
        <DigestMethod Algorithm="http://www.w3.org/2001/04/xmlenc#sha512"/>
        <DigestValue>7Trbz9aQzVpSQDyQP3v3v91KicdXYw9NXr896n7USks79aJGoh0oJoF3N0OimtodV0THoaQ0YV6ZY/bhE8suvQ==</DigestValue>
      </Reference>
      <Reference URI="/xl/media/image2.emf?ContentType=image/x-emf">
        <DigestMethod Algorithm="http://www.w3.org/2001/04/xmlenc#sha512"/>
        <DigestValue>mPeacMBK3y69fjjvQzxTLTKofGI3aMFbMfr0/GE356s7skt96YN2zYB8IivwwpKvVospfCQ1Qs+eYlFEpFuJGA==</DigestValue>
      </Reference>
      <Reference URI="/xl/media/image3.emf?ContentType=image/x-emf">
        <DigestMethod Algorithm="http://www.w3.org/2001/04/xmlenc#sha512"/>
        <DigestValue>ma7XTPRRW85w23vTk0xhHob8QAwZVLKcWvIgI3Geo7YukocVj77P/igCe08TnNMZc4i8mcsFOCg4yqNF7MzVkg==</DigestValue>
      </Reference>
      <Reference URI="/xl/media/image4.emf?ContentType=image/x-emf">
        <DigestMethod Algorithm="http://www.w3.org/2001/04/xmlenc#sha512"/>
        <DigestValue>WnGdpeqGjgfQylxWDknzNdsHovH25GG8aSvT/+oqcuZ8zRxQbDl5uvpSmpkdiLOBeJT1tFZFjz/lY0+uTFPhug==</DigestValue>
      </Reference>
      <Reference URI="/xl/printerSettings/printerSettings1.bin?ContentType=application/vnd.openxmlformats-officedocument.spreadsheetml.printerSettings">
        <DigestMethod Algorithm="http://www.w3.org/2001/04/xmlenc#sha512"/>
        <DigestValue>01xK+Mktx/fDyL+inAdQ+YBJeIC9EDTTco6eBn1y0ldCfmtCk3FsAvl0Gdc9dl/FADhWhF24lB/0rj/P+zJrVQ==</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wEWyeQJgE4L5JLHBzC+LqdYH+4i93QPc69NFcewY6pRZu2GIfh98xm+fyIcM5QrrhGXXsWjNAFUnvoNLXwd1OA==</DigestValue>
      </Reference>
      <Reference URI="/xl/styles.xml?ContentType=application/vnd.openxmlformats-officedocument.spreadsheetml.styles+xml">
        <DigestMethod Algorithm="http://www.w3.org/2001/04/xmlenc#sha512"/>
        <DigestValue>PQ0N3XpX48ExWXAtwPu9a2SU8toglFxqEA/6INp+wufxgGbix3po4kVJtTMWiQusoSEk+eAYy6q4dUMa1sbpUQ==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Ux5Id4FGkn50WVAaFKuPxofRJiabJOP+vXYDmOyluAmCmGIL1gCSH4eJHv77GhzWKmPC8wBZ2frBveMgy0u11g==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NorERP+0CeUywvcgPXu0VngfTmeUg/7Lker7Kc4n463ydYiOynPpGUUwhf9JkF4m5tHSHAvTVYpXmSoPG4XFxA==</DigestValue>
      </Reference>
      <Reference URI="/xl/worksheets/sheet2.xml?ContentType=application/vnd.openxmlformats-officedocument.spreadsheetml.worksheet+xml">
        <DigestMethod Algorithm="http://www.w3.org/2001/04/xmlenc#sha512"/>
        <DigestValue>reM2GGvrLT2pG5XfLN4Gc7W9SE0I30cJihFObXVyVzPKIXbj3ASlKrPT/6Nnnjf5jHV4ZqugE+5YyP5YlFRAqg==</DigestValue>
      </Reference>
      <Reference URI="/xl/worksheets/sheet3.xml?ContentType=application/vnd.openxmlformats-officedocument.spreadsheetml.worksheet+xml">
        <DigestMethod Algorithm="http://www.w3.org/2001/04/xmlenc#sha512"/>
        <DigestValue>7w+JQI8OyhnAG3+HoXLxkvakaGlVc1UQgLCCZl84JvjB6AHgguTfOMXcs5yXPs4K62ySs7lQPdV+o9qN6S1RBQ==</DigestValue>
      </Reference>
      <Reference URI="/xl/worksheets/sheet4.xml?ContentType=application/vnd.openxmlformats-officedocument.spreadsheetml.worksheet+xml">
        <DigestMethod Algorithm="http://www.w3.org/2001/04/xmlenc#sha512"/>
        <DigestValue>FjwgqlfZPnt3MXD1X4ST7i2IJdmiuBAsGIdhS1fngzOeBlQFY01TAt33xNpEouYBdH/DZCbgHoumSTFM/cDXUw==</DigestValue>
      </Reference>
      <Reference URI="/xl/worksheets/sheet5.xml?ContentType=application/vnd.openxmlformats-officedocument.spreadsheetml.worksheet+xml">
        <DigestMethod Algorithm="http://www.w3.org/2001/04/xmlenc#sha512"/>
        <DigestValue>ZytLwI4f9fokirnLFcPQ7ySBs8xnqtbbzhJED6Uw3By4y2YZ5EmpEG5iz2JWJ3MjifqrTVCW6mMErE9JpRkbAA==</DigestValue>
      </Reference>
      <Reference URI="/xl/worksheets/sheet6.xml?ContentType=application/vnd.openxmlformats-officedocument.spreadsheetml.worksheet+xml">
        <DigestMethod Algorithm="http://www.w3.org/2001/04/xmlenc#sha512"/>
        <DigestValue>eYpQJ66LGaOC8dEKBcCBO/cm6SlGyIFbjuoAI8x19DJpu+OTU13nNHfkXVdpAD40IIL4KAuibj1gzrPd0v6zqQ==</DigestValue>
      </Reference>
    </Manifest>
    <SignatureProperties>
      <SignatureProperty Id="idSignatureTime" Target="#idPackageSignature">
        <mdssi:SignatureTime xmlns:mdssi="http://schemas.openxmlformats.org/package/2006/digital-signature">
          <mdssi:Format>YYYY-MM-DDThh:mm:ssTZD</mdssi:Format>
          <mdssi:Value>2025-03-31T16:48:28Z</mdssi:Value>
        </mdssi:SignatureTime>
      </SignatureProperty>
    </SignatureProperties>
  </Object>
  <Object Id="idOfficeObject">
    <SignatureProperties>
      <SignatureProperty Id="idOfficeV1Details" Target="#idPackageSignature">
        <SignatureInfoV1 xmlns="http://schemas.microsoft.com/office/2006/digsig">
          <SetupID>{19BADA87-2CF4-41FA-89DD-586E54B6D989}</SetupID>
          <SignatureText>RODRIGO MIGUEL GIMENEZ VILLALBA</SignatureText>
          <SignatureImage/>
          <SignatureComments/>
          <WindowsVersion>10.0</WindowsVersion>
          <OfficeVersion>16.0.18526/26</OfficeVersion>
          <ApplicationVersion>16.0.18526</ApplicationVersion>
          <Monitors>1</Monitors>
          <HorizontalResolution>2048</HorizontalResolution>
          <VerticalResolution>1152</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2025-03-31T16:48:28Z</xd:SigningTime>
          <xd:SigningCertificate>
            <xd:Cert>
              <xd:CertDigest>
                <DigestMethod Algorithm="http://www.w3.org/2001/04/xmlenc#sha512"/>
                <DigestValue>lWKlQHJq2JZSwd65Ndc1kwgmDz//3/v8p76nPy76VHP9Ay3bnuGYlQVzkH2y252sPwqKr2wdDRSYqyHoyAiXGw==</DigestValue>
              </xd:CertDigest>
              <xd:IssuerSerial>
                <X509IssuerName>SERIALNUMBER=RUC80080610-7, CN=CODE100 S.A., OU=Prestador Cualificado de Servicios de Confianza, O=ICPP, C=PY</X509IssuerName>
                <X509SerialNumber>230926399384097512797559031519488193113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kBAAB/AAAAAAAAAAAAAAB+JQAABBEAACBFTUYAAAEA1BoAAKI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CIIQnIcCELEAAAABAAAAAkAAABMAAAAAAAAAAAAAAAAAAAA//////////9gAAAAMwAxAC8AMwAvADIAMAAyADU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Object Id="idInvalidSigLnImg">AQAAAGwAAAAAAAAAAAAAABkBAAB/AAAAAAAAAAAAAAB+JQAABBEAACBFTUYAAAEAVB8AAKkAAAAGAAAAAAAAAAAAAAAAAAAAAAgAAIAEAAC5AgAAiAEAAAAAAAAAAAAAAAAAAKiiCgBA+wU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CIIQnIcCEIjAAAABAAAAA8AAABMAAAAAAAAAAAAAAAAAAAA//////////9sAAAARgBpAHIAbQBhACAAbgBvACAAdgDhAGwAaQBkAGEAAAAGAAAAAwAAAAQAAAAJAAAABgAAAAMAAAAHAAAABwAAAAMAAAAFAAAABgAAAAMAAAADAAAABw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IghCchwI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IAAABHAAAAKQAAADMAAAD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MAAABIAAAAJQAAAAwAAAAEAAAAVAAAANwAAAAqAAAAMwAAAPEAAABHAAAAAQAAAAAiCEJyHAhCKgAAADMAAAAYAAAATAAAAAAAAAAAAAAAAAAAAP//////////fAAAAFIATwBEAFIASQBHAE8AIABNAEkARwBVAEUATAAgAEcASQBNAEUATgBFAC4ALgAuAAoAAAAMAAAACwAAAAoAAAAEAAAACwAAAAwAAAAEAAAADgAAAAQAAAALAAAACwAAAAgAAAAIAAAABAAAAAsAAAAEAAAADgAAAAgAAAAMAAAACAAAAAMAAAADAAAAAw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oAAAACgAAAFAAAABRAAAAXAAAAAEAAAAAIghCchwIQgoAAABQAAAADwAAAEwAAAAAAAAAAAAAAAAAAAD//////////2wAAABTAGkAbgBkAGkAYwBvACAAdABpAHQAdQBsAGEAcgAAAAYAAAADAAAABwAAAAcAAAADAAAABQAAAAcAAAADAAAABAAAAAMAAAAEAAAABwAAAAMAAAAGAAAABA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BABAAB8AAAACQAAAHAAAAAIAQAADQAAACEA8AAAAAAAAAAAAAAAgD8AAAAAAAAAAAAAgD8AAAAAAAAAAAAAAAAAAAAAAAAAAAAAAAAAAAAAAAAAACUAAAAMAAAAAAAAgCgAAAAMAAAABQAAACUAAAAMAAAAAQAAABgAAAAMAAAAAAAAABIAAAAMAAAAAQAAABYAAAAMAAAAAAAAAFQAAABUAQAACgAAAHAAAAAPAQAAfAAAAAEAAAAAIghCchwIQgoAAABwAAAALAAAAEwAAAAEAAAACQAAAHAAAAARAQAAfQAAAKQAAABGAGkAcgBtAGEAZABvACAAcABvAHIAOgAgAFIATwBEAFIASQBHAE8AIABNAEkARwBVAEUATAAgAEcASQBNAEUATgBFAFoAIABWAEkATABMAEEATABCAEEABgAAAAMAAAAEAAAACQAAAAYAAAAHAAAABwAAAAMAAAAHAAAABwAAAAQAAAADAAAAAwAAAAcAAAAJAAAACAAAAAcAAAADAAAACAAAAAkAAAADAAAACgAAAAMAAAAIAAAACAAAAAYAAAAFAAAAAwAAAAgAAAADAAAACgAAAAYAAAAIAAAABgAAAAYAAAADAAAABwAAAAMAAAAFAAAABQAAAAcAAAAFAAAABwAAAAc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5945D043-4D21-4B0A-BAE4-B87113E9AD2D}"/>
</file>

<file path=customXml/itemProps2.xml><?xml version="1.0" encoding="utf-8"?>
<ds:datastoreItem xmlns:ds="http://schemas.openxmlformats.org/officeDocument/2006/customXml" ds:itemID="{BC969768-9217-45ED-90FF-67A2CCE084F0}"/>
</file>

<file path=customXml/itemProps3.xml><?xml version="1.0" encoding="utf-8"?>
<ds:datastoreItem xmlns:ds="http://schemas.openxmlformats.org/officeDocument/2006/customXml" ds:itemID="{701CEB2A-0650-4A24-B1F8-82044FA9A8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FLUJO</vt:lpstr>
      <vt:lpstr>PATRIMONIO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PCG</cp:lastModifiedBy>
  <cp:lastPrinted>2025-03-27T19:06:25Z</cp:lastPrinted>
  <dcterms:created xsi:type="dcterms:W3CDTF">2019-08-27T20:08:22Z</dcterms:created>
  <dcterms:modified xsi:type="dcterms:W3CDTF">2025-03-28T11:50:50Z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