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_xmlsignatures/sig1.xml" ContentType="application/vnd.openxmlformats-package.digital-signature-xmlsignature+xml"/>
  <Override PartName="/_xmlsignatures/sig2.xml" ContentType="application/vnd.openxmlformats-package.digital-signature-xmlsignature+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https://d.docs.live.net/f12ba357469634f0/Documentos/zuba/"/>
    </mc:Choice>
  </mc:AlternateContent>
  <xr:revisionPtr revIDLastSave="0" documentId="14_{91D1BA90-5383-4401-8A06-85F9214E1E29}" xr6:coauthVersionLast="47" xr6:coauthVersionMax="47" xr10:uidLastSave="{00000000-0000-0000-0000-000000000000}"/>
  <bookViews>
    <workbookView xWindow="-110" yWindow="-110" windowWidth="19420" windowHeight="10300" tabRatio="878" firstSheet="4" activeTab="5" xr2:uid="{00000000-000D-0000-FFFF-FFFF00000000}"/>
  </bookViews>
  <sheets>
    <sheet name="Cuadro de Depreciacion y Revalú" sheetId="78" state="hidden" r:id="rId1"/>
    <sheet name="RATIOS" sheetId="96" state="hidden" r:id="rId2"/>
    <sheet name="C.A.-REG. 09.2023" sheetId="99" state="hidden" r:id="rId3"/>
    <sheet name="BA 2023" sheetId="87" state="hidden" r:id="rId4"/>
    <sheet name="Indice" sheetId="16" r:id="rId5"/>
    <sheet name="BG" sheetId="25" r:id="rId6"/>
    <sheet name="ER" sheetId="19" r:id="rId7"/>
    <sheet name="EFE" sheetId="23" r:id="rId8"/>
    <sheet name="EVPN" sheetId="24" r:id="rId9"/>
    <sheet name="Nota 1" sheetId="79" r:id="rId10"/>
    <sheet name="Nota 2" sheetId="2" r:id="rId11"/>
    <sheet name="Nota 3" sheetId="3" r:id="rId12"/>
    <sheet name="Nota 4" sheetId="38" r:id="rId13"/>
    <sheet name="Nota 5" sheetId="4" r:id="rId14"/>
    <sheet name="Nota 6" sheetId="5" r:id="rId15"/>
    <sheet name="Nota 7" sheetId="7" r:id="rId16"/>
    <sheet name="Nota 8" sheetId="67" r:id="rId17"/>
    <sheet name="Nota 9" sheetId="66" r:id="rId18"/>
    <sheet name="Nota 10" sheetId="9" r:id="rId19"/>
    <sheet name="Nota 11" sheetId="41" r:id="rId20"/>
    <sheet name="Nota 12" sheetId="42" r:id="rId21"/>
    <sheet name="Nota 13" sheetId="10" r:id="rId22"/>
    <sheet name="Nota 14" sheetId="8" r:id="rId23"/>
    <sheet name="Nota 15" sheetId="43" r:id="rId24"/>
    <sheet name="Nota 16" sheetId="44" r:id="rId25"/>
    <sheet name="Nota 17" sheetId="45" r:id="rId26"/>
    <sheet name="Nota 18" sheetId="46" r:id="rId27"/>
    <sheet name="Nota 19" sheetId="12" r:id="rId28"/>
    <sheet name="Nota 20" sheetId="14" r:id="rId29"/>
    <sheet name=" Nota 21" sheetId="47" r:id="rId30"/>
    <sheet name="Nota 22" sheetId="48" r:id="rId31"/>
    <sheet name="Nota 23" sheetId="49" r:id="rId32"/>
    <sheet name="Nota 24" sheetId="68" r:id="rId33"/>
    <sheet name="Nota 25" sheetId="50" r:id="rId34"/>
    <sheet name="Nota 26" sheetId="51" r:id="rId35"/>
    <sheet name="Nota 27" sheetId="65" r:id="rId36"/>
    <sheet name="Nota 28" sheetId="53" r:id="rId37"/>
    <sheet name="Nota 29" sheetId="52" r:id="rId38"/>
    <sheet name="Nota 30" sheetId="54" r:id="rId39"/>
    <sheet name="Nota 31" sheetId="55" r:id="rId40"/>
    <sheet name="Nota 32" sheetId="69" r:id="rId41"/>
    <sheet name="Nota 33" sheetId="56" r:id="rId42"/>
    <sheet name="Nota 34" sheetId="57" r:id="rId43"/>
    <sheet name="Nota 35" sheetId="64" r:id="rId44"/>
    <sheet name="Nota 36" sheetId="60" r:id="rId45"/>
    <sheet name="Nota 37" sheetId="62" r:id="rId46"/>
    <sheet name="Nota 38" sheetId="70" r:id="rId47"/>
    <sheet name="Nota 39" sheetId="63" r:id="rId48"/>
    <sheet name="Nota 40" sheetId="72" r:id="rId49"/>
    <sheet name="Base de Monedas" sheetId="71" state="hidden" r:id="rId50"/>
    <sheet name="Base TC" sheetId="82" state="hidden" r:id="rId51"/>
  </sheets>
  <definedNames>
    <definedName name="_xlnm._FilterDatabase" localSheetId="2" hidden="1">'C.A.-REG. 09.2023'!$A$5:$N$44</definedName>
    <definedName name="_xlnm._FilterDatabase" localSheetId="6" hidden="1">ER!$B$12:$E$39</definedName>
    <definedName name="_xlnm._FilterDatabase" localSheetId="33" hidden="1">'Nota 25'!$A$9:$AE$99</definedName>
    <definedName name="_xlnm._FilterDatabase" localSheetId="35" hidden="1">'Nota 27'!$A$11:$W$46</definedName>
    <definedName name="_xlnm._FilterDatabase" localSheetId="15" hidden="1">'Nota 7'!$A$9:$G$84</definedName>
    <definedName name="_Hlk15378568" localSheetId="10">'Nota 2'!#REF!</definedName>
    <definedName name="_xlnm.Print_Area" localSheetId="29">' Nota 21'!$A$1:$D$37</definedName>
    <definedName name="_xlnm.Print_Area" localSheetId="5">BG!$A$2:$G$67</definedName>
    <definedName name="_xlnm.Print_Area" localSheetId="6">ER!$A$1:$F$48</definedName>
    <definedName name="_xlnm.Print_Area" localSheetId="9">'Nota 1'!$A$1:$J$44</definedName>
    <definedName name="_xlnm.Print_Area" localSheetId="19">'Nota 11'!$A$1:$D$16</definedName>
    <definedName name="_xlnm.Print_Area" localSheetId="23">'Nota 15'!$A$1:$D$16</definedName>
    <definedName name="_xlnm.Print_Area" localSheetId="24">'Nota 16'!$A$1:$D$14</definedName>
    <definedName name="_xlnm.Print_Area" localSheetId="26">'Nota 18'!$A$1:$D$17</definedName>
    <definedName name="_xlnm.Print_Area" localSheetId="27">'Nota 19'!$A$1:$D$106</definedName>
    <definedName name="_xlnm.Print_Area" localSheetId="10">'Nota 2'!$A$1:$K$91</definedName>
    <definedName name="_xlnm.Print_Area" localSheetId="33">'Nota 25'!$A$1:$D$97</definedName>
    <definedName name="_xlnm.Print_Area" localSheetId="34">'Nota 26'!$A$1:$D$97</definedName>
    <definedName name="_xlnm.Print_Area" localSheetId="35">'Nota 27'!$A$1:$J$46</definedName>
    <definedName name="_xlnm.Print_Area" localSheetId="36">'Nota 28'!$A$1:$D$36</definedName>
    <definedName name="_xlnm.Print_Area" localSheetId="37">'Nota 29'!$A$1:$D$22</definedName>
    <definedName name="_xlnm.Print_Area" localSheetId="38">'Nota 30'!$A$1:$D$19</definedName>
    <definedName name="_xlnm.Print_Area" localSheetId="39">'Nota 31'!$A$1:$D$19</definedName>
    <definedName name="_xlnm.Print_Area" localSheetId="40">'Nota 32'!$A$1:$D$17</definedName>
    <definedName name="_xlnm.Print_Area" localSheetId="41">'Nota 33'!$A$1:$D$18</definedName>
    <definedName name="_xlnm.Print_Area" localSheetId="42">'Nota 34'!$A$1:$D$15</definedName>
    <definedName name="_xlnm.Print_Area" localSheetId="43">'Nota 35'!$A$1:$D$13</definedName>
    <definedName name="_xlnm.Print_Area" localSheetId="44">'Nota 36'!$A$1:$F$75</definedName>
    <definedName name="_xlnm.Print_Area" localSheetId="45">'Nota 37'!$A$1:$E$14</definedName>
    <definedName name="_xlnm.Print_Area" localSheetId="46">'Nota 38'!$A$1:$H$47</definedName>
    <definedName name="_xlnm.Print_Area" localSheetId="47">'Nota 39'!$A$1:$E$11</definedName>
    <definedName name="_xlnm.Print_Area" localSheetId="12">'Nota 4'!$A$1:$C$37</definedName>
    <definedName name="_xlnm.Print_Area" localSheetId="48">'Nota 40'!$A$1:$D$36</definedName>
    <definedName name="_xlnm.Print_Area" localSheetId="13">'Nota 5'!$A$1:$F$92</definedName>
    <definedName name="_xlnm.Print_Area" localSheetId="16">'Nota 8'!$A$1:$H$23</definedName>
    <definedName name="_xlnm.Print_Area" localSheetId="17">'Nota 9'!$A$1:$N$40</definedName>
    <definedName name="_xlnm.Print_Area" localSheetId="1">RATIOS!$A$1:$L$114</definedName>
    <definedName name="_xlnm.Print_Titles" localSheetId="1">RATIOS!$1:$5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 i="99" l="1"/>
  <c r="H42" i="99"/>
  <c r="G43" i="99"/>
  <c r="G42" i="99"/>
  <c r="I21" i="99"/>
  <c r="I18" i="99"/>
  <c r="I15" i="99"/>
  <c r="I12" i="99"/>
  <c r="I9" i="99"/>
  <c r="I6" i="99"/>
  <c r="G27" i="99"/>
  <c r="G24" i="99"/>
  <c r="J24" i="99" s="1"/>
  <c r="G21" i="99"/>
  <c r="G18" i="99"/>
  <c r="G15" i="99"/>
  <c r="G12" i="99"/>
  <c r="G9" i="99"/>
  <c r="G6" i="99"/>
  <c r="E43" i="99"/>
  <c r="E42" i="99"/>
  <c r="E28" i="99"/>
  <c r="E27" i="99"/>
  <c r="E25" i="99"/>
  <c r="E24" i="99"/>
  <c r="E22" i="99"/>
  <c r="E21" i="99"/>
  <c r="E19" i="99"/>
  <c r="E18" i="99"/>
  <c r="E16" i="99"/>
  <c r="E15" i="99"/>
  <c r="E13" i="99"/>
  <c r="E12" i="99"/>
  <c r="E9" i="99"/>
  <c r="E7" i="99"/>
  <c r="E10" i="99"/>
  <c r="E6" i="99"/>
  <c r="J39" i="99"/>
  <c r="F39" i="99"/>
  <c r="F36" i="99"/>
  <c r="L36" i="99" s="1"/>
  <c r="J33" i="99"/>
  <c r="F33" i="99"/>
  <c r="F30" i="99"/>
  <c r="L13" i="99"/>
  <c r="F12" i="99" l="1"/>
  <c r="J6" i="99"/>
  <c r="J15" i="99"/>
  <c r="F9" i="99"/>
  <c r="H9" i="99" s="1"/>
  <c r="K9" i="99" s="1"/>
  <c r="E44" i="99"/>
  <c r="F15" i="99"/>
  <c r="F27" i="99"/>
  <c r="H27" i="99" s="1"/>
  <c r="K27" i="99" s="1"/>
  <c r="F18" i="99"/>
  <c r="L18" i="99" s="1"/>
  <c r="F6" i="99"/>
  <c r="I43" i="99"/>
  <c r="H12" i="99"/>
  <c r="K12" i="99" s="1"/>
  <c r="J12" i="99"/>
  <c r="F21" i="99"/>
  <c r="H21" i="99" s="1"/>
  <c r="K21" i="99" s="1"/>
  <c r="J30" i="99"/>
  <c r="L33" i="99"/>
  <c r="L39" i="99"/>
  <c r="F24" i="99"/>
  <c r="L24" i="99" s="1"/>
  <c r="J9" i="99"/>
  <c r="J21" i="99"/>
  <c r="H30" i="99"/>
  <c r="K30" i="99" s="1"/>
  <c r="L30" i="99"/>
  <c r="H36" i="99"/>
  <c r="K36" i="99" s="1"/>
  <c r="J18" i="99"/>
  <c r="I42" i="99"/>
  <c r="J27" i="99"/>
  <c r="J36" i="99"/>
  <c r="H33" i="99"/>
  <c r="K33" i="99" s="1"/>
  <c r="H39" i="99"/>
  <c r="K39" i="99" s="1"/>
  <c r="L9" i="99" l="1"/>
  <c r="L27" i="99"/>
  <c r="H6" i="99"/>
  <c r="K6" i="99" s="1"/>
  <c r="L6" i="99"/>
  <c r="L15" i="99"/>
  <c r="H15" i="99"/>
  <c r="K15" i="99" s="1"/>
  <c r="H18" i="99"/>
  <c r="K18" i="99" s="1"/>
  <c r="L21" i="99"/>
  <c r="L12" i="99"/>
  <c r="H24" i="99"/>
  <c r="K24" i="99" s="1"/>
  <c r="E61" i="99" l="1"/>
  <c r="E55" i="99"/>
  <c r="E49" i="99"/>
  <c r="E62" i="99"/>
  <c r="E54" i="99"/>
  <c r="E59" i="99"/>
  <c r="E50" i="99"/>
  <c r="E60" i="99"/>
  <c r="E56" i="99" l="1"/>
  <c r="E51" i="99"/>
  <c r="E63" i="99"/>
  <c r="G46" i="96" l="1"/>
  <c r="H77" i="99" l="1"/>
  <c r="I77" i="99" s="1"/>
  <c r="J77" i="99" s="1"/>
  <c r="H76" i="99"/>
  <c r="H78" i="99" l="1"/>
  <c r="I76" i="99"/>
  <c r="I78" i="99" l="1"/>
  <c r="J76" i="99"/>
  <c r="J78" i="99" s="1"/>
  <c r="F1110" i="87" l="1"/>
  <c r="G1110" i="87" s="1"/>
  <c r="G90" i="96" l="1"/>
  <c r="G75" i="96" l="1"/>
  <c r="G19" i="96" l="1"/>
  <c r="G96" i="96"/>
  <c r="G109" i="96" l="1"/>
  <c r="G52" i="96"/>
  <c r="K77" i="99" l="1"/>
  <c r="L77" i="99" s="1"/>
  <c r="F37" i="4" l="1"/>
  <c r="I33" i="78" l="1"/>
  <c r="F14" i="78"/>
  <c r="B20" i="78" l="1"/>
  <c r="C168" i="78" l="1"/>
  <c r="B167" i="78"/>
  <c r="S166" i="78"/>
  <c r="L166" i="78"/>
  <c r="U166" i="78" s="1"/>
  <c r="I166" i="78"/>
  <c r="H166" i="78"/>
  <c r="F166" i="78"/>
  <c r="N166" i="78" s="1"/>
  <c r="S165" i="78"/>
  <c r="L165" i="78"/>
  <c r="U165" i="78" s="1"/>
  <c r="I165" i="78"/>
  <c r="Q165" i="78" s="1"/>
  <c r="H165" i="78"/>
  <c r="F165" i="78"/>
  <c r="N165" i="78" s="1"/>
  <c r="S164" i="78"/>
  <c r="L164" i="78"/>
  <c r="U164" i="78" s="1"/>
  <c r="I164" i="78"/>
  <c r="Q164" i="78" s="1"/>
  <c r="H164" i="78"/>
  <c r="F164" i="78"/>
  <c r="N164" i="78" s="1"/>
  <c r="S163" i="78"/>
  <c r="L163" i="78"/>
  <c r="U163" i="78" s="1"/>
  <c r="I163" i="78"/>
  <c r="H163" i="78"/>
  <c r="F163" i="78"/>
  <c r="N163" i="78" s="1"/>
  <c r="S162" i="78"/>
  <c r="L162" i="78"/>
  <c r="U162" i="78" s="1"/>
  <c r="I162" i="78"/>
  <c r="H162" i="78"/>
  <c r="F162" i="78"/>
  <c r="N162" i="78" s="1"/>
  <c r="T160" i="78"/>
  <c r="P160" i="78"/>
  <c r="O160" i="78"/>
  <c r="K160" i="78"/>
  <c r="H160" i="78"/>
  <c r="G160" i="78"/>
  <c r="E160" i="78"/>
  <c r="D160" i="78"/>
  <c r="B160" i="78"/>
  <c r="S159" i="78"/>
  <c r="L159" i="78"/>
  <c r="U159" i="78" s="1"/>
  <c r="I159" i="78"/>
  <c r="Q159" i="78" s="1"/>
  <c r="F159" i="78"/>
  <c r="N159" i="78" s="1"/>
  <c r="S158" i="78"/>
  <c r="L158" i="78"/>
  <c r="U158" i="78" s="1"/>
  <c r="I158" i="78"/>
  <c r="F158" i="78"/>
  <c r="N158" i="78" s="1"/>
  <c r="S157" i="78"/>
  <c r="L157" i="78"/>
  <c r="U157" i="78" s="1"/>
  <c r="I157" i="78"/>
  <c r="Q157" i="78" s="1"/>
  <c r="F157" i="78"/>
  <c r="N157" i="78" s="1"/>
  <c r="S156" i="78"/>
  <c r="L156" i="78"/>
  <c r="I156" i="78"/>
  <c r="F156" i="78"/>
  <c r="N156" i="78" s="1"/>
  <c r="S155" i="78"/>
  <c r="L155" i="78"/>
  <c r="U155" i="78" s="1"/>
  <c r="I155" i="78"/>
  <c r="Q155" i="78" s="1"/>
  <c r="F155" i="78"/>
  <c r="T153" i="78"/>
  <c r="P153" i="78"/>
  <c r="O153" i="78"/>
  <c r="K153" i="78"/>
  <c r="E153" i="78"/>
  <c r="B153" i="78"/>
  <c r="S152" i="78"/>
  <c r="S153" i="78" s="1"/>
  <c r="L152" i="78"/>
  <c r="L153" i="78" s="1"/>
  <c r="I152" i="78"/>
  <c r="H152" i="78"/>
  <c r="F152" i="78"/>
  <c r="F153" i="78" s="1"/>
  <c r="T150" i="78"/>
  <c r="P150" i="78"/>
  <c r="O150" i="78"/>
  <c r="K150" i="78"/>
  <c r="H150" i="78"/>
  <c r="H153" i="78" s="1"/>
  <c r="G150" i="78"/>
  <c r="G153" i="78" s="1"/>
  <c r="E150" i="78"/>
  <c r="D150" i="78"/>
  <c r="D153" i="78" s="1"/>
  <c r="B150" i="78"/>
  <c r="S149" i="78"/>
  <c r="S150" i="78" s="1"/>
  <c r="L149" i="78"/>
  <c r="L150" i="78" s="1"/>
  <c r="I149" i="78"/>
  <c r="F149" i="78"/>
  <c r="F150" i="78" s="1"/>
  <c r="B147" i="78"/>
  <c r="S146" i="78"/>
  <c r="L146" i="78"/>
  <c r="U146" i="78" s="1"/>
  <c r="I146" i="78"/>
  <c r="H146" i="78"/>
  <c r="F146" i="78"/>
  <c r="N146" i="78" s="1"/>
  <c r="S145" i="78"/>
  <c r="L145" i="78"/>
  <c r="U145" i="78" s="1"/>
  <c r="I145" i="78"/>
  <c r="H145" i="78"/>
  <c r="F145" i="78"/>
  <c r="N145" i="78" s="1"/>
  <c r="S144" i="78"/>
  <c r="L144" i="78"/>
  <c r="U144" i="78" s="1"/>
  <c r="I144" i="78"/>
  <c r="H144" i="78"/>
  <c r="F144" i="78"/>
  <c r="T142" i="78"/>
  <c r="P142" i="78"/>
  <c r="O142" i="78"/>
  <c r="K142" i="78"/>
  <c r="H142" i="78"/>
  <c r="G142" i="78"/>
  <c r="E142" i="78"/>
  <c r="D142" i="78"/>
  <c r="D168" i="78" s="1"/>
  <c r="B142" i="78"/>
  <c r="S141" i="78"/>
  <c r="L141" i="78"/>
  <c r="U141" i="78" s="1"/>
  <c r="I141" i="78"/>
  <c r="Q141" i="78" s="1"/>
  <c r="F141" i="78"/>
  <c r="N141" i="78" s="1"/>
  <c r="S140" i="78"/>
  <c r="L140" i="78"/>
  <c r="U140" i="78" s="1"/>
  <c r="I140" i="78"/>
  <c r="F140" i="78"/>
  <c r="N140" i="78" s="1"/>
  <c r="S139" i="78"/>
  <c r="L139" i="78"/>
  <c r="U139" i="78" s="1"/>
  <c r="I139" i="78"/>
  <c r="I142" i="78" s="1"/>
  <c r="F139" i="78"/>
  <c r="N139" i="78" s="1"/>
  <c r="T137" i="78"/>
  <c r="K137" i="78"/>
  <c r="B137" i="78"/>
  <c r="S136" i="78"/>
  <c r="L136" i="78"/>
  <c r="U136" i="78" s="1"/>
  <c r="I136" i="78"/>
  <c r="H136" i="78"/>
  <c r="F136" i="78"/>
  <c r="N136" i="78" s="1"/>
  <c r="S135" i="78"/>
  <c r="L135" i="78"/>
  <c r="U135" i="78" s="1"/>
  <c r="I135" i="78"/>
  <c r="H135" i="78"/>
  <c r="F135" i="78"/>
  <c r="N135" i="78" s="1"/>
  <c r="S134" i="78"/>
  <c r="L134" i="78"/>
  <c r="U134" i="78" s="1"/>
  <c r="I134" i="78"/>
  <c r="H134" i="78"/>
  <c r="F134" i="78"/>
  <c r="N134" i="78" s="1"/>
  <c r="S133" i="78"/>
  <c r="L133" i="78"/>
  <c r="U133" i="78" s="1"/>
  <c r="I133" i="78"/>
  <c r="H133" i="78"/>
  <c r="F133" i="78"/>
  <c r="N133" i="78" s="1"/>
  <c r="S132" i="78"/>
  <c r="L132" i="78"/>
  <c r="U132" i="78" s="1"/>
  <c r="I132" i="78"/>
  <c r="H132" i="78"/>
  <c r="F132" i="78"/>
  <c r="N132" i="78" s="1"/>
  <c r="S131" i="78"/>
  <c r="L131" i="78"/>
  <c r="U131" i="78" s="1"/>
  <c r="I131" i="78"/>
  <c r="H131" i="78"/>
  <c r="F131" i="78"/>
  <c r="N131" i="78" s="1"/>
  <c r="S130" i="78"/>
  <c r="L130" i="78"/>
  <c r="U130" i="78" s="1"/>
  <c r="I130" i="78"/>
  <c r="H130" i="78"/>
  <c r="F130" i="78"/>
  <c r="N130" i="78" s="1"/>
  <c r="S129" i="78"/>
  <c r="L129" i="78"/>
  <c r="U129" i="78" s="1"/>
  <c r="I129" i="78"/>
  <c r="H129" i="78"/>
  <c r="F129" i="78"/>
  <c r="N129" i="78" s="1"/>
  <c r="S128" i="78"/>
  <c r="L128" i="78"/>
  <c r="U128" i="78" s="1"/>
  <c r="I128" i="78"/>
  <c r="H128" i="78"/>
  <c r="F128" i="78"/>
  <c r="N128" i="78" s="1"/>
  <c r="S127" i="78"/>
  <c r="L127" i="78"/>
  <c r="U127" i="78" s="1"/>
  <c r="I127" i="78"/>
  <c r="H127" i="78"/>
  <c r="F127" i="78"/>
  <c r="T125" i="78"/>
  <c r="P125" i="78"/>
  <c r="O125" i="78"/>
  <c r="K125" i="78"/>
  <c r="B125" i="78"/>
  <c r="S124" i="78"/>
  <c r="L124" i="78"/>
  <c r="U124" i="78" s="1"/>
  <c r="I124" i="78"/>
  <c r="F124" i="78"/>
  <c r="N124" i="78" s="1"/>
  <c r="S123" i="78"/>
  <c r="L123" i="78"/>
  <c r="U123" i="78" s="1"/>
  <c r="I123" i="78"/>
  <c r="Q123" i="78" s="1"/>
  <c r="F123" i="78"/>
  <c r="S122" i="78"/>
  <c r="L122" i="78"/>
  <c r="U122" i="78" s="1"/>
  <c r="I122" i="78"/>
  <c r="F122" i="78"/>
  <c r="N122" i="78" s="1"/>
  <c r="S121" i="78"/>
  <c r="L121" i="78"/>
  <c r="U121" i="78" s="1"/>
  <c r="I121" i="78"/>
  <c r="Q121" i="78" s="1"/>
  <c r="F121" i="78"/>
  <c r="N121" i="78" s="1"/>
  <c r="S120" i="78"/>
  <c r="L120" i="78"/>
  <c r="U120" i="78" s="1"/>
  <c r="I120" i="78"/>
  <c r="F120" i="78"/>
  <c r="N120" i="78" s="1"/>
  <c r="S119" i="78"/>
  <c r="L119" i="78"/>
  <c r="U119" i="78" s="1"/>
  <c r="I119" i="78"/>
  <c r="Q119" i="78" s="1"/>
  <c r="F119" i="78"/>
  <c r="N119" i="78" s="1"/>
  <c r="S118" i="78"/>
  <c r="L118" i="78"/>
  <c r="U118" i="78" s="1"/>
  <c r="I118" i="78"/>
  <c r="F118" i="78"/>
  <c r="N118" i="78" s="1"/>
  <c r="S117" i="78"/>
  <c r="L117" i="78"/>
  <c r="U117" i="78" s="1"/>
  <c r="I117" i="78"/>
  <c r="Q117" i="78" s="1"/>
  <c r="F117" i="78"/>
  <c r="N117" i="78" s="1"/>
  <c r="S116" i="78"/>
  <c r="L116" i="78"/>
  <c r="U116" i="78" s="1"/>
  <c r="I116" i="78"/>
  <c r="F116" i="78"/>
  <c r="N116" i="78" s="1"/>
  <c r="S115" i="78"/>
  <c r="L115" i="78"/>
  <c r="I115" i="78"/>
  <c r="Q115" i="78" s="1"/>
  <c r="F115" i="78"/>
  <c r="N115" i="78" s="1"/>
  <c r="T112" i="78"/>
  <c r="K112" i="78"/>
  <c r="B111" i="78"/>
  <c r="S110" i="78"/>
  <c r="L110" i="78"/>
  <c r="U110" i="78" s="1"/>
  <c r="I110" i="78"/>
  <c r="Q110" i="78" s="1"/>
  <c r="H110" i="78"/>
  <c r="F110" i="78"/>
  <c r="N110" i="78" s="1"/>
  <c r="S109" i="78"/>
  <c r="L109" i="78"/>
  <c r="U109" i="78" s="1"/>
  <c r="I109" i="78"/>
  <c r="Q109" i="78" s="1"/>
  <c r="H109" i="78"/>
  <c r="F109" i="78"/>
  <c r="N109" i="78" s="1"/>
  <c r="S108" i="78"/>
  <c r="L108" i="78"/>
  <c r="U108" i="78" s="1"/>
  <c r="I108" i="78"/>
  <c r="H108" i="78"/>
  <c r="F108" i="78"/>
  <c r="N108" i="78" s="1"/>
  <c r="S107" i="78"/>
  <c r="L107" i="78"/>
  <c r="I107" i="78"/>
  <c r="H107" i="78"/>
  <c r="F107" i="78"/>
  <c r="N107" i="78" s="1"/>
  <c r="B105" i="78"/>
  <c r="S104" i="78"/>
  <c r="L104" i="78"/>
  <c r="U104" i="78" s="1"/>
  <c r="I104" i="78"/>
  <c r="F104" i="78"/>
  <c r="N104" i="78" s="1"/>
  <c r="S103" i="78"/>
  <c r="L103" i="78"/>
  <c r="U103" i="78" s="1"/>
  <c r="I103" i="78"/>
  <c r="Q103" i="78" s="1"/>
  <c r="F103" i="78"/>
  <c r="N103" i="78" s="1"/>
  <c r="S102" i="78"/>
  <c r="L102" i="78"/>
  <c r="U102" i="78" s="1"/>
  <c r="I102" i="78"/>
  <c r="F102" i="78"/>
  <c r="S101" i="78"/>
  <c r="L101" i="78"/>
  <c r="U101" i="78" s="1"/>
  <c r="I101" i="78"/>
  <c r="F101" i="78"/>
  <c r="N101" i="78" s="1"/>
  <c r="T98" i="78"/>
  <c r="B97" i="78"/>
  <c r="S96" i="78"/>
  <c r="L96" i="78"/>
  <c r="U96" i="78" s="1"/>
  <c r="I96" i="78"/>
  <c r="H96" i="78"/>
  <c r="F96" i="78"/>
  <c r="N96" i="78" s="1"/>
  <c r="S95" i="78"/>
  <c r="L95" i="78"/>
  <c r="U95" i="78" s="1"/>
  <c r="I95" i="78"/>
  <c r="Q95" i="78" s="1"/>
  <c r="H95" i="78"/>
  <c r="F95" i="78"/>
  <c r="N95" i="78" s="1"/>
  <c r="S94" i="78"/>
  <c r="L94" i="78"/>
  <c r="U94" i="78" s="1"/>
  <c r="I94" i="78"/>
  <c r="Q94" i="78" s="1"/>
  <c r="H94" i="78"/>
  <c r="F94" i="78"/>
  <c r="N94" i="78" s="1"/>
  <c r="S93" i="78"/>
  <c r="L93" i="78"/>
  <c r="U93" i="78" s="1"/>
  <c r="I93" i="78"/>
  <c r="Q93" i="78" s="1"/>
  <c r="H93" i="78"/>
  <c r="F93" i="78"/>
  <c r="N93" i="78" s="1"/>
  <c r="S92" i="78"/>
  <c r="L92" i="78"/>
  <c r="U92" i="78" s="1"/>
  <c r="I92" i="78"/>
  <c r="Q92" i="78" s="1"/>
  <c r="H92" i="78"/>
  <c r="F92" i="78"/>
  <c r="N92" i="78" s="1"/>
  <c r="S91" i="78"/>
  <c r="L91" i="78"/>
  <c r="U91" i="78" s="1"/>
  <c r="I91" i="78"/>
  <c r="Q91" i="78" s="1"/>
  <c r="H91" i="78"/>
  <c r="F91" i="78"/>
  <c r="N91" i="78" s="1"/>
  <c r="S90" i="78"/>
  <c r="L90" i="78"/>
  <c r="U90" i="78" s="1"/>
  <c r="I90" i="78"/>
  <c r="Q90" i="78" s="1"/>
  <c r="H90" i="78"/>
  <c r="F90" i="78"/>
  <c r="N90" i="78" s="1"/>
  <c r="S89" i="78"/>
  <c r="L89" i="78"/>
  <c r="U89" i="78" s="1"/>
  <c r="I89" i="78"/>
  <c r="Q89" i="78" s="1"/>
  <c r="H89" i="78"/>
  <c r="F89" i="78"/>
  <c r="N89" i="78" s="1"/>
  <c r="S88" i="78"/>
  <c r="L88" i="78"/>
  <c r="U88" i="78" s="1"/>
  <c r="I88" i="78"/>
  <c r="H88" i="78"/>
  <c r="F88" i="78"/>
  <c r="N88" i="78" s="1"/>
  <c r="S87" i="78"/>
  <c r="L87" i="78"/>
  <c r="U87" i="78" s="1"/>
  <c r="I87" i="78"/>
  <c r="Q87" i="78" s="1"/>
  <c r="H87" i="78"/>
  <c r="F87" i="78"/>
  <c r="N87" i="78" s="1"/>
  <c r="B85" i="78"/>
  <c r="S84" i="78"/>
  <c r="L84" i="78"/>
  <c r="U84" i="78" s="1"/>
  <c r="I84" i="78"/>
  <c r="F84" i="78"/>
  <c r="N84" i="78" s="1"/>
  <c r="S83" i="78"/>
  <c r="L83" i="78"/>
  <c r="U83" i="78" s="1"/>
  <c r="I83" i="78"/>
  <c r="Q83" i="78" s="1"/>
  <c r="F83" i="78"/>
  <c r="N83" i="78" s="1"/>
  <c r="S82" i="78"/>
  <c r="L82" i="78"/>
  <c r="U82" i="78" s="1"/>
  <c r="I82" i="78"/>
  <c r="F82" i="78"/>
  <c r="N82" i="78" s="1"/>
  <c r="S81" i="78"/>
  <c r="L81" i="78"/>
  <c r="U81" i="78" s="1"/>
  <c r="I81" i="78"/>
  <c r="Q81" i="78" s="1"/>
  <c r="F81" i="78"/>
  <c r="N81" i="78" s="1"/>
  <c r="S80" i="78"/>
  <c r="L80" i="78"/>
  <c r="U80" i="78" s="1"/>
  <c r="I80" i="78"/>
  <c r="F80" i="78"/>
  <c r="N80" i="78" s="1"/>
  <c r="S79" i="78"/>
  <c r="L79" i="78"/>
  <c r="U79" i="78" s="1"/>
  <c r="I79" i="78"/>
  <c r="Q79" i="78" s="1"/>
  <c r="F79" i="78"/>
  <c r="N79" i="78" s="1"/>
  <c r="S78" i="78"/>
  <c r="L78" i="78"/>
  <c r="U78" i="78" s="1"/>
  <c r="I78" i="78"/>
  <c r="F78" i="78"/>
  <c r="N78" i="78" s="1"/>
  <c r="S77" i="78"/>
  <c r="L77" i="78"/>
  <c r="U77" i="78" s="1"/>
  <c r="I77" i="78"/>
  <c r="Q77" i="78" s="1"/>
  <c r="F77" i="78"/>
  <c r="N77" i="78" s="1"/>
  <c r="S76" i="78"/>
  <c r="L76" i="78"/>
  <c r="U76" i="78" s="1"/>
  <c r="I76" i="78"/>
  <c r="F76" i="78"/>
  <c r="N76" i="78" s="1"/>
  <c r="S75" i="78"/>
  <c r="L75" i="78"/>
  <c r="U75" i="78" s="1"/>
  <c r="I75" i="78"/>
  <c r="Q75" i="78" s="1"/>
  <c r="F75" i="78"/>
  <c r="B73" i="78"/>
  <c r="S72" i="78"/>
  <c r="L72" i="78"/>
  <c r="U72" i="78" s="1"/>
  <c r="I72" i="78"/>
  <c r="Q72" i="78" s="1"/>
  <c r="H72" i="78"/>
  <c r="F72" i="78"/>
  <c r="N72" i="78" s="1"/>
  <c r="S71" i="78"/>
  <c r="L71" i="78"/>
  <c r="U71" i="78" s="1"/>
  <c r="I71" i="78"/>
  <c r="Q71" i="78" s="1"/>
  <c r="H71" i="78"/>
  <c r="F71" i="78"/>
  <c r="N71" i="78" s="1"/>
  <c r="S70" i="78"/>
  <c r="L70" i="78"/>
  <c r="U70" i="78" s="1"/>
  <c r="I70" i="78"/>
  <c r="Q70" i="78" s="1"/>
  <c r="H70" i="78"/>
  <c r="F70" i="78"/>
  <c r="N70" i="78" s="1"/>
  <c r="S69" i="78"/>
  <c r="L69" i="78"/>
  <c r="U69" i="78" s="1"/>
  <c r="I69" i="78"/>
  <c r="Q69" i="78" s="1"/>
  <c r="H69" i="78"/>
  <c r="F69" i="78"/>
  <c r="N69" i="78" s="1"/>
  <c r="S68" i="78"/>
  <c r="L68" i="78"/>
  <c r="U68" i="78" s="1"/>
  <c r="I68" i="78"/>
  <c r="Q68" i="78" s="1"/>
  <c r="H68" i="78"/>
  <c r="F68" i="78"/>
  <c r="N68" i="78" s="1"/>
  <c r="S67" i="78"/>
  <c r="L67" i="78"/>
  <c r="U67" i="78" s="1"/>
  <c r="I67" i="78"/>
  <c r="Q67" i="78" s="1"/>
  <c r="H67" i="78"/>
  <c r="F67" i="78"/>
  <c r="N67" i="78" s="1"/>
  <c r="S66" i="78"/>
  <c r="L66" i="78"/>
  <c r="U66" i="78" s="1"/>
  <c r="I66" i="78"/>
  <c r="Q66" i="78" s="1"/>
  <c r="H66" i="78"/>
  <c r="F66" i="78"/>
  <c r="N66" i="78" s="1"/>
  <c r="S65" i="78"/>
  <c r="L65" i="78"/>
  <c r="U65" i="78" s="1"/>
  <c r="I65" i="78"/>
  <c r="Q65" i="78" s="1"/>
  <c r="H65" i="78"/>
  <c r="F65" i="78"/>
  <c r="N65" i="78" s="1"/>
  <c r="S64" i="78"/>
  <c r="L64" i="78"/>
  <c r="U64" i="78" s="1"/>
  <c r="I64" i="78"/>
  <c r="Q64" i="78" s="1"/>
  <c r="H64" i="78"/>
  <c r="F64" i="78"/>
  <c r="N64" i="78" s="1"/>
  <c r="S63" i="78"/>
  <c r="L63" i="78"/>
  <c r="U63" i="78" s="1"/>
  <c r="I63" i="78"/>
  <c r="Q63" i="78" s="1"/>
  <c r="H63" i="78"/>
  <c r="F63" i="78"/>
  <c r="N63" i="78" s="1"/>
  <c r="S62" i="78"/>
  <c r="L62" i="78"/>
  <c r="U62" i="78" s="1"/>
  <c r="I62" i="78"/>
  <c r="Q62" i="78" s="1"/>
  <c r="H62" i="78"/>
  <c r="F62" i="78"/>
  <c r="N62" i="78" s="1"/>
  <c r="S61" i="78"/>
  <c r="L61" i="78"/>
  <c r="U61" i="78" s="1"/>
  <c r="I61" i="78"/>
  <c r="H61" i="78"/>
  <c r="F61" i="78"/>
  <c r="N61" i="78" s="1"/>
  <c r="S60" i="78"/>
  <c r="L60" i="78"/>
  <c r="U60" i="78" s="1"/>
  <c r="I60" i="78"/>
  <c r="Q60" i="78" s="1"/>
  <c r="H60" i="78"/>
  <c r="F60" i="78"/>
  <c r="N60" i="78" s="1"/>
  <c r="S59" i="78"/>
  <c r="L59" i="78"/>
  <c r="U59" i="78" s="1"/>
  <c r="I59" i="78"/>
  <c r="Q59" i="78" s="1"/>
  <c r="H59" i="78"/>
  <c r="F59" i="78"/>
  <c r="N59" i="78" s="1"/>
  <c r="S58" i="78"/>
  <c r="L58" i="78"/>
  <c r="U58" i="78" s="1"/>
  <c r="I58" i="78"/>
  <c r="Q58" i="78" s="1"/>
  <c r="H58" i="78"/>
  <c r="F58" i="78"/>
  <c r="N58" i="78" s="1"/>
  <c r="S57" i="78"/>
  <c r="L57" i="78"/>
  <c r="U57" i="78" s="1"/>
  <c r="I57" i="78"/>
  <c r="H57" i="78"/>
  <c r="F57" i="78"/>
  <c r="N57" i="78" s="1"/>
  <c r="S56" i="78"/>
  <c r="L56" i="78"/>
  <c r="U56" i="78" s="1"/>
  <c r="I56" i="78"/>
  <c r="Q56" i="78" s="1"/>
  <c r="H56" i="78"/>
  <c r="F56" i="78"/>
  <c r="N56" i="78" s="1"/>
  <c r="B54" i="78"/>
  <c r="S53" i="78"/>
  <c r="L53" i="78"/>
  <c r="U53" i="78" s="1"/>
  <c r="I53" i="78"/>
  <c r="F53" i="78"/>
  <c r="N53" i="78" s="1"/>
  <c r="S52" i="78"/>
  <c r="L52" i="78"/>
  <c r="U52" i="78" s="1"/>
  <c r="I52" i="78"/>
  <c r="Q52" i="78" s="1"/>
  <c r="F52" i="78"/>
  <c r="N52" i="78" s="1"/>
  <c r="S51" i="78"/>
  <c r="L51" i="78"/>
  <c r="U51" i="78" s="1"/>
  <c r="I51" i="78"/>
  <c r="F51" i="78"/>
  <c r="S50" i="78"/>
  <c r="L50" i="78"/>
  <c r="U50" i="78" s="1"/>
  <c r="I50" i="78"/>
  <c r="Q50" i="78" s="1"/>
  <c r="F50" i="78"/>
  <c r="N50" i="78" s="1"/>
  <c r="S49" i="78"/>
  <c r="L49" i="78"/>
  <c r="U49" i="78" s="1"/>
  <c r="I49" i="78"/>
  <c r="F49" i="78"/>
  <c r="N49" i="78" s="1"/>
  <c r="S48" i="78"/>
  <c r="L48" i="78"/>
  <c r="U48" i="78" s="1"/>
  <c r="I48" i="78"/>
  <c r="Q48" i="78" s="1"/>
  <c r="F48" i="78"/>
  <c r="N48" i="78" s="1"/>
  <c r="S47" i="78"/>
  <c r="L47" i="78"/>
  <c r="U47" i="78" s="1"/>
  <c r="I47" i="78"/>
  <c r="F47" i="78"/>
  <c r="N47" i="78" s="1"/>
  <c r="S46" i="78"/>
  <c r="L46" i="78"/>
  <c r="U46" i="78" s="1"/>
  <c r="I46" i="78"/>
  <c r="Q46" i="78" s="1"/>
  <c r="F46" i="78"/>
  <c r="N46" i="78" s="1"/>
  <c r="S45" i="78"/>
  <c r="L45" i="78"/>
  <c r="U45" i="78" s="1"/>
  <c r="I45" i="78"/>
  <c r="F45" i="78"/>
  <c r="N45" i="78" s="1"/>
  <c r="S44" i="78"/>
  <c r="L44" i="78"/>
  <c r="U44" i="78" s="1"/>
  <c r="I44" i="78"/>
  <c r="Q44" i="78" s="1"/>
  <c r="F44" i="78"/>
  <c r="N44" i="78" s="1"/>
  <c r="S43" i="78"/>
  <c r="L43" i="78"/>
  <c r="U43" i="78" s="1"/>
  <c r="I43" i="78"/>
  <c r="F43" i="78"/>
  <c r="N43" i="78" s="1"/>
  <c r="S42" i="78"/>
  <c r="L42" i="78"/>
  <c r="U42" i="78" s="1"/>
  <c r="I42" i="78"/>
  <c r="Q42" i="78" s="1"/>
  <c r="F42" i="78"/>
  <c r="N42" i="78" s="1"/>
  <c r="S41" i="78"/>
  <c r="L41" i="78"/>
  <c r="U41" i="78" s="1"/>
  <c r="I41" i="78"/>
  <c r="F41" i="78"/>
  <c r="N41" i="78" s="1"/>
  <c r="S40" i="78"/>
  <c r="L40" i="78"/>
  <c r="U40" i="78" s="1"/>
  <c r="I40" i="78"/>
  <c r="Q40" i="78" s="1"/>
  <c r="F40" i="78"/>
  <c r="N40" i="78" s="1"/>
  <c r="S39" i="78"/>
  <c r="L39" i="78"/>
  <c r="U39" i="78" s="1"/>
  <c r="I39" i="78"/>
  <c r="F39" i="78"/>
  <c r="N39" i="78" s="1"/>
  <c r="S38" i="78"/>
  <c r="L38" i="78"/>
  <c r="U38" i="78" s="1"/>
  <c r="I38" i="78"/>
  <c r="Q38" i="78" s="1"/>
  <c r="F38" i="78"/>
  <c r="N38" i="78" s="1"/>
  <c r="S37" i="78"/>
  <c r="L37" i="78"/>
  <c r="U37" i="78" s="1"/>
  <c r="I37" i="78"/>
  <c r="F37" i="78"/>
  <c r="N37" i="78" s="1"/>
  <c r="B35" i="78"/>
  <c r="S34" i="78"/>
  <c r="L34" i="78"/>
  <c r="U34" i="78" s="1"/>
  <c r="I34" i="78"/>
  <c r="H34" i="78"/>
  <c r="F34" i="78"/>
  <c r="N34" i="78" s="1"/>
  <c r="S33" i="78"/>
  <c r="L33" i="78"/>
  <c r="U33" i="78" s="1"/>
  <c r="H33" i="78"/>
  <c r="F33" i="78"/>
  <c r="S32" i="78"/>
  <c r="L32" i="78"/>
  <c r="U32" i="78" s="1"/>
  <c r="I32" i="78"/>
  <c r="H32" i="78"/>
  <c r="F32" i="78"/>
  <c r="B30" i="78"/>
  <c r="S29" i="78"/>
  <c r="L29" i="78"/>
  <c r="U29" i="78" s="1"/>
  <c r="I29" i="78"/>
  <c r="Q29" i="78" s="1"/>
  <c r="F29" i="78"/>
  <c r="N29" i="78" s="1"/>
  <c r="S28" i="78"/>
  <c r="L28" i="78"/>
  <c r="U28" i="78" s="1"/>
  <c r="I28" i="78"/>
  <c r="F28" i="78"/>
  <c r="N28" i="78" s="1"/>
  <c r="S27" i="78"/>
  <c r="L27" i="78"/>
  <c r="U27" i="78" s="1"/>
  <c r="I27" i="78"/>
  <c r="Q27" i="78" s="1"/>
  <c r="F27" i="78"/>
  <c r="N27" i="78" s="1"/>
  <c r="T23" i="78"/>
  <c r="K23" i="78"/>
  <c r="B23" i="78"/>
  <c r="S22" i="78"/>
  <c r="S23" i="78" s="1"/>
  <c r="L22" i="78"/>
  <c r="L23" i="78" s="1"/>
  <c r="I22" i="78"/>
  <c r="I23" i="78" s="1"/>
  <c r="F22" i="78"/>
  <c r="F23" i="78" s="1"/>
  <c r="T20" i="78"/>
  <c r="K20" i="78"/>
  <c r="S19" i="78"/>
  <c r="P19" i="78"/>
  <c r="O19" i="78"/>
  <c r="L19" i="78"/>
  <c r="U19" i="78" s="1"/>
  <c r="I19" i="78"/>
  <c r="Q19" i="78" s="1"/>
  <c r="F19" i="78"/>
  <c r="N19" i="78" s="1"/>
  <c r="S18" i="78"/>
  <c r="P18" i="78"/>
  <c r="O18" i="78"/>
  <c r="L18" i="78"/>
  <c r="U18" i="78" s="1"/>
  <c r="I18" i="78"/>
  <c r="F18" i="78"/>
  <c r="N18" i="78" s="1"/>
  <c r="S17" i="78"/>
  <c r="P17" i="78"/>
  <c r="O17" i="78"/>
  <c r="L17" i="78"/>
  <c r="U17" i="78" s="1"/>
  <c r="I17" i="78"/>
  <c r="Q17" i="78" s="1"/>
  <c r="F17" i="78"/>
  <c r="N17" i="78" s="1"/>
  <c r="S16" i="78"/>
  <c r="P16" i="78"/>
  <c r="O16" i="78"/>
  <c r="L16" i="78"/>
  <c r="U16" i="78" s="1"/>
  <c r="I16" i="78"/>
  <c r="F16" i="78"/>
  <c r="N16" i="78" s="1"/>
  <c r="S15" i="78"/>
  <c r="P15" i="78"/>
  <c r="O15" i="78"/>
  <c r="L15" i="78"/>
  <c r="U15" i="78" s="1"/>
  <c r="I15" i="78"/>
  <c r="Q15" i="78" s="1"/>
  <c r="F15" i="78"/>
  <c r="N15" i="78" s="1"/>
  <c r="S14" i="78"/>
  <c r="P14" i="78"/>
  <c r="O14" i="78"/>
  <c r="N14" i="78"/>
  <c r="L14" i="78"/>
  <c r="I14" i="78"/>
  <c r="I147" i="78" l="1"/>
  <c r="J61" i="78"/>
  <c r="R61" i="78" s="1"/>
  <c r="J67" i="78"/>
  <c r="R67" i="78" s="1"/>
  <c r="J109" i="78"/>
  <c r="R109" i="78" s="1"/>
  <c r="J88" i="78"/>
  <c r="R88" i="78" s="1"/>
  <c r="B112" i="78"/>
  <c r="N73" i="78"/>
  <c r="J65" i="78"/>
  <c r="R65" i="78" s="1"/>
  <c r="J163" i="78"/>
  <c r="R163" i="78" s="1"/>
  <c r="S112" i="78"/>
  <c r="I111" i="78"/>
  <c r="J59" i="78"/>
  <c r="R59" i="78" s="1"/>
  <c r="J71" i="78"/>
  <c r="R71" i="78" s="1"/>
  <c r="J94" i="78"/>
  <c r="R94" i="78" s="1"/>
  <c r="Q107" i="78"/>
  <c r="S125" i="78"/>
  <c r="J144" i="78"/>
  <c r="M144" i="78" s="1"/>
  <c r="I167" i="78"/>
  <c r="N20" i="78"/>
  <c r="J90" i="78"/>
  <c r="R90" i="78" s="1"/>
  <c r="I105" i="78"/>
  <c r="F137" i="78"/>
  <c r="B98" i="78"/>
  <c r="J57" i="78"/>
  <c r="R57" i="78" s="1"/>
  <c r="Q61" i="78"/>
  <c r="J96" i="78"/>
  <c r="R96" i="78" s="1"/>
  <c r="J108" i="78"/>
  <c r="R108" i="78" s="1"/>
  <c r="J166" i="78"/>
  <c r="R166" i="78" s="1"/>
  <c r="I137" i="78"/>
  <c r="U142" i="78"/>
  <c r="Q144" i="78"/>
  <c r="N149" i="78"/>
  <c r="N150" i="78" s="1"/>
  <c r="Q57" i="78"/>
  <c r="J63" i="78"/>
  <c r="R63" i="78" s="1"/>
  <c r="J69" i="78"/>
  <c r="R69" i="78" s="1"/>
  <c r="J92" i="78"/>
  <c r="R92" i="78" s="1"/>
  <c r="Q96" i="78"/>
  <c r="F105" i="78"/>
  <c r="J107" i="78"/>
  <c r="R107" i="78" s="1"/>
  <c r="B168" i="78"/>
  <c r="Q166" i="78"/>
  <c r="F54" i="78"/>
  <c r="L112" i="78"/>
  <c r="S137" i="78"/>
  <c r="Q162" i="78"/>
  <c r="N22" i="78"/>
  <c r="N23" i="78" s="1"/>
  <c r="Q88" i="78"/>
  <c r="Q97" i="78" s="1"/>
  <c r="J164" i="78"/>
  <c r="R164" i="78" s="1"/>
  <c r="N33" i="78"/>
  <c r="J33" i="78"/>
  <c r="M33" i="78" s="1"/>
  <c r="V33" i="78" s="1"/>
  <c r="F73" i="78"/>
  <c r="N102" i="78"/>
  <c r="N111" i="78"/>
  <c r="J162" i="78"/>
  <c r="M162" i="78" s="1"/>
  <c r="S98" i="78"/>
  <c r="J58" i="78"/>
  <c r="R58" i="78" s="1"/>
  <c r="J62" i="78"/>
  <c r="R62" i="78" s="1"/>
  <c r="J66" i="78"/>
  <c r="R66" i="78" s="1"/>
  <c r="J70" i="78"/>
  <c r="R70" i="78" s="1"/>
  <c r="J89" i="78"/>
  <c r="R89" i="78" s="1"/>
  <c r="J93" i="78"/>
  <c r="R93" i="78" s="1"/>
  <c r="Q108" i="78"/>
  <c r="J110" i="78"/>
  <c r="R110" i="78" s="1"/>
  <c r="U137" i="78"/>
  <c r="L142" i="78"/>
  <c r="Q163" i="78"/>
  <c r="J165" i="78"/>
  <c r="R165" i="78" s="1"/>
  <c r="F167" i="78"/>
  <c r="I73" i="78"/>
  <c r="I97" i="78"/>
  <c r="F111" i="78"/>
  <c r="F112" i="78" s="1"/>
  <c r="L160" i="78"/>
  <c r="L20" i="78"/>
  <c r="F35" i="78"/>
  <c r="N51" i="78"/>
  <c r="N54" i="78" s="1"/>
  <c r="J56" i="78"/>
  <c r="R56" i="78" s="1"/>
  <c r="J60" i="78"/>
  <c r="R60" i="78" s="1"/>
  <c r="J64" i="78"/>
  <c r="R64" i="78" s="1"/>
  <c r="J68" i="78"/>
  <c r="R68" i="78" s="1"/>
  <c r="J72" i="78"/>
  <c r="R72" i="78" s="1"/>
  <c r="J87" i="78"/>
  <c r="R87" i="78" s="1"/>
  <c r="N97" i="78"/>
  <c r="J91" i="78"/>
  <c r="R91" i="78" s="1"/>
  <c r="J95" i="78"/>
  <c r="R95" i="78" s="1"/>
  <c r="F97" i="78"/>
  <c r="Q139" i="78"/>
  <c r="U14" i="78"/>
  <c r="U20" i="78" s="1"/>
  <c r="Q16" i="78"/>
  <c r="J16" i="78"/>
  <c r="J17" i="78"/>
  <c r="Q28" i="78"/>
  <c r="Q30" i="78" s="1"/>
  <c r="J28" i="78"/>
  <c r="I30" i="78"/>
  <c r="J29" i="78"/>
  <c r="Q41" i="78"/>
  <c r="J41" i="78"/>
  <c r="J42" i="78"/>
  <c r="Q49" i="78"/>
  <c r="J49" i="78"/>
  <c r="J50" i="78"/>
  <c r="F20" i="78"/>
  <c r="U22" i="78"/>
  <c r="U23" i="78" s="1"/>
  <c r="U98" i="78"/>
  <c r="Q32" i="78"/>
  <c r="J32" i="78"/>
  <c r="I35" i="78"/>
  <c r="N32" i="78"/>
  <c r="N35" i="78" s="1"/>
  <c r="Q33" i="78"/>
  <c r="Q34" i="78"/>
  <c r="J34" i="78"/>
  <c r="Q37" i="78"/>
  <c r="J37" i="78"/>
  <c r="I54" i="78"/>
  <c r="J38" i="78"/>
  <c r="Q45" i="78"/>
  <c r="J45" i="78"/>
  <c r="J46" i="78"/>
  <c r="Q53" i="78"/>
  <c r="J53" i="78"/>
  <c r="M56" i="78"/>
  <c r="M62" i="78"/>
  <c r="V62" i="78" s="1"/>
  <c r="Q76" i="78"/>
  <c r="J76" i="78"/>
  <c r="J77" i="78"/>
  <c r="Q80" i="78"/>
  <c r="J80" i="78"/>
  <c r="J81" i="78"/>
  <c r="Q84" i="78"/>
  <c r="J84" i="78"/>
  <c r="M89" i="78"/>
  <c r="V89" i="78" s="1"/>
  <c r="M93" i="78"/>
  <c r="V93" i="78" s="1"/>
  <c r="M95" i="78"/>
  <c r="V95" i="78" s="1"/>
  <c r="I20" i="78"/>
  <c r="Q14" i="78"/>
  <c r="J14" i="78"/>
  <c r="S20" i="78"/>
  <c r="J15" i="78"/>
  <c r="Q18" i="78"/>
  <c r="J18" i="78"/>
  <c r="J19" i="78"/>
  <c r="Q22" i="78"/>
  <c r="Q23" i="78" s="1"/>
  <c r="J22" i="78"/>
  <c r="J27" i="78"/>
  <c r="Q39" i="78"/>
  <c r="J39" i="78"/>
  <c r="J40" i="78"/>
  <c r="Q43" i="78"/>
  <c r="J43" i="78"/>
  <c r="J44" i="78"/>
  <c r="Q47" i="78"/>
  <c r="J47" i="78"/>
  <c r="J48" i="78"/>
  <c r="Q51" i="78"/>
  <c r="J51" i="78"/>
  <c r="J52" i="78"/>
  <c r="Q73" i="78"/>
  <c r="M59" i="78"/>
  <c r="V59" i="78" s="1"/>
  <c r="M61" i="78"/>
  <c r="V61" i="78" s="1"/>
  <c r="M67" i="78"/>
  <c r="V67" i="78" s="1"/>
  <c r="F85" i="78"/>
  <c r="N75" i="78"/>
  <c r="J75" i="78"/>
  <c r="Q78" i="78"/>
  <c r="J78" i="78"/>
  <c r="J79" i="78"/>
  <c r="Q82" i="78"/>
  <c r="J82" i="78"/>
  <c r="N85" i="78"/>
  <c r="J83" i="78"/>
  <c r="I85" i="78"/>
  <c r="M88" i="78"/>
  <c r="V88" i="78" s="1"/>
  <c r="M90" i="78"/>
  <c r="V90" i="78" s="1"/>
  <c r="M92" i="78"/>
  <c r="V92" i="78" s="1"/>
  <c r="J101" i="78"/>
  <c r="Q104" i="78"/>
  <c r="J104" i="78"/>
  <c r="Q118" i="78"/>
  <c r="J118" i="78"/>
  <c r="J119" i="78"/>
  <c r="I125" i="78"/>
  <c r="Q140" i="78"/>
  <c r="J140" i="78"/>
  <c r="J141" i="78"/>
  <c r="Q101" i="78"/>
  <c r="Q102" i="78"/>
  <c r="J102" i="78"/>
  <c r="N105" i="78"/>
  <c r="N112" i="78" s="1"/>
  <c r="J103" i="78"/>
  <c r="J115" i="78"/>
  <c r="Q122" i="78"/>
  <c r="J122" i="78"/>
  <c r="F125" i="78"/>
  <c r="N123" i="78"/>
  <c r="N125" i="78" s="1"/>
  <c r="J123" i="78"/>
  <c r="L137" i="78"/>
  <c r="N142" i="78"/>
  <c r="R144" i="78"/>
  <c r="Q152" i="78"/>
  <c r="Q153" i="78" s="1"/>
  <c r="J152" i="78"/>
  <c r="I153" i="78"/>
  <c r="N152" i="78"/>
  <c r="N153" i="78" s="1"/>
  <c r="U156" i="78"/>
  <c r="U160" i="78" s="1"/>
  <c r="Q158" i="78"/>
  <c r="J158" i="78"/>
  <c r="J159" i="78"/>
  <c r="N167" i="78"/>
  <c r="L125" i="78"/>
  <c r="Q116" i="78"/>
  <c r="J116" i="78"/>
  <c r="J117" i="78"/>
  <c r="Q120" i="78"/>
  <c r="J120" i="78"/>
  <c r="J121" i="78"/>
  <c r="Q124" i="78"/>
  <c r="J124" i="78"/>
  <c r="Q127" i="78"/>
  <c r="J127" i="78"/>
  <c r="N127" i="78"/>
  <c r="N137" i="78" s="1"/>
  <c r="Q128" i="78"/>
  <c r="J128" i="78"/>
  <c r="Q129" i="78"/>
  <c r="J129" i="78"/>
  <c r="Q130" i="78"/>
  <c r="J130" i="78"/>
  <c r="Q131" i="78"/>
  <c r="J131" i="78"/>
  <c r="Q132" i="78"/>
  <c r="J132" i="78"/>
  <c r="Q133" i="78"/>
  <c r="J133" i="78"/>
  <c r="Q134" i="78"/>
  <c r="J134" i="78"/>
  <c r="Q135" i="78"/>
  <c r="J135" i="78"/>
  <c r="Q136" i="78"/>
  <c r="J136" i="78"/>
  <c r="J139" i="78"/>
  <c r="S142" i="78"/>
  <c r="F142" i="78"/>
  <c r="Q145" i="78"/>
  <c r="J145" i="78"/>
  <c r="Q146" i="78"/>
  <c r="J146" i="78"/>
  <c r="Q149" i="78"/>
  <c r="Q150" i="78" s="1"/>
  <c r="J149" i="78"/>
  <c r="I150" i="78"/>
  <c r="N155" i="78"/>
  <c r="N160" i="78" s="1"/>
  <c r="F160" i="78"/>
  <c r="J155" i="78"/>
  <c r="S160" i="78"/>
  <c r="U107" i="78"/>
  <c r="U112" i="78" s="1"/>
  <c r="U115" i="78"/>
  <c r="U125" i="78" s="1"/>
  <c r="N144" i="78"/>
  <c r="N147" i="78" s="1"/>
  <c r="U149" i="78"/>
  <c r="U150" i="78" s="1"/>
  <c r="U152" i="78"/>
  <c r="U153" i="78" s="1"/>
  <c r="I160" i="78"/>
  <c r="Q156" i="78"/>
  <c r="J156" i="78"/>
  <c r="J157" i="78"/>
  <c r="M163" i="78"/>
  <c r="V163" i="78" s="1"/>
  <c r="G69" i="96" l="1"/>
  <c r="M166" i="78"/>
  <c r="V166" i="78" s="1"/>
  <c r="M109" i="78"/>
  <c r="V109" i="78" s="1"/>
  <c r="M71" i="78"/>
  <c r="V71" i="78" s="1"/>
  <c r="M60" i="78"/>
  <c r="V60" i="78" s="1"/>
  <c r="Q167" i="78"/>
  <c r="Q142" i="78"/>
  <c r="M94" i="78"/>
  <c r="V94" i="78" s="1"/>
  <c r="M58" i="78"/>
  <c r="V58" i="78" s="1"/>
  <c r="B170" i="78"/>
  <c r="M165" i="78"/>
  <c r="V165" i="78" s="1"/>
  <c r="R111" i="78"/>
  <c r="J97" i="78"/>
  <c r="R97" i="78"/>
  <c r="M69" i="78"/>
  <c r="V69" i="78" s="1"/>
  <c r="M91" i="78"/>
  <c r="V91" i="78" s="1"/>
  <c r="J111" i="78"/>
  <c r="M108" i="78"/>
  <c r="V108" i="78" s="1"/>
  <c r="M65" i="78"/>
  <c r="V65" i="78" s="1"/>
  <c r="J73" i="78"/>
  <c r="Q111" i="78"/>
  <c r="Q160" i="78"/>
  <c r="M72" i="78"/>
  <c r="V72" i="78" s="1"/>
  <c r="I112" i="78"/>
  <c r="M164" i="78"/>
  <c r="V164" i="78" s="1"/>
  <c r="M70" i="78"/>
  <c r="V70" i="78" s="1"/>
  <c r="M96" i="78"/>
  <c r="V96" i="78" s="1"/>
  <c r="F98" i="78"/>
  <c r="M57" i="78"/>
  <c r="V57" i="78" s="1"/>
  <c r="M68" i="78"/>
  <c r="V68" i="78" s="1"/>
  <c r="Q147" i="78"/>
  <c r="M66" i="78"/>
  <c r="V66" i="78" s="1"/>
  <c r="M64" i="78"/>
  <c r="V64" i="78" s="1"/>
  <c r="M107" i="78"/>
  <c r="M63" i="78"/>
  <c r="V63" i="78" s="1"/>
  <c r="M110" i="78"/>
  <c r="V110" i="78" s="1"/>
  <c r="M87" i="78"/>
  <c r="F168" i="78"/>
  <c r="Q85" i="78"/>
  <c r="Q125" i="78"/>
  <c r="R162" i="78"/>
  <c r="R167" i="78" s="1"/>
  <c r="J167" i="78"/>
  <c r="Q137" i="78"/>
  <c r="R73" i="78"/>
  <c r="R157" i="78"/>
  <c r="M157" i="78"/>
  <c r="V157" i="78" s="1"/>
  <c r="V162" i="78"/>
  <c r="R155" i="78"/>
  <c r="M155" i="78"/>
  <c r="J160" i="78"/>
  <c r="J150" i="78"/>
  <c r="M149" i="78"/>
  <c r="R149" i="78"/>
  <c r="R150" i="78" s="1"/>
  <c r="M146" i="78"/>
  <c r="V146" i="78" s="1"/>
  <c r="R146" i="78"/>
  <c r="M145" i="78"/>
  <c r="V145" i="78" s="1"/>
  <c r="R145" i="78"/>
  <c r="M136" i="78"/>
  <c r="V136" i="78" s="1"/>
  <c r="R136" i="78"/>
  <c r="M135" i="78"/>
  <c r="V135" i="78" s="1"/>
  <c r="R135" i="78"/>
  <c r="M134" i="78"/>
  <c r="V134" i="78" s="1"/>
  <c r="R134" i="78"/>
  <c r="M133" i="78"/>
  <c r="V133" i="78" s="1"/>
  <c r="R133" i="78"/>
  <c r="M132" i="78"/>
  <c r="V132" i="78" s="1"/>
  <c r="R132" i="78"/>
  <c r="M131" i="78"/>
  <c r="V131" i="78" s="1"/>
  <c r="R131" i="78"/>
  <c r="M130" i="78"/>
  <c r="V130" i="78" s="1"/>
  <c r="R130" i="78"/>
  <c r="M129" i="78"/>
  <c r="V129" i="78" s="1"/>
  <c r="R129" i="78"/>
  <c r="M128" i="78"/>
  <c r="V128" i="78" s="1"/>
  <c r="R128" i="78"/>
  <c r="M124" i="78"/>
  <c r="V124" i="78" s="1"/>
  <c r="R124" i="78"/>
  <c r="R121" i="78"/>
  <c r="M121" i="78"/>
  <c r="V121" i="78" s="1"/>
  <c r="M116" i="78"/>
  <c r="V116" i="78" s="1"/>
  <c r="R116" i="78"/>
  <c r="M158" i="78"/>
  <c r="V158" i="78" s="1"/>
  <c r="R158" i="78"/>
  <c r="R123" i="78"/>
  <c r="M123" i="78"/>
  <c r="V123" i="78" s="1"/>
  <c r="N168" i="78"/>
  <c r="V107" i="78"/>
  <c r="R141" i="78"/>
  <c r="M141" i="78"/>
  <c r="V141" i="78" s="1"/>
  <c r="I168" i="78"/>
  <c r="M118" i="78"/>
  <c r="V118" i="78" s="1"/>
  <c r="R118" i="78"/>
  <c r="R83" i="78"/>
  <c r="M83" i="78"/>
  <c r="V83" i="78" s="1"/>
  <c r="M82" i="78"/>
  <c r="V82" i="78" s="1"/>
  <c r="R82" i="78"/>
  <c r="R79" i="78"/>
  <c r="M79" i="78"/>
  <c r="V79" i="78" s="1"/>
  <c r="M47" i="78"/>
  <c r="V47" i="78" s="1"/>
  <c r="R47" i="78"/>
  <c r="R44" i="78"/>
  <c r="M44" i="78"/>
  <c r="V44" i="78" s="1"/>
  <c r="M39" i="78"/>
  <c r="V39" i="78" s="1"/>
  <c r="R39" i="78"/>
  <c r="J30" i="78"/>
  <c r="R27" i="78"/>
  <c r="M27" i="78"/>
  <c r="M18" i="78"/>
  <c r="V18" i="78" s="1"/>
  <c r="R18" i="78"/>
  <c r="R15" i="78"/>
  <c r="M15" i="78"/>
  <c r="V15" i="78" s="1"/>
  <c r="M14" i="78"/>
  <c r="J20" i="78"/>
  <c r="R14" i="78"/>
  <c r="M84" i="78"/>
  <c r="V84" i="78" s="1"/>
  <c r="R84" i="78"/>
  <c r="R81" i="78"/>
  <c r="M81" i="78"/>
  <c r="V81" i="78" s="1"/>
  <c r="M76" i="78"/>
  <c r="V76" i="78" s="1"/>
  <c r="R76" i="78"/>
  <c r="M53" i="78"/>
  <c r="V53" i="78" s="1"/>
  <c r="R53" i="78"/>
  <c r="R46" i="78"/>
  <c r="M46" i="78"/>
  <c r="V46" i="78" s="1"/>
  <c r="Q54" i="78"/>
  <c r="Q35" i="78"/>
  <c r="R50" i="78"/>
  <c r="M50" i="78"/>
  <c r="V50" i="78" s="1"/>
  <c r="M41" i="78"/>
  <c r="V41" i="78" s="1"/>
  <c r="R41" i="78"/>
  <c r="R29" i="78"/>
  <c r="M29" i="78"/>
  <c r="V29" i="78" s="1"/>
  <c r="M28" i="78"/>
  <c r="V28" i="78" s="1"/>
  <c r="R28" i="78"/>
  <c r="M16" i="78"/>
  <c r="V16" i="78" s="1"/>
  <c r="R16" i="78"/>
  <c r="M156" i="78"/>
  <c r="V156" i="78" s="1"/>
  <c r="R156" i="78"/>
  <c r="R139" i="78"/>
  <c r="M139" i="78"/>
  <c r="J142" i="78"/>
  <c r="J137" i="78"/>
  <c r="M127" i="78"/>
  <c r="R127" i="78"/>
  <c r="M120" i="78"/>
  <c r="V120" i="78" s="1"/>
  <c r="R120" i="78"/>
  <c r="R117" i="78"/>
  <c r="M117" i="78"/>
  <c r="V117" i="78" s="1"/>
  <c r="R159" i="78"/>
  <c r="M159" i="78"/>
  <c r="V159" i="78" s="1"/>
  <c r="J153" i="78"/>
  <c r="M152" i="78"/>
  <c r="R152" i="78"/>
  <c r="R153" i="78" s="1"/>
  <c r="V144" i="78"/>
  <c r="J147" i="78"/>
  <c r="M122" i="78"/>
  <c r="V122" i="78" s="1"/>
  <c r="R122" i="78"/>
  <c r="J125" i="78"/>
  <c r="R115" i="78"/>
  <c r="M115" i="78"/>
  <c r="R103" i="78"/>
  <c r="M103" i="78"/>
  <c r="V103" i="78" s="1"/>
  <c r="M102" i="78"/>
  <c r="V102" i="78" s="1"/>
  <c r="R102" i="78"/>
  <c r="Q105" i="78"/>
  <c r="Q112" i="78" s="1"/>
  <c r="M140" i="78"/>
  <c r="V140" i="78" s="1"/>
  <c r="R140" i="78"/>
  <c r="R119" i="78"/>
  <c r="M119" i="78"/>
  <c r="V119" i="78" s="1"/>
  <c r="M104" i="78"/>
  <c r="V104" i="78" s="1"/>
  <c r="R104" i="78"/>
  <c r="J105" i="78"/>
  <c r="R101" i="78"/>
  <c r="M101" i="78"/>
  <c r="M78" i="78"/>
  <c r="V78" i="78" s="1"/>
  <c r="R78" i="78"/>
  <c r="J85" i="78"/>
  <c r="R75" i="78"/>
  <c r="M75" i="78"/>
  <c r="R52" i="78"/>
  <c r="M52" i="78"/>
  <c r="V52" i="78" s="1"/>
  <c r="M51" i="78"/>
  <c r="V51" i="78" s="1"/>
  <c r="R51" i="78"/>
  <c r="R48" i="78"/>
  <c r="M48" i="78"/>
  <c r="V48" i="78" s="1"/>
  <c r="M43" i="78"/>
  <c r="V43" i="78" s="1"/>
  <c r="R43" i="78"/>
  <c r="R40" i="78"/>
  <c r="M40" i="78"/>
  <c r="V40" i="78" s="1"/>
  <c r="J23" i="78"/>
  <c r="M22" i="78"/>
  <c r="R22" i="78"/>
  <c r="R23" i="78" s="1"/>
  <c r="R19" i="78"/>
  <c r="M19" i="78"/>
  <c r="V19" i="78" s="1"/>
  <c r="Q20" i="78"/>
  <c r="M97" i="78"/>
  <c r="V87" i="78"/>
  <c r="V97" i="78" s="1"/>
  <c r="M80" i="78"/>
  <c r="V80" i="78" s="1"/>
  <c r="R80" i="78"/>
  <c r="R77" i="78"/>
  <c r="M77" i="78"/>
  <c r="V77" i="78" s="1"/>
  <c r="V56" i="78"/>
  <c r="M45" i="78"/>
  <c r="V45" i="78" s="1"/>
  <c r="R45" i="78"/>
  <c r="R38" i="78"/>
  <c r="M38" i="78"/>
  <c r="V38" i="78" s="1"/>
  <c r="J54" i="78"/>
  <c r="M37" i="78"/>
  <c r="R37" i="78"/>
  <c r="M34" i="78"/>
  <c r="V34" i="78" s="1"/>
  <c r="R34" i="78"/>
  <c r="R33" i="78"/>
  <c r="N98" i="78"/>
  <c r="N170" i="78" s="1"/>
  <c r="J35" i="78"/>
  <c r="M32" i="78"/>
  <c r="R32" i="78"/>
  <c r="M49" i="78"/>
  <c r="V49" i="78" s="1"/>
  <c r="R49" i="78"/>
  <c r="R42" i="78"/>
  <c r="M42" i="78"/>
  <c r="V42" i="78" s="1"/>
  <c r="I98" i="78"/>
  <c r="R17" i="78"/>
  <c r="M17" i="78"/>
  <c r="V17" i="78" s="1"/>
  <c r="V167" i="78" l="1"/>
  <c r="V147" i="78"/>
  <c r="M167" i="78"/>
  <c r="M73" i="78"/>
  <c r="R35" i="78"/>
  <c r="F170" i="78"/>
  <c r="R137" i="78"/>
  <c r="V111" i="78"/>
  <c r="M111" i="78"/>
  <c r="J112" i="78"/>
  <c r="Q98" i="78"/>
  <c r="I170" i="78"/>
  <c r="V73" i="78"/>
  <c r="R147" i="78"/>
  <c r="M147" i="78"/>
  <c r="J168" i="78"/>
  <c r="R142" i="78"/>
  <c r="Q168" i="78"/>
  <c r="R54" i="78"/>
  <c r="V32" i="78"/>
  <c r="V35" i="78" s="1"/>
  <c r="M35" i="78"/>
  <c r="V37" i="78"/>
  <c r="V54" i="78" s="1"/>
  <c r="M54" i="78"/>
  <c r="V22" i="78"/>
  <c r="V23" i="78" s="1"/>
  <c r="M23" i="78"/>
  <c r="M85" i="78"/>
  <c r="V75" i="78"/>
  <c r="V85" i="78" s="1"/>
  <c r="R105" i="78"/>
  <c r="R112" i="78" s="1"/>
  <c r="R125" i="78"/>
  <c r="V152" i="78"/>
  <c r="V153" i="78" s="1"/>
  <c r="M153" i="78"/>
  <c r="M142" i="78"/>
  <c r="V139" i="78"/>
  <c r="V142" i="78" s="1"/>
  <c r="M30" i="78"/>
  <c r="V27" i="78"/>
  <c r="V30" i="78" s="1"/>
  <c r="J98" i="78"/>
  <c r="M160" i="78"/>
  <c r="V155" i="78"/>
  <c r="V160" i="78" s="1"/>
  <c r="R85" i="78"/>
  <c r="V101" i="78"/>
  <c r="V105" i="78" s="1"/>
  <c r="V112" i="78" s="1"/>
  <c r="M105" i="78"/>
  <c r="M112" i="78" s="1"/>
  <c r="V115" i="78"/>
  <c r="V125" i="78" s="1"/>
  <c r="M125" i="78"/>
  <c r="V127" i="78"/>
  <c r="V137" i="78" s="1"/>
  <c r="M137" i="78"/>
  <c r="R20" i="78"/>
  <c r="M20" i="78"/>
  <c r="V14" i="78"/>
  <c r="V20" i="78" s="1"/>
  <c r="R30" i="78"/>
  <c r="V149" i="78"/>
  <c r="V150" i="78" s="1"/>
  <c r="M150" i="78"/>
  <c r="R160" i="78"/>
  <c r="Q170" i="78" l="1"/>
  <c r="V98" i="78"/>
  <c r="J170" i="78"/>
  <c r="R98" i="78"/>
  <c r="M168" i="78"/>
  <c r="V168" i="78"/>
  <c r="V170" i="78" s="1"/>
  <c r="M98" i="78"/>
  <c r="R168" i="78"/>
  <c r="X14" i="24" l="1"/>
  <c r="R170" i="78"/>
  <c r="M170" i="78"/>
  <c r="A6" i="62" l="1"/>
  <c r="A1" i="63" l="1"/>
  <c r="A1" i="62"/>
  <c r="B1" i="19"/>
  <c r="X27" i="24" l="1"/>
  <c r="D1" i="25" l="1"/>
  <c r="K76" i="99" l="1"/>
  <c r="L76" i="99" l="1"/>
  <c r="L78" i="99" s="1"/>
  <c r="K78" i="99"/>
  <c r="F1108" i="87" l="1"/>
  <c r="G1108" i="87" s="1"/>
  <c r="G70" i="96" l="1"/>
  <c r="G84" i="96" l="1"/>
  <c r="I69" i="96"/>
  <c r="G103" i="96" l="1"/>
  <c r="G57" i="96"/>
  <c r="G65" i="96" s="1"/>
  <c r="X39" i="24"/>
  <c r="F1112" i="87"/>
  <c r="G1112" i="87" s="1"/>
  <c r="G74" i="96" l="1"/>
  <c r="G64" i="96" l="1"/>
  <c r="I64" i="96" s="1"/>
  <c r="G83" i="96"/>
  <c r="I74" i="96"/>
  <c r="G89" i="96" l="1"/>
  <c r="I83" i="96"/>
  <c r="G95" i="96" l="1"/>
  <c r="I89" i="96"/>
  <c r="G110" i="96" l="1"/>
  <c r="I109" i="96" s="1"/>
  <c r="I95" i="96"/>
  <c r="G102" i="96"/>
  <c r="I102" i="96" s="1"/>
  <c r="F62" i="12"/>
  <c r="G51" i="96"/>
  <c r="I51" i="96" l="1"/>
  <c r="G14" i="96"/>
  <c r="G33" i="96" l="1"/>
  <c r="G41" i="96" s="1"/>
  <c r="G10" i="96"/>
  <c r="G15" i="96" s="1"/>
  <c r="G20" i="96" s="1"/>
  <c r="I19" i="96" s="1"/>
  <c r="G24" i="96"/>
  <c r="I24" i="96" s="1"/>
  <c r="G9" i="96"/>
  <c r="I9" i="96" l="1"/>
  <c r="I14" i="96"/>
  <c r="G32" i="96"/>
  <c r="G47" i="96"/>
  <c r="I46" i="96" s="1"/>
  <c r="G56" i="96"/>
  <c r="I56" i="96" s="1"/>
  <c r="G42" i="96" l="1"/>
  <c r="I41" i="96" s="1"/>
  <c r="I32"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V11" authorId="0" shapeId="0" xr:uid="{00000000-0006-0000-0000-000001000000}">
      <text>
        <r>
          <rPr>
            <sz val="9"/>
            <color indexed="8"/>
            <rFont val="Tahoma"/>
            <family val="2"/>
            <charset val="1"/>
          </rPr>
          <t xml:space="preserve">Valor Revaluado Contable- Cuota de Depreciacion Deducible- Cuota de Depreciaicon Anual NO Deducible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H5" authorId="0" shapeId="0" xr:uid="{8AA20BA7-B74D-4A1A-85D7-2725FE2EB190}">
      <text>
        <r>
          <rPr>
            <b/>
            <sz val="9"/>
            <color indexed="81"/>
            <rFont val="Tahoma"/>
            <family val="2"/>
          </rPr>
          <t>Hp:</t>
        </r>
        <r>
          <rPr>
            <sz val="9"/>
            <color indexed="81"/>
            <rFont val="Tahoma"/>
            <family val="2"/>
          </rPr>
          <t xml:space="preserve">
INDICA LA PORCIÓN COBRADA</t>
        </r>
      </text>
    </comment>
  </commentList>
</comments>
</file>

<file path=xl/sharedStrings.xml><?xml version="1.0" encoding="utf-8"?>
<sst xmlns="http://schemas.openxmlformats.org/spreadsheetml/2006/main" count="3491" uniqueCount="2622">
  <si>
    <t>NOTA 1 – DESCRIPCIÓN DE LA NATURALEZA Y DEL NEGOCIO DE LA COMPAÑÍA</t>
  </si>
  <si>
    <t>NOTA 2 - RESUMEN DE LAS PRINCIPALES POLÍTICAS CONTABLES</t>
  </si>
  <si>
    <t>Caja</t>
  </si>
  <si>
    <t>Total</t>
  </si>
  <si>
    <t>Concepto</t>
  </si>
  <si>
    <t>Recaudaciones a depositar</t>
  </si>
  <si>
    <t>A  Total Cartera no Vencida</t>
  </si>
  <si>
    <t>Normal</t>
  </si>
  <si>
    <t>En Gestión de Cobro</t>
  </si>
  <si>
    <t>En Gestión de Cobro Judicial</t>
  </si>
  <si>
    <t>B. Total Cartera Vencida</t>
  </si>
  <si>
    <t>Observaciones</t>
  </si>
  <si>
    <t>Criterios de Clasificación utilizados</t>
  </si>
  <si>
    <t>Garantía de Alquiler</t>
  </si>
  <si>
    <t>Anticipo Impuesto a la Renta</t>
  </si>
  <si>
    <t xml:space="preserve">Total </t>
  </si>
  <si>
    <t>Impuestos diferidos</t>
  </si>
  <si>
    <t>INDICE</t>
  </si>
  <si>
    <t>Nota 1</t>
  </si>
  <si>
    <t>Nota 2</t>
  </si>
  <si>
    <t>Nota 3</t>
  </si>
  <si>
    <t>Nota 4</t>
  </si>
  <si>
    <t>Nota 5</t>
  </si>
  <si>
    <t>Nota 6</t>
  </si>
  <si>
    <t>Nota 7</t>
  </si>
  <si>
    <t>Nota 8</t>
  </si>
  <si>
    <t>Nota 9</t>
  </si>
  <si>
    <t>Nota 10</t>
  </si>
  <si>
    <t>Nota 11</t>
  </si>
  <si>
    <t>Nota 12</t>
  </si>
  <si>
    <t>Nota 13</t>
  </si>
  <si>
    <t>Nota 14</t>
  </si>
  <si>
    <t>Nota 15</t>
  </si>
  <si>
    <t>Nota 16</t>
  </si>
  <si>
    <t>Resumen de las principales políticas contables</t>
  </si>
  <si>
    <t>Otros créditos</t>
  </si>
  <si>
    <t>Patrimonio Neto</t>
  </si>
  <si>
    <t>d.   Efectivo y equivalentes de efectivo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</si>
  <si>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</si>
  <si>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</si>
  <si>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</si>
  <si>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</si>
  <si>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</si>
  <si>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</si>
  <si>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</si>
  <si>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</si>
  <si>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</si>
  <si>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Flujo neto de efectivo de actividades de inversión</t>
  </si>
  <si>
    <t>Efectivo al final del periodo</t>
  </si>
  <si>
    <t>EVPN</t>
  </si>
  <si>
    <t xml:space="preserve">Estado de Resultados </t>
  </si>
  <si>
    <t>Estado de Evolución del Patrimonio Neto</t>
  </si>
  <si>
    <t>Retención Impuesto a la Renta</t>
  </si>
  <si>
    <t>Retención Impuesto al Valor agregado</t>
  </si>
  <si>
    <t>Bajas</t>
  </si>
  <si>
    <t>Subtotal</t>
  </si>
  <si>
    <t>Ventas</t>
  </si>
  <si>
    <t>No corrientes</t>
  </si>
  <si>
    <t>Corrientes</t>
  </si>
  <si>
    <t>(nuevas cuentas a incluir)</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</si>
  <si>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</si>
  <si>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</si>
  <si>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</si>
  <si>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</si>
  <si>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</si>
  <si>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</si>
  <si>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</si>
  <si>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</si>
  <si>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</si>
  <si>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</si>
  <si>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</si>
  <si>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</si>
  <si>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</si>
  <si>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</si>
  <si>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</si>
  <si>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</si>
  <si>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</si>
  <si>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</si>
  <si>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</si>
  <si>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</si>
  <si>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Resultado del año</t>
  </si>
  <si>
    <t>Intereses pagados</t>
  </si>
  <si>
    <t>Ventas de bienes de uso</t>
  </si>
  <si>
    <t>Intereses cobrados sobre inversiones</t>
  </si>
  <si>
    <t>Dividendos pagados</t>
  </si>
  <si>
    <t>(Disminución) Incremento neto de efectivo</t>
  </si>
  <si>
    <t>Efecto estimado de la diferencia de cambio sobre el saldo de efectivo</t>
  </si>
  <si>
    <t>Efectivo al principio del año</t>
  </si>
  <si>
    <t>Mercaderías</t>
  </si>
  <si>
    <t>Productos terminados</t>
  </si>
  <si>
    <t>Productos en proceso</t>
  </si>
  <si>
    <t>Gastos pagados por adelantado</t>
  </si>
  <si>
    <t>Composición Cartera Vencida</t>
  </si>
  <si>
    <t>b.   Uso de estimaciones contables</t>
  </si>
  <si>
    <t>c.   Moneda extranjera</t>
  </si>
  <si>
    <t>Activos</t>
  </si>
  <si>
    <t>Indicar moneda</t>
  </si>
  <si>
    <t>Pasivos</t>
  </si>
  <si>
    <t>Posición neta</t>
  </si>
  <si>
    <t>Inversiones temporales</t>
  </si>
  <si>
    <t>Cuentas por pagar comerciales</t>
  </si>
  <si>
    <t>Préstamos a corto plazo</t>
  </si>
  <si>
    <t>Otros proveedores del exterior</t>
  </si>
  <si>
    <t>Proveedores locales</t>
  </si>
  <si>
    <t>Total cuentas a pagar por comerciales</t>
  </si>
  <si>
    <t>Bonos bursátiles</t>
  </si>
  <si>
    <t>Vencimiento</t>
  </si>
  <si>
    <t>Tipo de garantía</t>
  </si>
  <si>
    <t>Tipo de Garantía</t>
  </si>
  <si>
    <t>Intereses deudas bursátiles a pagar</t>
  </si>
  <si>
    <t>(incluir otras entidades)</t>
  </si>
  <si>
    <t>(Incluir programas de forma individual)</t>
  </si>
  <si>
    <t>Activos intangibles</t>
  </si>
  <si>
    <t>Inversiones</t>
  </si>
  <si>
    <t>(Detallar bienes de uso)</t>
  </si>
  <si>
    <t>(Detallar activos intangibles)</t>
  </si>
  <si>
    <t>Total general</t>
  </si>
  <si>
    <t>Goodwill</t>
  </si>
  <si>
    <t>BG</t>
  </si>
  <si>
    <t>Porción corriente de la deuda a largo plazo</t>
  </si>
  <si>
    <t>Intereses bursatiles a pagar</t>
  </si>
  <si>
    <t>Sueldo y otras remuneraciones a pagar</t>
  </si>
  <si>
    <t>Aportes y retenciones a pagar</t>
  </si>
  <si>
    <t>Impuesto a la renta a pagar</t>
  </si>
  <si>
    <t>Previsiones para contingencias/Indemnizaciones y despidos</t>
  </si>
  <si>
    <t>Otros ingresos diferidos</t>
  </si>
  <si>
    <t>ER</t>
  </si>
  <si>
    <t>a  Reserva de revalúo</t>
  </si>
  <si>
    <t>b Reserva legal</t>
  </si>
  <si>
    <t>c Reservas estatutarias</t>
  </si>
  <si>
    <t>d Reservas facultativas</t>
  </si>
  <si>
    <t>Resultado de ejercicios anteriores</t>
  </si>
  <si>
    <t>(Detallar cuenta)</t>
  </si>
  <si>
    <t>Resultado del ejercicio actual</t>
  </si>
  <si>
    <t>Costo de ventas</t>
  </si>
  <si>
    <t>Otros ingresos</t>
  </si>
  <si>
    <t>Resultado operativo</t>
  </si>
  <si>
    <t>Ingresos Financieros netos</t>
  </si>
  <si>
    <t>Total ingresos financieros</t>
  </si>
  <si>
    <t>Gastos Financieros netos</t>
  </si>
  <si>
    <t>Resultado de inversiones en asociadas</t>
  </si>
  <si>
    <t>Resultado participación minoritaria</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</si>
  <si>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</si>
  <si>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</si>
  <si>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f. Previsión para cuentas de dudoso cobro/incobrables</t>
  </si>
  <si>
    <t>e.   Inversiones</t>
  </si>
  <si>
    <t>Simbología según ISO 4217</t>
  </si>
  <si>
    <t>Gastos administrativos</t>
  </si>
  <si>
    <t>Los siguientes bienes de propiedad de la Sociedad han sido hipotecados y prendados en garantía de obligaciones financieras.</t>
  </si>
  <si>
    <t>Tipo de Activo</t>
  </si>
  <si>
    <t>Datos  del activo gravado</t>
  </si>
  <si>
    <t>Importe (indicar   moneda)</t>
  </si>
  <si>
    <t>A favor de</t>
  </si>
  <si>
    <t xml:space="preserve">(Esta nota debería incluir un breve detalle de contratos con terceros, vigente a la fecha de cierre del ejercicio, cuyo incumplimiento o cláusula específica podrían generar obligaciones contingentes para el cliente). </t>
  </si>
  <si>
    <t>a)</t>
  </si>
  <si>
    <t>b)</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</si>
  <si>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</si>
  <si>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</si>
  <si>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Gastos de Ventas</t>
  </si>
  <si>
    <t>Gastos Administrativos</t>
  </si>
  <si>
    <t>Remuneraciones de administradores, directores, síndicos y consejo de vigilancia</t>
  </si>
  <si>
    <t>Sueldos y Jornales</t>
  </si>
  <si>
    <t>a.   Bases de contabilización (Según NIF Bases de preparación de los Estados Financieros)</t>
  </si>
  <si>
    <t>Nota</t>
  </si>
  <si>
    <t>ACTIVOS</t>
  </si>
  <si>
    <t>Activos Corrientes</t>
  </si>
  <si>
    <t>Efectivo y equivalente de efectivo</t>
  </si>
  <si>
    <t>Cuentas por cobrar comerciales</t>
  </si>
  <si>
    <t>Inventarios</t>
  </si>
  <si>
    <t>Activos no Corrientes</t>
  </si>
  <si>
    <t xml:space="preserve">Otros créditos </t>
  </si>
  <si>
    <t>Costo histórico revaluado al inicio del año</t>
  </si>
  <si>
    <t>Adquisiciones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</si>
  <si>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</si>
  <si>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</si>
  <si>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</si>
  <si>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</si>
  <si>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</si>
  <si>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</si>
  <si>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</si>
  <si>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Instalaciones</t>
  </si>
  <si>
    <t>Rodados</t>
  </si>
  <si>
    <t>Muebles y útiles</t>
  </si>
  <si>
    <t>Equipos de comunicación</t>
  </si>
  <si>
    <t>Maquinarias y herramientas</t>
  </si>
  <si>
    <t>En miles de guaraníes</t>
  </si>
  <si>
    <t>Activos disponibles para la venta</t>
  </si>
  <si>
    <t>Total Activos</t>
  </si>
  <si>
    <t>PASIVOS Y PATRIMONIO NETO</t>
  </si>
  <si>
    <t>Pasivos corrientes</t>
  </si>
  <si>
    <t xml:space="preserve">Préstamos a corto plazo </t>
  </si>
  <si>
    <t>Otros pasivos corrientes</t>
  </si>
  <si>
    <t>Pasivos no corrientes</t>
  </si>
  <si>
    <t xml:space="preserve">Préstamos a largo plazo </t>
  </si>
  <si>
    <t>Deudas bursátiles</t>
  </si>
  <si>
    <t>Capital integrado</t>
  </si>
  <si>
    <t>Reservas estatutarias</t>
  </si>
  <si>
    <t>Reservas facultatitvas</t>
  </si>
  <si>
    <t>Gastos de ventas</t>
  </si>
  <si>
    <t xml:space="preserve">Gastos administrativos </t>
  </si>
  <si>
    <t>Otros gastos</t>
  </si>
  <si>
    <t>Otros ingresos  y gastos operativos</t>
  </si>
  <si>
    <t>Contado</t>
  </si>
  <si>
    <t>Crédito</t>
  </si>
  <si>
    <t>Existencia inicial del inventario</t>
  </si>
  <si>
    <t>+ Compra de bienes y servicios</t>
  </si>
  <si>
    <t>+ Costo de producción</t>
  </si>
  <si>
    <t>- Existencia final de inventario</t>
  </si>
  <si>
    <t>Total costo de ventas</t>
  </si>
  <si>
    <t>Total gastos financieros</t>
  </si>
  <si>
    <t xml:space="preserve">Utilidad/(Pérdida) neta del año </t>
  </si>
  <si>
    <t>Pagos de impuesto a la renta</t>
  </si>
  <si>
    <t>FLUJO DE EFECTIVO DE ACTIVIDADES OPERATIVAS</t>
  </si>
  <si>
    <t xml:space="preserve">FLUJO DE EFECTIVO DE ACTIVIDADES DE INVERSIÓN </t>
  </si>
  <si>
    <t>Aquisición de inversiones</t>
  </si>
  <si>
    <t>FLUJO DE EFECTIVO DE ACTIVIDADES DE FINANCIACIÓN</t>
  </si>
  <si>
    <t>Distribución de dividendos s/Acta de Asamblea Ordinaria N°… de fecha………</t>
  </si>
  <si>
    <t>Reducción del capital social s/Acta de Asamblea General Ordinaria N°… de fecha……..</t>
  </si>
  <si>
    <t>Distribución de dividendos s/Acta de Asamblea General Ordinaria N°… de fecha………</t>
  </si>
  <si>
    <t>Aporte de los propietarios</t>
  </si>
  <si>
    <t>Balance General</t>
  </si>
  <si>
    <t>Estado de Flujos de Efectivo</t>
  </si>
  <si>
    <t>EFE</t>
  </si>
  <si>
    <t>Se considerarán dentro del concepto de efectivo los saldos en efectivo, disponibilidades en cuentas bancarias y toda inversión de muy alta liquidez, con vencimiento originalmente pactado no superior a tres meses.</t>
  </si>
  <si>
    <t xml:space="preserve">Las inversiones temporales se valúan de acuerdo a los siguientes criterios de valuación:
 Valores mobiliarios: a su valor de cotización al cierre del año/período menos los gastos estimados de venta. Ver Nota ....
 Colocaciones financieras en moneda local: a su valor nominal más los intereses devengados al cierre del año/período. Ver Nota ....
 Colocaciones financieras en moneda extranjera: a su valor de cotización al cierre del año/período más intereses devengados a ese momento. Ver Nota ....
 Las inversiones no corrientes en sociedades donde no se ejerce el control, se valúan a su valor patrimonial proporcional. Ver Nota ....
</t>
  </si>
  <si>
    <t>Las previsiones para cuentas de dudoso cobro se determinan al cierre de cada ejercicio y/o mensualmente sobre la base del estudio de la cartera de créditos realizado con el objeto de determinar la porción no recuperable de las cuentas a cobrar. Las previsiones para cuentas de dudoso cobro se determinan mensualmente de acuerdo con el siguiente esquema de cálculo: (Indicar política de constitución de previsiones)</t>
  </si>
  <si>
    <t>NOTA 4 - INVERSIONES TEMPORALES</t>
  </si>
  <si>
    <t>NOTA  5 – CUENTAS POR COBRAR COMERCIALES</t>
  </si>
  <si>
    <t>Situación</t>
  </si>
  <si>
    <t>NOTA 6 - OTROS CRÉDITOS</t>
  </si>
  <si>
    <t>Cheques adelantados recibidos de clientes</t>
  </si>
  <si>
    <t>Deudores en gestión judicial</t>
  </si>
  <si>
    <t>Cheques rechazados</t>
  </si>
  <si>
    <t>Deudores por ventas locales</t>
  </si>
  <si>
    <t>Deudores por ventas en el exterior</t>
  </si>
  <si>
    <t>BALANCE GENERAL</t>
  </si>
  <si>
    <t>ESTADO DE RESULTADOS</t>
  </si>
  <si>
    <t>Comparativo con igual período del año anterior</t>
  </si>
  <si>
    <t>Comparativo con igual periodo del año anterior</t>
  </si>
  <si>
    <t>I.V.A. Crédito fiscal</t>
  </si>
  <si>
    <t>Anticipos a proveedores</t>
  </si>
  <si>
    <t xml:space="preserve">Anticipos a proveedores </t>
  </si>
  <si>
    <t>NOTA 7 – INVENTARIOS</t>
  </si>
  <si>
    <t>(-) Previsión para desvalorización y deterioro de inventario</t>
  </si>
  <si>
    <t>Total activos corrientes</t>
  </si>
  <si>
    <t>Nota 8 - INVERSIONES EN ASOCIADAS</t>
  </si>
  <si>
    <t>Las inversiones en sociedades donde no se ejerce control se describen a continuación</t>
  </si>
  <si>
    <t>Total del resultado</t>
  </si>
  <si>
    <t>a) Datos sobre la sociedad:</t>
  </si>
  <si>
    <t>Total valuación patrimonial proporcional</t>
  </si>
  <si>
    <t>NOTA 9 - PROPIEDADES, PLANTA Y EQUIPO - NETO</t>
  </si>
  <si>
    <t>Totales</t>
  </si>
  <si>
    <t>Obs.:</t>
  </si>
  <si>
    <t>Incluir aclaraciones en los siguientes casos:</t>
  </si>
  <si>
    <t>Ver adicionalmente Norma de Información Financiera N° 11 Propiedades, planta y equipo</t>
  </si>
  <si>
    <t>1.      Cuando los bienes de uso tienen alguna restricción sobre su utilización, como por ejemplo cuando están garantizando obligaciones. En su caso también hacer referencia a la nota correspondiente.</t>
  </si>
  <si>
    <t>2.      Cuando exista alguna previsión por desvalorización (“deterioro”), detallando la evolución de la misma en el transcurso del año.</t>
  </si>
  <si>
    <t>3.      Si se están capitalizando intereses al costo de bienes de uso. En su caso deberá aclararse la tasa utilizada para la capitalización.</t>
  </si>
  <si>
    <t>NOTA 10 – ACTIVOS DISPONIBLES PARA LA VENTA</t>
  </si>
  <si>
    <t>NOTA 11 – ACTIVOS INTANGIBLES</t>
  </si>
  <si>
    <t>NOTA 12 – GOODWILL</t>
  </si>
  <si>
    <t>Total activos no corrientes</t>
  </si>
  <si>
    <t>NOTA 13 – CUENTAS POR PAGAR COMERCIALES</t>
  </si>
  <si>
    <t>NOTA 14 –  PRESTAMOS A CORTO Y LARGO PLAZO</t>
  </si>
  <si>
    <t>Moneda</t>
  </si>
  <si>
    <t>NOTA 15 – PORCION CORRIENTE DE LA DEUDA A LARGO PLAZO</t>
  </si>
  <si>
    <t>NOTA 16 – REMUNERACIONES Y CARGAS SOCIALES A PAGAR</t>
  </si>
  <si>
    <t>NOTA 18 -  PROVISIONES</t>
  </si>
  <si>
    <t>(Indicar cuentas)</t>
  </si>
  <si>
    <t>NOTA 19 – OTROS PASIVOS CORRIENTES y NO CORRIENTES</t>
  </si>
  <si>
    <t>Total pasivos no corrientes</t>
  </si>
  <si>
    <t>NOTA 20 – CAPITAL INTEGRADO</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</si>
  <si>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</si>
  <si>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</si>
  <si>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</si>
  <si>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</si>
  <si>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</si>
  <si>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</si>
  <si>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</si>
  <si>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</si>
  <si>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</si>
  <si>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</si>
  <si>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</si>
  <si>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</si>
  <si>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</si>
  <si>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 Impuesto a la renta</t>
  </si>
  <si>
    <t>NOTA 35- UTILIDAD (PÉRDIDA) NETA DEL AÑO Y POR ACCION ORDINARIA</t>
  </si>
  <si>
    <t>Descripción de la naturaleza y del negocio de la Sociedad</t>
  </si>
  <si>
    <t>Propiedades, planta y equipo</t>
  </si>
  <si>
    <t>Nota 17</t>
  </si>
  <si>
    <t>Nota 18</t>
  </si>
  <si>
    <t>Nota 19</t>
  </si>
  <si>
    <t>Nota 20</t>
  </si>
  <si>
    <t>Prestamos a largo plazo</t>
  </si>
  <si>
    <t>Otros pasivos  no corrientes</t>
  </si>
  <si>
    <t>Otros pasivos no corrientes</t>
  </si>
  <si>
    <t>Nota 21</t>
  </si>
  <si>
    <t>Nota 22</t>
  </si>
  <si>
    <t>Nota 23</t>
  </si>
  <si>
    <t>Nota 24</t>
  </si>
  <si>
    <t>Nota 25</t>
  </si>
  <si>
    <t>Nota 26</t>
  </si>
  <si>
    <t>Nota 27</t>
  </si>
  <si>
    <t>Nota 28</t>
  </si>
  <si>
    <t>Otros ingresos y gastos operativos</t>
  </si>
  <si>
    <t>Nota 29</t>
  </si>
  <si>
    <t>Nota 30</t>
  </si>
  <si>
    <t>Nota 31</t>
  </si>
  <si>
    <t>Nota 32</t>
  </si>
  <si>
    <t>Nota 33</t>
  </si>
  <si>
    <t>Nota 34</t>
  </si>
  <si>
    <t>Nota 35</t>
  </si>
  <si>
    <t>Utilidad/(Pérdida) neta del año</t>
  </si>
  <si>
    <t>REF.</t>
  </si>
  <si>
    <t>Los activos y pasivos en moneda extranjera se valúan a los tipos de cambio vigentes a la fecha de cierre del ejercicio.</t>
  </si>
  <si>
    <t>Obs.: En caso de la existencia de saldos y transacciones con partes relacionadas, la información que corresponda a ser expuesta por la sociedad, se ajustará  a lo requerido por la Norma de Información Financiera N° 7 Revelaciones de partes relacionadas.</t>
  </si>
  <si>
    <t>Activos gravados</t>
  </si>
  <si>
    <t>Nota 36</t>
  </si>
  <si>
    <t>NOTA 36 - ACTIVOS GRAVADOS</t>
  </si>
  <si>
    <t>Indice</t>
  </si>
  <si>
    <t xml:space="preserve">NOTA 37 - CONTINGENCIAS Y COMPROMISOS </t>
  </si>
  <si>
    <t>Contingencias y compromisos</t>
  </si>
  <si>
    <t>Nota 37</t>
  </si>
  <si>
    <t>Hechos posteriores</t>
  </si>
  <si>
    <t>Nota 38</t>
  </si>
  <si>
    <t>Nota 39</t>
  </si>
  <si>
    <t>NOTA 38 - IMPUESTO DIFERIDO</t>
  </si>
  <si>
    <t>El siguiente cuadro detalla las diferencias temporales a la tasa del impuesto a los efectos de determinación del impuesto diferido:</t>
  </si>
  <si>
    <t>NOTA 39 - HECHOS POSTERIORES</t>
  </si>
  <si>
    <t xml:space="preserve">Obs.: Esta información debe estar ajustada  a lo requerido por la Norma de Información Financiera N° 5 Contingencias y sucesos que ocurren después de la fecha del balance. </t>
  </si>
  <si>
    <t>Las notas que se acompañan forman parte integrante de estos estados.</t>
  </si>
  <si>
    <t>Inversión en asociadas</t>
  </si>
  <si>
    <t>Propiedades, planta y equipo/Bienes de uso, neto</t>
  </si>
  <si>
    <t>Total Pasivos</t>
  </si>
  <si>
    <t>Reservas facultativas</t>
  </si>
  <si>
    <t>Gastos financieros -  neto</t>
  </si>
  <si>
    <t>Ingresos financieros - neto</t>
  </si>
  <si>
    <t>Resultados ordinarios antes de impuesto a la renta y participación minoritaria</t>
  </si>
  <si>
    <t>Resultado neto de actividades ordinarias</t>
  </si>
  <si>
    <t>Gastos financieros - neto</t>
  </si>
  <si>
    <t>Impuesto diferido</t>
  </si>
  <si>
    <t>Ganancias reservadas</t>
  </si>
  <si>
    <t>Cambio en política contable (Nota….)</t>
  </si>
  <si>
    <t>Cobranzas efectuadas a clientes</t>
  </si>
  <si>
    <t>Otros ingresos y (egresos) - neto</t>
  </si>
  <si>
    <t>(Disminución) Incremento de préstamos</t>
  </si>
  <si>
    <t>Flujo neto de efectivo de actividades de financiamiento</t>
  </si>
  <si>
    <t>Informacion General</t>
  </si>
  <si>
    <t>Otras Notas de los Estados Financieros</t>
  </si>
  <si>
    <t>USD</t>
  </si>
  <si>
    <t>PYG</t>
  </si>
  <si>
    <t>Bancos Locales - Moneda extranjera Dólares</t>
  </si>
  <si>
    <t>Bancos Locales - Moneda local Guaraníes</t>
  </si>
  <si>
    <t>Bancos en el Extranjero - Moneda extranjera Dólares</t>
  </si>
  <si>
    <t>NOTA 3 - EFECTIVO Y EQUIVALENTE DE EFECTIVO</t>
  </si>
  <si>
    <t>Inversiones en Titulos del Sistema Financiero Local - Moneda Extranjera otros</t>
  </si>
  <si>
    <t>Inversiones en Titulos del Sistema Financiero Local - Moneda Extranjera Dólares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</si>
  <si>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</si>
  <si>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</si>
  <si>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</si>
  <si>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</si>
  <si>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Inversiones en Titulos del Sistema Financiero Local - Moneda Local Guaraníes</t>
  </si>
  <si>
    <t>Inversiones en Mercado Bursatil Local - Moneda Local Guaraníes</t>
  </si>
  <si>
    <t>Otras inversiones - Moneda Extranjera Dólares</t>
  </si>
  <si>
    <t>Moneda Local Guaraníes</t>
  </si>
  <si>
    <t>Moneda Extranjera Dólares</t>
  </si>
  <si>
    <t>Moneda Extranjera otros</t>
  </si>
  <si>
    <t>Deudores - Entidad relacionada</t>
  </si>
  <si>
    <t>Otros</t>
  </si>
  <si>
    <t>Menos Previsiones</t>
  </si>
  <si>
    <t>Nombre de Sociedad</t>
  </si>
  <si>
    <t>RUC</t>
  </si>
  <si>
    <t>Enero</t>
  </si>
  <si>
    <t>Febrero</t>
  </si>
  <si>
    <t>Marzo</t>
  </si>
  <si>
    <t>Abril</t>
  </si>
  <si>
    <t>Mayo</t>
  </si>
  <si>
    <t>Junio</t>
  </si>
  <si>
    <t>Julio</t>
  </si>
  <si>
    <t>Agosto</t>
  </si>
  <si>
    <t>Septiembre</t>
  </si>
  <si>
    <t>Octubre</t>
  </si>
  <si>
    <t>Noviembre</t>
  </si>
  <si>
    <t>Diciembre</t>
  </si>
  <si>
    <t>Total Patrimonio neto</t>
  </si>
  <si>
    <t>Periodo</t>
  </si>
  <si>
    <t>Cantidad de acciones</t>
  </si>
  <si>
    <t>Participación sobre los votos (%)</t>
  </si>
  <si>
    <t>Participación sobre el Patrimonio Neto (%)</t>
  </si>
  <si>
    <t>Resultado sobre inversiones</t>
  </si>
  <si>
    <t>Valor neto contable</t>
  </si>
  <si>
    <t>Proveedores - Entidades Relacionadas</t>
  </si>
  <si>
    <t>Indicación de Moneda</t>
  </si>
  <si>
    <t>AED</t>
  </si>
  <si>
    <t>Dírham de los Emiratos Árabes Unidos</t>
  </si>
  <si>
    <t>AFN</t>
  </si>
  <si>
    <t>ALL</t>
  </si>
  <si>
    <t>AMD</t>
  </si>
  <si>
    <t>ANG</t>
  </si>
  <si>
    <t>AOA</t>
  </si>
  <si>
    <t>ARS</t>
  </si>
  <si>
    <t>AUD</t>
  </si>
  <si>
    <t>AWG</t>
  </si>
  <si>
    <t>AZN</t>
  </si>
  <si>
    <t>BAM</t>
  </si>
  <si>
    <t>BBD</t>
  </si>
  <si>
    <t>BDT</t>
  </si>
  <si>
    <t>BGN</t>
  </si>
  <si>
    <t>BHD</t>
  </si>
  <si>
    <t>BIF</t>
  </si>
  <si>
    <t>BMD</t>
  </si>
  <si>
    <t>BND</t>
  </si>
  <si>
    <t>BOB</t>
  </si>
  <si>
    <t>BRL</t>
  </si>
  <si>
    <t>BSD</t>
  </si>
  <si>
    <t>BTN</t>
  </si>
  <si>
    <t>BWP</t>
  </si>
  <si>
    <t>BYN</t>
  </si>
  <si>
    <t>BZD</t>
  </si>
  <si>
    <t>CAD</t>
  </si>
  <si>
    <t>CDF</t>
  </si>
  <si>
    <t>CHF</t>
  </si>
  <si>
    <t>CLP</t>
  </si>
  <si>
    <t>CNY</t>
  </si>
  <si>
    <t>COP</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</si>
  <si>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</si>
  <si>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</si>
  <si>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</si>
  <si>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</si>
  <si>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</si>
  <si>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</si>
  <si>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</si>
  <si>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</si>
  <si>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</si>
  <si>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</si>
  <si>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</si>
  <si>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</si>
  <si>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</si>
  <si>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</si>
  <si>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</si>
  <si>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</si>
  <si>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</si>
  <si>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</si>
  <si>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</si>
  <si>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</si>
  <si>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</si>
  <si>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</si>
  <si>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</si>
  <si>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</si>
  <si>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</si>
  <si>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</si>
  <si>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</si>
  <si>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</si>
  <si>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</si>
  <si>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</si>
  <si>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</si>
  <si>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</si>
  <si>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</si>
  <si>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</si>
  <si>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</si>
  <si>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</si>
  <si>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</si>
  <si>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</si>
  <si>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</si>
  <si>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</si>
  <si>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</si>
  <si>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</si>
  <si>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</si>
  <si>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</si>
  <si>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</si>
  <si>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</si>
  <si>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</si>
  <si>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</si>
  <si>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</si>
  <si>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</si>
  <si>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</si>
  <si>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</si>
  <si>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</si>
  <si>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</si>
  <si>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</si>
  <si>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</si>
  <si>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</si>
  <si>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</si>
  <si>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</si>
  <si>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</si>
  <si>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</si>
  <si>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</si>
  <si>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</si>
  <si>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</si>
  <si>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MYR</t>
  </si>
  <si>
    <t>MZN</t>
  </si>
  <si>
    <t>NAD</t>
  </si>
  <si>
    <t>NGN</t>
  </si>
  <si>
    <t>NIO</t>
  </si>
  <si>
    <t>NOK</t>
  </si>
  <si>
    <t>NPR</t>
  </si>
  <si>
    <t>NZD</t>
  </si>
  <si>
    <t>Dólar neozelandés</t>
  </si>
  <si>
    <t>OMR</t>
  </si>
  <si>
    <t>PAB</t>
  </si>
  <si>
    <t>PEN</t>
  </si>
  <si>
    <t>PGK</t>
  </si>
  <si>
    <t>PHP</t>
  </si>
  <si>
    <t>PKR</t>
  </si>
  <si>
    <t>PLN</t>
  </si>
  <si>
    <t>QAR</t>
  </si>
  <si>
    <t>RON</t>
  </si>
  <si>
    <t>RSD</t>
  </si>
  <si>
    <t>RUB</t>
  </si>
  <si>
    <t>RWF</t>
  </si>
  <si>
    <t>SAR</t>
  </si>
  <si>
    <t>SBD</t>
  </si>
  <si>
    <t>SCR</t>
  </si>
  <si>
    <t>SDG</t>
  </si>
  <si>
    <t>SEK</t>
  </si>
  <si>
    <t>SGD</t>
  </si>
  <si>
    <t>SHP</t>
  </si>
  <si>
    <t>SLL</t>
  </si>
  <si>
    <t>SOS</t>
  </si>
  <si>
    <t>SRD</t>
  </si>
  <si>
    <t>STN</t>
  </si>
  <si>
    <t>SVC</t>
  </si>
  <si>
    <t>SYP</t>
  </si>
  <si>
    <t>SZL</t>
  </si>
  <si>
    <t>THB</t>
  </si>
  <si>
    <t>TJS</t>
  </si>
  <si>
    <t>TMT</t>
  </si>
  <si>
    <t>TND</t>
  </si>
  <si>
    <t>TOP</t>
  </si>
  <si>
    <t>TRY</t>
  </si>
  <si>
    <t>TTD</t>
  </si>
  <si>
    <t>TWD</t>
  </si>
  <si>
    <t>TZS</t>
  </si>
  <si>
    <t>UAH</t>
  </si>
  <si>
    <t>UGX</t>
  </si>
  <si>
    <t>Dólar estadounidense</t>
  </si>
  <si>
    <t>UYU</t>
  </si>
  <si>
    <t>UZS</t>
  </si>
  <si>
    <t>VND</t>
  </si>
  <si>
    <t>VUV</t>
  </si>
  <si>
    <t>WST</t>
  </si>
  <si>
    <t>XAF</t>
  </si>
  <si>
    <t>XCD</t>
  </si>
  <si>
    <t>XDR</t>
  </si>
  <si>
    <t>XOF</t>
  </si>
  <si>
    <t>XPF</t>
  </si>
  <si>
    <t>YER</t>
  </si>
  <si>
    <t>ZAR</t>
  </si>
  <si>
    <t>ZMW</t>
  </si>
  <si>
    <t>Afgani</t>
  </si>
  <si>
    <t>Lek</t>
  </si>
  <si>
    <t>Dram armenio</t>
  </si>
  <si>
    <t>Florín antillano neerlandés</t>
  </si>
  <si>
    <t>Kwanza</t>
  </si>
  <si>
    <t>Peso argentino</t>
  </si>
  <si>
    <t>Dólar australiano</t>
  </si>
  <si>
    <t>Florín arubeño</t>
  </si>
  <si>
    <t>Manat azerbaiyano</t>
  </si>
  <si>
    <t>Marco convertible</t>
  </si>
  <si>
    <t>Dólar de Barbados</t>
  </si>
  <si>
    <t>Taka</t>
  </si>
  <si>
    <t>Lev búlgaro</t>
  </si>
  <si>
    <t>Dinar bareiní</t>
  </si>
  <si>
    <t>Franco de Burundi</t>
  </si>
  <si>
    <t>Dólar bermudeño</t>
  </si>
  <si>
    <t>Dólar de Brunéi</t>
  </si>
  <si>
    <t>Boliviano</t>
  </si>
  <si>
    <t>BOV</t>
  </si>
  <si>
    <t>MVDOL</t>
  </si>
  <si>
    <t>Real brasileño</t>
  </si>
  <si>
    <t>Dólar bahameño</t>
  </si>
  <si>
    <t>Ngultrum</t>
  </si>
  <si>
    <t>Pula</t>
  </si>
  <si>
    <t>Rublo bielorruso</t>
  </si>
  <si>
    <t>Dólar beliceño</t>
  </si>
  <si>
    <t>Dólar canadiense</t>
  </si>
  <si>
    <t>Franco congoleño</t>
  </si>
  <si>
    <t>CHE</t>
  </si>
  <si>
    <t>Euro WIR</t>
  </si>
  <si>
    <t>Franco suizo</t>
  </si>
  <si>
    <t>CHW</t>
  </si>
  <si>
    <t>Franco WIR</t>
  </si>
  <si>
    <t>CLF</t>
  </si>
  <si>
    <t>Unidad de fomento</t>
  </si>
  <si>
    <t>Peso chileno</t>
  </si>
  <si>
    <t>Yuan chino</t>
  </si>
  <si>
    <t>Peso colombiano</t>
  </si>
  <si>
    <t>COU</t>
  </si>
  <si>
    <t>Unidad de valor real</t>
  </si>
  <si>
    <t>Colón costarricense</t>
  </si>
  <si>
    <t>Peso convertible</t>
  </si>
  <si>
    <t>Peso cubano</t>
  </si>
  <si>
    <t>Escudo caboverdiano</t>
  </si>
  <si>
    <t>Corona checa</t>
  </si>
  <si>
    <t>Franco yibutiano</t>
  </si>
  <si>
    <t>Corona danesa</t>
  </si>
  <si>
    <t>Peso dominicano</t>
  </si>
  <si>
    <t>Dinar argelino</t>
  </si>
  <si>
    <t>Libra egipcia</t>
  </si>
  <si>
    <t>Nakfa</t>
  </si>
  <si>
    <t>Birr etíope</t>
  </si>
  <si>
    <t>Euro</t>
  </si>
  <si>
    <t>Dólar fiyiano</t>
  </si>
  <si>
    <t>Libra malvinense</t>
  </si>
  <si>
    <t>Libra esterlina</t>
  </si>
  <si>
    <t>Lari</t>
  </si>
  <si>
    <t>Cedi ghanés</t>
  </si>
  <si>
    <t>Libra de Gibraltar</t>
  </si>
  <si>
    <t>Dalasi</t>
  </si>
  <si>
    <t>Franco guineano</t>
  </si>
  <si>
    <t>Quetzal</t>
  </si>
  <si>
    <t>Dólar guyanés</t>
  </si>
  <si>
    <t>Dólar de Hong Kong</t>
  </si>
  <si>
    <t>Lempira</t>
  </si>
  <si>
    <t>Kuna</t>
  </si>
  <si>
    <t>Gourde</t>
  </si>
  <si>
    <t>Forinto</t>
  </si>
  <si>
    <t>Rupia indonesia</t>
  </si>
  <si>
    <t>Nuevo shéquel israelí</t>
  </si>
  <si>
    <t>Rupia india</t>
  </si>
  <si>
    <t>Dinar iraquí</t>
  </si>
  <si>
    <t>Rial iraní</t>
  </si>
  <si>
    <t>Corona islandesa</t>
  </si>
  <si>
    <t>Dólar jamaiquino</t>
  </si>
  <si>
    <t>Dinar jordano</t>
  </si>
  <si>
    <t>Yen</t>
  </si>
  <si>
    <t>Chelín keniano</t>
  </si>
  <si>
    <t>Som</t>
  </si>
  <si>
    <t>Riel</t>
  </si>
  <si>
    <t>Franco comorense</t>
  </si>
  <si>
    <t>Won norcoreano</t>
  </si>
  <si>
    <t>Won</t>
  </si>
  <si>
    <t>Dinar kuwaití</t>
  </si>
  <si>
    <t>Dólar de las Islas Caimán</t>
  </si>
  <si>
    <t>Tenge</t>
  </si>
  <si>
    <t>Kip</t>
  </si>
  <si>
    <t>Libra libanesa</t>
  </si>
  <si>
    <t>Rupia de Sri Lanka</t>
  </si>
  <si>
    <t>Dólar liberiano</t>
  </si>
  <si>
    <t>Loti</t>
  </si>
  <si>
    <t>Dinar libio</t>
  </si>
  <si>
    <t>Dírham marroquí</t>
  </si>
  <si>
    <t>Leu moldavo</t>
  </si>
  <si>
    <t>Ariary malgache</t>
  </si>
  <si>
    <t>Denar</t>
  </si>
  <si>
    <t>Kyat</t>
  </si>
  <si>
    <t>Tugrik</t>
  </si>
  <si>
    <t>Pataca</t>
  </si>
  <si>
    <t>Uguiya</t>
  </si>
  <si>
    <t>Rupia de Mauricio</t>
  </si>
  <si>
    <t>Rufiyaa</t>
  </si>
  <si>
    <t>Kwacha</t>
  </si>
  <si>
    <t>Peso mexicano</t>
  </si>
  <si>
    <t>MXV</t>
  </si>
  <si>
    <t>Unidad de Inversión (UDI) mexicana</t>
  </si>
  <si>
    <t>Ringgit malayo</t>
  </si>
  <si>
    <t>Metical mozambiqueño</t>
  </si>
  <si>
    <t>Dólar namibio</t>
  </si>
  <si>
    <t>Naira</t>
  </si>
  <si>
    <t>Córdoba</t>
  </si>
  <si>
    <t>Corona noruega</t>
  </si>
  <si>
    <t>Rupia nepalí</t>
  </si>
  <si>
    <t>Rial omaní</t>
  </si>
  <si>
    <t>Balboa</t>
  </si>
  <si>
    <t>Sol</t>
  </si>
  <si>
    <t>Kina</t>
  </si>
  <si>
    <t>Peso filipino</t>
  </si>
  <si>
    <t>Rupia pakistaní</t>
  </si>
  <si>
    <t>Złoty</t>
  </si>
  <si>
    <t>Guaraní</t>
  </si>
  <si>
    <t>Riyal qatarí</t>
  </si>
  <si>
    <t>Leu rumano</t>
  </si>
  <si>
    <t>Dinar serbio</t>
  </si>
  <si>
    <t>Rublo ruso</t>
  </si>
  <si>
    <t>Franco ruandés</t>
  </si>
  <si>
    <t>Riyal saudí</t>
  </si>
  <si>
    <t>Dólar de las Islas Salomón</t>
  </si>
  <si>
    <t>Rupia seychelense</t>
  </si>
  <si>
    <t>Dinar sudanés</t>
  </si>
  <si>
    <t>Corona sueca</t>
  </si>
  <si>
    <t>Dólar de Singapur</t>
  </si>
  <si>
    <t>Libra de Santa Elena</t>
  </si>
  <si>
    <t>Leone</t>
  </si>
  <si>
    <t>Chelín somalí</t>
  </si>
  <si>
    <t>Dólar surinamés</t>
  </si>
  <si>
    <t>SSP</t>
  </si>
  <si>
    <t>Libra sursudanesa</t>
  </si>
  <si>
    <t>Dobra</t>
  </si>
  <si>
    <t>Colon Salvadoreño</t>
  </si>
  <si>
    <t>Libra siria</t>
  </si>
  <si>
    <t>Lilangeni</t>
  </si>
  <si>
    <t>Baht</t>
  </si>
  <si>
    <t>Somoni tayiko</t>
  </si>
  <si>
    <t>Manat turcomano</t>
  </si>
  <si>
    <t>Dinar tunecino</t>
  </si>
  <si>
    <t>Paʻanga</t>
  </si>
  <si>
    <t>Lira turca</t>
  </si>
  <si>
    <t>Dólar de Trinidad y Tobago</t>
  </si>
  <si>
    <t>Nuevo dólar taiwanés</t>
  </si>
  <si>
    <t>Chelín tanzano</t>
  </si>
  <si>
    <t>Grivna</t>
  </si>
  <si>
    <t>Chelín ugandés</t>
  </si>
  <si>
    <t>USN</t>
  </si>
  <si>
    <t>Dólar estadounidense (Siguiente día)</t>
  </si>
  <si>
    <t>UYI</t>
  </si>
  <si>
    <t>Peso en Unidades Indexadas (Uruguay)</t>
  </si>
  <si>
    <t>Peso uruguayo</t>
  </si>
  <si>
    <t>UYW</t>
  </si>
  <si>
    <t>Unidad Previsional</t>
  </si>
  <si>
    <t>Som uzbeko</t>
  </si>
  <si>
    <t>VES7​</t>
  </si>
  <si>
    <t>Bolívar soberano</t>
  </si>
  <si>
    <t>Dong vietnamita</t>
  </si>
  <si>
    <t>Vatu</t>
  </si>
  <si>
    <t>Tala</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</si>
  <si>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</si>
  <si>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</si>
  <si>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</si>
  <si>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</si>
  <si>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</si>
  <si>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</si>
  <si>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</si>
  <si>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</si>
  <si>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</si>
  <si>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</si>
  <si>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</si>
  <si>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</si>
  <si>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</si>
  <si>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Dólar del Caribe Oriental</t>
  </si>
  <si>
    <t>Derechos especiales de giro</t>
  </si>
  <si>
    <t>Franco CFA de África Occidental</t>
  </si>
  <si>
    <t>XPD</t>
  </si>
  <si>
    <t>Paladio (una onza troy)</t>
  </si>
  <si>
    <t>Franco CFP</t>
  </si>
  <si>
    <t>XPT</t>
  </si>
  <si>
    <t>Platino (una onza troy)</t>
  </si>
  <si>
    <t>XSU</t>
  </si>
  <si>
    <t>SUCRE</t>
  </si>
  <si>
    <t>XTS</t>
  </si>
  <si>
    <t>Reservado para pruebas</t>
  </si>
  <si>
    <t>XUA</t>
  </si>
  <si>
    <t>Unidad de cuenta BAD</t>
  </si>
  <si>
    <t>XXX</t>
  </si>
  <si>
    <t>Sin divisa</t>
  </si>
  <si>
    <t>Rial yemení</t>
  </si>
  <si>
    <t>Rand</t>
  </si>
  <si>
    <t>Kwacha zambiano</t>
  </si>
  <si>
    <t>ZWL</t>
  </si>
  <si>
    <t>Dólar zimbabuense</t>
  </si>
  <si>
    <t>No Corrientes</t>
  </si>
  <si>
    <t>Sociedad:</t>
  </si>
  <si>
    <t>Nombre de la entidad financiera</t>
  </si>
  <si>
    <t>Símbolo de Moneda</t>
  </si>
  <si>
    <t>Préstamos de Entidades en el Exterior</t>
  </si>
  <si>
    <t>Intereses a pagar</t>
  </si>
  <si>
    <t>Préstamos de Entidades Locales</t>
  </si>
  <si>
    <t>Intereses préstamos entidades financieras a pagar</t>
  </si>
  <si>
    <t>(-) Intereses a Devengar</t>
  </si>
  <si>
    <t xml:space="preserve">Otros Pasivos con Entidades relacionadas </t>
  </si>
  <si>
    <t>Importe (miles de Gs)</t>
  </si>
  <si>
    <t>Alquileres a Pagar</t>
  </si>
  <si>
    <t>Honorarios Profesionales a Pagar</t>
  </si>
  <si>
    <t>Servicios Basicos a Pagar</t>
  </si>
  <si>
    <t>Fecha</t>
  </si>
  <si>
    <t>Monto Capital Social</t>
  </si>
  <si>
    <t>Valor Nominal de Acciones</t>
  </si>
  <si>
    <t>Cantidad de Acciones</t>
  </si>
  <si>
    <t>d.1. (nuevas cuentas a incluir)</t>
  </si>
  <si>
    <t>d.2. (nuevas cuentas a incluir)</t>
  </si>
  <si>
    <t>(a) Equivalentes al tipo de cambio referencial de la fecha de presentacion</t>
  </si>
  <si>
    <t>Local</t>
  </si>
  <si>
    <t>Exterior</t>
  </si>
  <si>
    <t>(nuevas lineas de negocio a incluir)</t>
  </si>
  <si>
    <t>Conceptos</t>
  </si>
  <si>
    <t>(Detallar)</t>
  </si>
  <si>
    <t>Utilidad Neta</t>
  </si>
  <si>
    <t>Cantidad de Acciones Ordinarias en Circulación</t>
  </si>
  <si>
    <t>Utilidad Neta por Acción Ordinaria</t>
  </si>
  <si>
    <t>(nueva cuenta a incluir)</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</si>
  <si>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</si>
  <si>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</si>
  <si>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</si>
  <si>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</si>
  <si>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</si>
  <si>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</si>
  <si>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</si>
  <si>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</si>
  <si>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</si>
  <si>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</si>
  <si>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ACTIVO</t>
  </si>
  <si>
    <t>Cuentas a cobrar comerciales</t>
  </si>
  <si>
    <t>Total activo</t>
  </si>
  <si>
    <t>PASIVO</t>
  </si>
  <si>
    <t>Préstamos a largo plazo</t>
  </si>
  <si>
    <t>Otros pasivos</t>
  </si>
  <si>
    <t>Total pasivo</t>
  </si>
  <si>
    <t>Compras a ….</t>
  </si>
  <si>
    <t>Honorarios por servicios</t>
  </si>
  <si>
    <t xml:space="preserve">Otros </t>
  </si>
  <si>
    <t xml:space="preserve">Gastos financieros </t>
  </si>
  <si>
    <t>Intereses pagados por préstamos</t>
  </si>
  <si>
    <t>NOTA 40 - SALDOS Y TRANSACCIONES CON PARTES RELACIONADAS</t>
  </si>
  <si>
    <t>Saldos y transacciones con partes relacionadas</t>
  </si>
  <si>
    <t>Nota 40</t>
  </si>
  <si>
    <t>Índice</t>
  </si>
  <si>
    <t>ZUBA S.A.</t>
  </si>
  <si>
    <t>IDENTIFICADOR RUC</t>
  </si>
  <si>
    <t>DESDE</t>
  </si>
  <si>
    <t>HASTA</t>
  </si>
  <si>
    <t>80098841-8</t>
  </si>
  <si>
    <t>INVERSIONES TEMPORARIAS</t>
  </si>
  <si>
    <t>DEUDAS FINANCIERAS</t>
  </si>
  <si>
    <t>BAKER TILLY PARAGUAY</t>
  </si>
  <si>
    <t>GANANCIAS (O PÉRDIDAS ) ANTES DEL IMPUESTO A LA RENTA</t>
  </si>
  <si>
    <t>EFECTIVO Y SUS EQUIVALENTES AL CIERRE DEL PERIODO</t>
  </si>
  <si>
    <t>-</t>
  </si>
  <si>
    <t>Alejandro Zuccolillo-Valentina Basaglia</t>
  </si>
  <si>
    <t xml:space="preserve">Credito Fiscal </t>
  </si>
  <si>
    <t>CUADRO DE REVALÚO Y DEPRECIACIÓN DE BIENES DEL ACTIVO FIJO</t>
  </si>
  <si>
    <t>1. IDENTIFICACIÓN DEL CONTRIBUYENTE</t>
  </si>
  <si>
    <t>2. DATOS DE LA DECLARACIÓN JURADA</t>
  </si>
  <si>
    <t>3. EJERCICIO FISCAL</t>
  </si>
  <si>
    <t>RAZÓN SOCIAL O APELLIDOS/NOMBRES</t>
  </si>
  <si>
    <t>FORMULARIO UTILIZADO</t>
  </si>
  <si>
    <t>No. ORDEN</t>
  </si>
  <si>
    <t xml:space="preserve">Zuba S.A. </t>
  </si>
  <si>
    <t>4- IDENTIFICACIÓN DEL REPRESENTANTE LEGAL</t>
  </si>
  <si>
    <t>5- IDENTIFICACIÓN DEL CONTADOR</t>
  </si>
  <si>
    <t xml:space="preserve">6- DECLARACIÓN JURADA UTILIZADA </t>
  </si>
  <si>
    <t>APELLIDOS / NOMBRES</t>
  </si>
  <si>
    <t xml:space="preserve">IDENTIFICADOR RUC </t>
  </si>
  <si>
    <t>FORMULARIO Nº</t>
  </si>
  <si>
    <t>NÚMERO DE ORDEN</t>
  </si>
  <si>
    <t xml:space="preserve">Zuccolillo. Alejandro - Basaglia, Valentina </t>
  </si>
  <si>
    <t>Duarte Asilvero , Benig Lucia</t>
  </si>
  <si>
    <t>4848868-2</t>
  </si>
  <si>
    <t>Descripción de los Bienes                                                    1</t>
  </si>
  <si>
    <t>Valor de costo o de Adquisicion                                               2</t>
  </si>
  <si>
    <t>Fecha de Adquisición3</t>
  </si>
  <si>
    <t>Coeficiente de Revaluo 4</t>
  </si>
  <si>
    <t>% Valor Residual Fiscal                           5</t>
  </si>
  <si>
    <t>Valor Residual Fiscal                                  6</t>
  </si>
  <si>
    <t>Años de Vida Útil                       7</t>
  </si>
  <si>
    <t>Años de Vida Útil Restante 8</t>
  </si>
  <si>
    <t>Valor Fiscal Neto del Ejercicio Anterior                      9</t>
  </si>
  <si>
    <t>Valor  Fiscal Revaluado  o Valor Fiscal Neto del Ejercicio Anterior menos el Valor Residual                                              10</t>
  </si>
  <si>
    <t>Cuota Fiscal de Depreiccion Anual                            11</t>
  </si>
  <si>
    <t>Deprecicion Fiscal Acumulada  12</t>
  </si>
  <si>
    <t>Valor Fiscal Neto al Cierre      13</t>
  </si>
  <si>
    <t>Valor Residual Contable                           14</t>
  </si>
  <si>
    <t>Años de vida util Contable                       15</t>
  </si>
  <si>
    <t>Años de vida Util Contable Restante                    16</t>
  </si>
  <si>
    <t>Valor contable Neto del Ejercicio anterior                    17</t>
  </si>
  <si>
    <t>Valor Contable Revaluado o Valor Contable Neto Ejercicio Anterior  menos Valor Residual contable                 18</t>
  </si>
  <si>
    <t>Cuota Contable de Depreciación Anual                         19</t>
  </si>
  <si>
    <t>Cuota de Depreciacion Anual no deducible                 20</t>
  </si>
  <si>
    <t>Depreciacion Contable Acumulada              21</t>
  </si>
  <si>
    <t>Valor Contable Neto al Cierre                    22</t>
  </si>
  <si>
    <t>Muebles y Equipos en General</t>
  </si>
  <si>
    <t xml:space="preserve">Muebles y Utiles </t>
  </si>
  <si>
    <t xml:space="preserve">1)Caja de Seguridad </t>
  </si>
  <si>
    <t xml:space="preserve">2)Escritorio </t>
  </si>
  <si>
    <t xml:space="preserve">3)Silla para escritorio </t>
  </si>
  <si>
    <t>4)Estante</t>
  </si>
  <si>
    <t xml:space="preserve">5)Heladera Midas </t>
  </si>
  <si>
    <t xml:space="preserve">6)Silla para escritorio </t>
  </si>
  <si>
    <t>TOTAL Muebles y Equipos en General</t>
  </si>
  <si>
    <t>Equipos de Informatica</t>
  </si>
  <si>
    <t xml:space="preserve">1) Notebook </t>
  </si>
  <si>
    <t>TOTAL Equipos de Informatica</t>
  </si>
  <si>
    <t xml:space="preserve">Construcciones </t>
  </si>
  <si>
    <t xml:space="preserve">Construcciones-Edificios Zuba I </t>
  </si>
  <si>
    <t xml:space="preserve">1) Salones Comerciales-Terreno </t>
  </si>
  <si>
    <t>Salon Comercial 1</t>
  </si>
  <si>
    <t>Salon Comercial 2</t>
  </si>
  <si>
    <t>Salon Comercial 3</t>
  </si>
  <si>
    <t xml:space="preserve">Total Salones Comerciales-Terreno </t>
  </si>
  <si>
    <t xml:space="preserve">2) Salones Comerciales-Edificio </t>
  </si>
  <si>
    <t>Total Salones Comerciales-Edificio</t>
  </si>
  <si>
    <t xml:space="preserve">3) Departamentos-Terreno </t>
  </si>
  <si>
    <t>Departamento 1A</t>
  </si>
  <si>
    <t>Departamento 1F</t>
  </si>
  <si>
    <t>Departamento 1H</t>
  </si>
  <si>
    <t>Departamento 1I</t>
  </si>
  <si>
    <t>Departamento 1J</t>
  </si>
  <si>
    <t>Departamento 2B</t>
  </si>
  <si>
    <t>Departamento 2G</t>
  </si>
  <si>
    <t>Departamento 2H</t>
  </si>
  <si>
    <t>Departamento 2I</t>
  </si>
  <si>
    <t>Departamento 2J</t>
  </si>
  <si>
    <t>Departamento 3A</t>
  </si>
  <si>
    <t>Departamento 3C</t>
  </si>
  <si>
    <t>Departamento 3D</t>
  </si>
  <si>
    <t>Departamento 3E</t>
  </si>
  <si>
    <t>Departamento 3F</t>
  </si>
  <si>
    <t>Departamento 3H</t>
  </si>
  <si>
    <t>Departamento 3I</t>
  </si>
  <si>
    <t xml:space="preserve">Total Departamento-Terreno </t>
  </si>
  <si>
    <t>4) Departamentos-Edificio</t>
  </si>
  <si>
    <t>Total Departamento- Edificio</t>
  </si>
  <si>
    <t xml:space="preserve">5) Cocheras-Terreno </t>
  </si>
  <si>
    <t>Dentro del Edificio N°2</t>
  </si>
  <si>
    <t>Dentro del Edificio N°3</t>
  </si>
  <si>
    <t>Dentro del Edificio N°4</t>
  </si>
  <si>
    <t>Dentro del Edificio N°5</t>
  </si>
  <si>
    <t>Dentro del Edificio N°7</t>
  </si>
  <si>
    <t>Dentro del Edificio N°8</t>
  </si>
  <si>
    <t>Dentro del Edificio N°9</t>
  </si>
  <si>
    <t>Frente del Edificio N°1</t>
  </si>
  <si>
    <t>Frente del Edificio N°2</t>
  </si>
  <si>
    <t>Frente del Edificio N°3</t>
  </si>
  <si>
    <t xml:space="preserve">Total Cocheras-Terreno </t>
  </si>
  <si>
    <t>6) Cocheras-Edificio</t>
  </si>
  <si>
    <t>Total Cocheras- Edificio</t>
  </si>
  <si>
    <t xml:space="preserve">TOTAL Construcciones-Edificios Zuba I </t>
  </si>
  <si>
    <t>Construcciones-Edificios Zuba II</t>
  </si>
  <si>
    <t xml:space="preserve">1) Departamentos-Terreno </t>
  </si>
  <si>
    <t>Departamento 102</t>
  </si>
  <si>
    <t>Departamento 104</t>
  </si>
  <si>
    <t>Departamento 109</t>
  </si>
  <si>
    <t>Departamento 604</t>
  </si>
  <si>
    <t>2) Departamentos-Edificio</t>
  </si>
  <si>
    <t>TOTAL Construcciones-Edificios Zuba II</t>
  </si>
  <si>
    <t>Construcciones-Edificios Zuba III</t>
  </si>
  <si>
    <t>Departamento 105</t>
  </si>
  <si>
    <t>Departamento 205</t>
  </si>
  <si>
    <t>Departamento 206</t>
  </si>
  <si>
    <t>Departamento 210</t>
  </si>
  <si>
    <t>Departamento 302</t>
  </si>
  <si>
    <t>Departamento 308</t>
  </si>
  <si>
    <t>Departamento 310</t>
  </si>
  <si>
    <t>Departamento 408</t>
  </si>
  <si>
    <t>Departamento 507</t>
  </si>
  <si>
    <t xml:space="preserve">3) Cocheras-Terreno </t>
  </si>
  <si>
    <t>Planta Baja N°1</t>
  </si>
  <si>
    <t>Planta Baja N°8</t>
  </si>
  <si>
    <t>Planta Baja N°25</t>
  </si>
  <si>
    <t>Total Cochera- Terreno</t>
  </si>
  <si>
    <t>4) Cocheras-Edificio</t>
  </si>
  <si>
    <t>Total Cochera- Edificio</t>
  </si>
  <si>
    <t xml:space="preserve">5) Bauleras-Terreno </t>
  </si>
  <si>
    <t>Baulera N°6</t>
  </si>
  <si>
    <t>Total Baulera- Terreno</t>
  </si>
  <si>
    <t>5) Bauleras-Edificio</t>
  </si>
  <si>
    <t>Total Baulera- Edificio</t>
  </si>
  <si>
    <t xml:space="preserve">5) Darsenas Motos-Terreno </t>
  </si>
  <si>
    <t>Darsena Moto N°1</t>
  </si>
  <si>
    <t>Darsena Moto N°2</t>
  </si>
  <si>
    <t>Darsena Moto N°3</t>
  </si>
  <si>
    <t>Darsena Moto N°4</t>
  </si>
  <si>
    <t>Darsena Moto N°5</t>
  </si>
  <si>
    <t>Total Darsena Moto- Terreno</t>
  </si>
  <si>
    <t>6) Darsenas Motos-Edificio</t>
  </si>
  <si>
    <t>Total Darsena Moto- Edificio</t>
  </si>
  <si>
    <t>TOTAL Construcciones-Edificios Zuba III</t>
  </si>
  <si>
    <t xml:space="preserve">Total Bienes de Uso </t>
  </si>
  <si>
    <t>CP. BENIG DUARTE ASILVERO</t>
  </si>
  <si>
    <t xml:space="preserve">Representante Legal </t>
  </si>
  <si>
    <t>Banco Basa S.A.</t>
  </si>
  <si>
    <t>Banco Atlas S.A.</t>
  </si>
  <si>
    <t xml:space="preserve">Descuentos Obtenidos </t>
  </si>
  <si>
    <t>Intereses Cobrados</t>
  </si>
  <si>
    <t xml:space="preserve">Ingresos Extraordinarios por Señas </t>
  </si>
  <si>
    <t xml:space="preserve">Gastos no Deducibles </t>
  </si>
  <si>
    <t>IVA-GND</t>
  </si>
  <si>
    <t xml:space="preserve">Reserva Legal </t>
  </si>
  <si>
    <t xml:space="preserve">Diferencia de Cambio </t>
  </si>
  <si>
    <t xml:space="preserve">Otros Intereses Pagados </t>
  </si>
  <si>
    <t xml:space="preserve">Inversiones Temporarias </t>
  </si>
  <si>
    <t xml:space="preserve">Inversiones a Largo Plazo </t>
  </si>
  <si>
    <t xml:space="preserve">Propiedad Planta y Equipo </t>
  </si>
  <si>
    <t xml:space="preserve">Intereses </t>
  </si>
  <si>
    <t xml:space="preserve">Construcciones-Edificio Zuba I </t>
  </si>
  <si>
    <t>Construcciones-Edificio Zuba II</t>
  </si>
  <si>
    <t>Construcciones-Edificio Zuba III</t>
  </si>
  <si>
    <t>Fecha Presentación</t>
  </si>
  <si>
    <t>Fecha Comparativo BG</t>
  </si>
  <si>
    <t>Fecha Comparativo ER</t>
  </si>
  <si>
    <t>A SOLA FIRMA</t>
  </si>
  <si>
    <t>Articulos para la Venta NAYAX</t>
  </si>
  <si>
    <t xml:space="preserve">Inmueble Terreno Zuba I </t>
  </si>
  <si>
    <t>Construcciones-Edificio Zuba IV</t>
  </si>
  <si>
    <t>Inmueble Terreno Zuba IV</t>
  </si>
  <si>
    <t>Inmueble Terreno Zuba V</t>
  </si>
  <si>
    <t>Construcciones-Edificio Zuba V</t>
  </si>
  <si>
    <t>Inmueble Terreno Zuba VII</t>
  </si>
  <si>
    <t>Ventas-Departamentos Zuba I</t>
  </si>
  <si>
    <t>Ventas-Departamentos Zuba II</t>
  </si>
  <si>
    <t>Ventas-Departamentos Zuba III</t>
  </si>
  <si>
    <t>Ventas-Servicios</t>
  </si>
  <si>
    <t xml:space="preserve">Devoluciones </t>
  </si>
  <si>
    <t xml:space="preserve">Ventas-Articulos Nayax </t>
  </si>
  <si>
    <t xml:space="preserve">Garantias Pagadas </t>
  </si>
  <si>
    <t xml:space="preserve">Gastos a Recuperar </t>
  </si>
  <si>
    <t>(Detallar Inversiones)</t>
  </si>
  <si>
    <t xml:space="preserve">Inmueble Terreno Zuba II </t>
  </si>
  <si>
    <t>Inmueble Terreno Zuba III</t>
  </si>
  <si>
    <t xml:space="preserve">Inmueble Terreno Zuba IV </t>
  </si>
  <si>
    <t>Gastos de Constitucion</t>
  </si>
  <si>
    <t xml:space="preserve">Amortizacion Acumulada-Gastos de Constitucion </t>
  </si>
  <si>
    <t>Anticipos de Clientes</t>
  </si>
  <si>
    <t>Garantia p/Reserva de Alquiler Dpto.Zuba I</t>
  </si>
  <si>
    <t>Garantía p/Reserva Vta .Dpto Zuba IIl</t>
  </si>
  <si>
    <t>Garantía p/Reserva Vta.Dpto. Zuba IV</t>
  </si>
  <si>
    <t>Garantía p/Reserva Vta.Dpto. Zuba V</t>
  </si>
  <si>
    <t>Garantia p/Reserva de Alquiler Dpto.Zuba II</t>
  </si>
  <si>
    <t xml:space="preserve">Cuentas a pagar Zuba I </t>
  </si>
  <si>
    <t>Cuentas a pagar Zuba II</t>
  </si>
  <si>
    <t>Movilidad y viáticos</t>
  </si>
  <si>
    <t>Gastos de alquiler</t>
  </si>
  <si>
    <t>Honorarios profesionales y asesoramiento</t>
  </si>
  <si>
    <t>Impuestos y tasas</t>
  </si>
  <si>
    <t>Seguros pagados</t>
  </si>
  <si>
    <t>Otros gastos de operación</t>
  </si>
  <si>
    <t>Contribuciones Sociales</t>
  </si>
  <si>
    <t>Gastos de Publicidad y Propaganda</t>
  </si>
  <si>
    <t>Intereses, multas y recargos impositivos</t>
  </si>
  <si>
    <t>Intereses a bancos e instituciones financieras</t>
  </si>
  <si>
    <t>Depreciación bienes de uso</t>
  </si>
  <si>
    <t>Amortización activos intangibles</t>
  </si>
  <si>
    <t>Previsiones</t>
  </si>
  <si>
    <t xml:space="preserve">Comisiones Pagadas </t>
  </si>
  <si>
    <t>IVA COSTO</t>
  </si>
  <si>
    <t>Resultado del Ejercicio</t>
  </si>
  <si>
    <t>Transferencia / Ajuste de Resultados Acumulados</t>
  </si>
  <si>
    <t>Las operaciones en moneda extranjera se contabilizaron por su equivalente en moneda nacional en función de los tipos de cambio vigentes en el mercado a la fecha de concreción de las transacciones.</t>
  </si>
  <si>
    <t>Comparativo con el cierre de los dos últimos ejercicios económicos</t>
  </si>
  <si>
    <t xml:space="preserve">Deudores por ventas </t>
  </si>
  <si>
    <t>Inversiones en asociadas</t>
  </si>
  <si>
    <t xml:space="preserve">Deudas Financieras CP </t>
  </si>
  <si>
    <t xml:space="preserve">Deudas Financieras LP </t>
  </si>
  <si>
    <t xml:space="preserve">Obligaciones laborales </t>
  </si>
  <si>
    <t>Inmueble Terreno Zuba I</t>
  </si>
  <si>
    <t xml:space="preserve">Inmueble Terrebo Zuba I </t>
  </si>
  <si>
    <t>Inmueble Terrebo Zuba II</t>
  </si>
  <si>
    <t xml:space="preserve">Aporte de Capital </t>
  </si>
  <si>
    <t>Billetera Electrónica</t>
  </si>
  <si>
    <t>Inmueble Terreno Zuba VI</t>
  </si>
  <si>
    <t>Construcciones-Edificio Zuba VI</t>
  </si>
  <si>
    <t>Construcciones-Edificio Zuba VII</t>
  </si>
  <si>
    <t>Construcciones-Edificio Zuba 8</t>
  </si>
  <si>
    <t>Garantía p/Reserva Vta.Dpto. Zuba VI</t>
  </si>
  <si>
    <t>Garantía p/Reserva Vta.Dpto. Zuba VII</t>
  </si>
  <si>
    <t>Garantia p/Reserva de Alquiler Dpto.Zuba III</t>
  </si>
  <si>
    <t>Garantia p/Reserva de Alquiler Dpto.Zuba IV</t>
  </si>
  <si>
    <t>Cuentas a pagar Zuba III</t>
  </si>
  <si>
    <t>Prestamo Rolando Zuccolillo U$D-LP</t>
  </si>
  <si>
    <t>Prestamo TAIBACH COMPANY U$D-LP</t>
  </si>
  <si>
    <t>Int. a pagar Prest. Rolando Zuccolillo U$D-LP</t>
  </si>
  <si>
    <t>Int. a pagar Prest. TAIBACH COMPANY S.A U$D-LP</t>
  </si>
  <si>
    <t>Rendimiendo de Inversion</t>
  </si>
  <si>
    <t>Multa Administrativa</t>
  </si>
  <si>
    <t>Ingresos Varios</t>
  </si>
  <si>
    <t>Ingresos Extraordinarios no facturados</t>
  </si>
  <si>
    <t>Impuesto al Valor Agregado a pagar</t>
  </si>
  <si>
    <t>Ventas-Departamentos Zuba IV</t>
  </si>
  <si>
    <t>Préstamo Banco Itaú</t>
  </si>
  <si>
    <t xml:space="preserve">Intereses a pagar Atlas </t>
  </si>
  <si>
    <t xml:space="preserve">Intereses a pagar Itau </t>
  </si>
  <si>
    <t xml:space="preserve">Donaciones </t>
  </si>
  <si>
    <t xml:space="preserve">Depreciaciones y Amortizaciones </t>
  </si>
  <si>
    <t xml:space="preserve">Diferencia de cambio neta </t>
  </si>
  <si>
    <t>DICIEMBRE</t>
  </si>
  <si>
    <t>JUNIO</t>
  </si>
  <si>
    <t>Garantia p/ Reserva Vta Depto Zuba 10</t>
  </si>
  <si>
    <t>Garantia p/ Reserva Vta. Depto Zuba Plaza</t>
  </si>
  <si>
    <t>Garantia p/ Reserva Vta Depto Zuba 13</t>
  </si>
  <si>
    <t>Cuentas a Regularizar - P</t>
  </si>
  <si>
    <t>Anticipo de Clientes Vta.Dpto.Zuba X Grav.5% U$S</t>
  </si>
  <si>
    <t>Anticipo de Clientes Vta.Dpto.Zuba X Exentas U$S</t>
  </si>
  <si>
    <t>Anticipo de Clientes Vta.Dpto.Zuba XIII Grav.5% U$S</t>
  </si>
  <si>
    <t>Anticipo de Clientes Vta.Dpto.Zuba XIII Exentas U$S</t>
  </si>
  <si>
    <t>Anticipo de Clientes Alquileres</t>
  </si>
  <si>
    <t>Expensas Cobradas Zuba IV</t>
  </si>
  <si>
    <t>Administración de Inmuebles Zuba II</t>
  </si>
  <si>
    <t>Administración de Inmuebles Zuba III</t>
  </si>
  <si>
    <t>Administración de Inmuebles Zuba IV</t>
  </si>
  <si>
    <t>Crédito retención IDU</t>
  </si>
  <si>
    <t>Inmueble Terreno Zuba 10</t>
  </si>
  <si>
    <t>Inmueble Terreno Zuba 8</t>
  </si>
  <si>
    <t>Inmueble Terreno Zuba 13</t>
  </si>
  <si>
    <t>Construcciones-Edificio Zuba 10</t>
  </si>
  <si>
    <t>Ingresos Extraordinarios por señas y garantías</t>
  </si>
  <si>
    <t>Comisiones por Administración de Inmuebles</t>
  </si>
  <si>
    <t>Ingresos por descuentos al personal</t>
  </si>
  <si>
    <t>Comisiones Cobradas</t>
  </si>
  <si>
    <t>Total Patrimonio Neto</t>
  </si>
  <si>
    <t>Total Pasivos y Patrimonio Neto</t>
  </si>
  <si>
    <t>Anticipos Proveedores del Exterior</t>
  </si>
  <si>
    <t>Anticipos al personal</t>
  </si>
  <si>
    <t xml:space="preserve">Construccion Edificio  Zuba I </t>
  </si>
  <si>
    <t>Construcciones-Edificio Zuba 13</t>
  </si>
  <si>
    <t>Inmueble Terreno Zuba 12</t>
  </si>
  <si>
    <t>Construcciones-Edificio Zuba plaza</t>
  </si>
  <si>
    <t>Inmueble Terreno - Eleva</t>
  </si>
  <si>
    <t>ZUBA S.A.E.C.A.</t>
  </si>
  <si>
    <t>Dividendos a Pagar</t>
  </si>
  <si>
    <t>Antecedentes de la sociedad: naturaleza jurídica, antecedentes sobre la constitución de la sociedad y reformas estatutarias, actividad principal y secundarias.</t>
  </si>
  <si>
    <t>Denominación:</t>
  </si>
  <si>
    <t>Domicilio Legal:</t>
  </si>
  <si>
    <t>Actividad Principal:</t>
  </si>
  <si>
    <t>Inscripción en el Registro Público de Comercio:</t>
  </si>
  <si>
    <t>Inscripción en la Comisión Nacional de Valores:</t>
  </si>
  <si>
    <t>Fecha de vencimiento del Estatuto o Contrato Social:</t>
  </si>
  <si>
    <t xml:space="preserve">                                                                                      Acciones</t>
  </si>
  <si>
    <t>Nº de votos que otorga cada acción</t>
  </si>
  <si>
    <t>Cantidad</t>
  </si>
  <si>
    <t xml:space="preserve">Suscripto </t>
  </si>
  <si>
    <t>Integrado</t>
  </si>
  <si>
    <t>Clase</t>
  </si>
  <si>
    <t>Tipo</t>
  </si>
  <si>
    <t>(Gs.)</t>
  </si>
  <si>
    <t>Nominativas</t>
  </si>
  <si>
    <t>ZUBA SOCIEDAD ANÓNIMA EMISORA DE CAPITAL ABIERTO</t>
  </si>
  <si>
    <t>(ZUBA S.A.E.C.A.)</t>
  </si>
  <si>
    <t>Fernando de la Mora, Paraguay</t>
  </si>
  <si>
    <t>Operaciones inmobiliarias, comprar, vender, explotar, construir, administrar y alquilar inmuebles urbanos o rurales y bienes sometidos o a someter al Regimen de Propiedad Horizontal, construccion, financiacion como asi mismo su venta</t>
  </si>
  <si>
    <r>
      <t xml:space="preserve">Del Estatuto o Contrato Social: </t>
    </r>
    <r>
      <rPr>
        <b/>
        <sz val="9.5"/>
        <color rgb="FF000080"/>
        <rFont val="Tahoma"/>
        <family val="2"/>
      </rPr>
      <t>Nº 104, del 22/05/2017.</t>
    </r>
  </si>
  <si>
    <t>Julio de 2121.</t>
  </si>
  <si>
    <t>Composición del Capital: Por acciones ordinarias  nominativas</t>
  </si>
  <si>
    <t>1 (uno)</t>
  </si>
  <si>
    <t>Avda. Madame Lynch casi Juan de Zalazar</t>
  </si>
  <si>
    <t>A la fecha de emisión de estos estados financieros, el tipo de cambio de la moneda extranjera Dólar estadounidense ha tenido la siguiente variacion:</t>
  </si>
  <si>
    <t>PASIVOS</t>
  </si>
  <si>
    <t>1 Dólar Americano</t>
  </si>
  <si>
    <t>Se considerán dentro del concepto de efectivo los saldos en efectivo, disponibilidades en cuentas bancarias y toda inversión de muy alta liquidez, con vencimiento originalmente pactado no superior a tres meses.</t>
  </si>
  <si>
    <t>Las propiedades, planta y equipo se exponen a su costo histórico, menos la correspondiente depreciación acumulada. El costo de las mejoras que extienden la vida útil de los bienes o aumentan su capacidad productiva es imputado a las cuentas respectivas del activo.</t>
  </si>
  <si>
    <t>La depreciación es calculada por el método de línea recta. La cantidad depreciable de un activo es determinada después de deducir el valor residual del activo, y está conforme a lo establecido en la Ley 6380/19, Art. 11 y las mismas son determinadas sobre la base de las tasas  establecidas en el Decreto 3182/19, Art. 31.</t>
  </si>
  <si>
    <t>Los gastos de mantenimiento son cargados a resultados.</t>
  </si>
  <si>
    <t>No Aplica</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</si>
  <si>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</si>
  <si>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Reserva Legal</t>
  </si>
  <si>
    <t>En guaranies</t>
  </si>
  <si>
    <t>En  guaraníes</t>
  </si>
  <si>
    <t>En  guaranies</t>
  </si>
  <si>
    <t>Importe ( Gs)</t>
  </si>
  <si>
    <t>(En guaraníes)</t>
  </si>
  <si>
    <t xml:space="preserve"> (En guaraníes)</t>
  </si>
  <si>
    <t>(En  guaraníes)</t>
  </si>
  <si>
    <t xml:space="preserve"> Guaranies</t>
  </si>
  <si>
    <t>Guaranies</t>
  </si>
  <si>
    <t>En guaraníes</t>
  </si>
  <si>
    <t>Inmueble Terrebo Zuba III</t>
  </si>
  <si>
    <t>Inmueble Terrebo Zuba IV</t>
  </si>
  <si>
    <t>Construcciones-Edificio Zuba 12</t>
  </si>
  <si>
    <t>Retenciones de impuestos a pagar</t>
  </si>
  <si>
    <t>Anticipo Clientes Vta. Depto Zuba Plaza Grav. 5%</t>
  </si>
  <si>
    <t>Garantia p/ Reserva Vta Depto Zuba 12 - CDE</t>
  </si>
  <si>
    <t xml:space="preserve">SETIEMBRE </t>
  </si>
  <si>
    <t>Costo de Venta de Activo Fijo Zuba III</t>
  </si>
  <si>
    <t>Venta de Activo Fijo Zuba III</t>
  </si>
  <si>
    <t>Intereses pagados a entidades financieras</t>
  </si>
  <si>
    <t>Gastos Bancarios</t>
  </si>
  <si>
    <t>Clientes por contrato - CP</t>
  </si>
  <si>
    <t>Bienes de Cambio por Contrato - CP</t>
  </si>
  <si>
    <t xml:space="preserve">Avance de Obra - Zuba V </t>
  </si>
  <si>
    <t>Avance de Obra - Zuba VI</t>
  </si>
  <si>
    <t>Avance de Obra - Zuba VII</t>
  </si>
  <si>
    <t>Avance de Obra - Zuba 8</t>
  </si>
  <si>
    <t>Avance de Obra - Zuba 9 T1</t>
  </si>
  <si>
    <t>Avance de Obra - Zuba 10</t>
  </si>
  <si>
    <t xml:space="preserve"> Proveedores por Contrato - CP</t>
  </si>
  <si>
    <t>Vtas de Dptos Zuba 8 - Avance de Obra</t>
  </si>
  <si>
    <t>Vtas de Dptos Zuba 9 T1 - Avance de Obra</t>
  </si>
  <si>
    <t>Vtas de Dptos Zuba 10 - Avance de Obra</t>
  </si>
  <si>
    <t>Vtas de Dptos Zuba V - Avance de Obra</t>
  </si>
  <si>
    <t>Vtas de Dptos Zuba VI - Avance de Obra</t>
  </si>
  <si>
    <t>Vtas de Dptos Zuba VII - Avance de Obra</t>
  </si>
  <si>
    <t>Proveedores por Contrato - LP</t>
  </si>
  <si>
    <t>Cuentas por pagar comerciales a largo plazo</t>
  </si>
  <si>
    <t>Ingresos por Avance de Obra Zuba V</t>
  </si>
  <si>
    <t>Ingresos por Avance de Obra Zuba VI</t>
  </si>
  <si>
    <t>Ingresos por Avance de Obra Zuba VII</t>
  </si>
  <si>
    <t>Ingresos por Avance de Obra Zuba 8</t>
  </si>
  <si>
    <t>Ingresos por Avance de Obra Zuba 9 T1</t>
  </si>
  <si>
    <t>Ingresos por Avance de Obra Zuba 10</t>
  </si>
  <si>
    <t xml:space="preserve"> Clientes por contrato - LP</t>
  </si>
  <si>
    <t>d. Inventarios</t>
  </si>
  <si>
    <t>La única restricción de utilidades es la reserva legal del 5% de resultados después de impuestos hasta el 20% del capital.</t>
  </si>
  <si>
    <t>Iva costo - construccion ZUBA V</t>
  </si>
  <si>
    <t>Iva costo - construccion ZUBA VI</t>
  </si>
  <si>
    <t>Iva costo - construccion ZUBA VII</t>
  </si>
  <si>
    <t>Iva costo - construccion ZUBA 8</t>
  </si>
  <si>
    <t>Iva costo - construccion ZUBA 9 T1</t>
  </si>
  <si>
    <t>Iva costo - construccion ZUBA 10</t>
  </si>
  <si>
    <t>Iva costo - construccion ZUBA 13</t>
  </si>
  <si>
    <t>Iva costo - construccion ZUBA plaza</t>
  </si>
  <si>
    <t>Iva costo - construccion ZUBA 9 T2</t>
  </si>
  <si>
    <t>Iva costo - construccion ZUBA 12</t>
  </si>
  <si>
    <t>Inmueble Terreno Zuba 18</t>
  </si>
  <si>
    <t>Inmueble Terreno Zuba 19</t>
  </si>
  <si>
    <t>Financiamiento a Facturar</t>
  </si>
  <si>
    <t>Garantia p/ Reserva Vta Depto Zuba 18</t>
  </si>
  <si>
    <t>Garantia p/ Reserva Vta Depto Zuba 19</t>
  </si>
  <si>
    <t>Financiamiento a Cobrar</t>
  </si>
  <si>
    <t>Financiamiento a Devengar CP</t>
  </si>
  <si>
    <t>Administración de Inmuebles Zuba I</t>
  </si>
  <si>
    <t>Administración de Inmuebles Zuba 5</t>
  </si>
  <si>
    <t>Ventas por Contrato Diferido - LP</t>
  </si>
  <si>
    <t>Anticipo Clientes Vta.Depto. Zuba 10 Exentas U$D</t>
  </si>
  <si>
    <t>Anticipo Clientes Vta.Depto. Zuba 10 Grav. 5 % U$D</t>
  </si>
  <si>
    <t>Anticipo Clientes Vta. Depto. Zuba 13 Grav. 5% U$D</t>
  </si>
  <si>
    <t>Anticipo Clientes Vta. Depto Zuba 13 Exentas U$D</t>
  </si>
  <si>
    <t>Anticipo Clientes Vta. Depto Zuba Plaza Exentas U$</t>
  </si>
  <si>
    <t>Anticipo Clientes Vta. Depto Zuba 12 Exentas U$</t>
  </si>
  <si>
    <t>Anticipo Clientes Vta. Depto Zuba 12  Grav. 5%</t>
  </si>
  <si>
    <t>Financiamiento a Devengar LP</t>
  </si>
  <si>
    <t>Ingresos por financiamiento</t>
  </si>
  <si>
    <t>Financiamiento a Facturar CP</t>
  </si>
  <si>
    <t>Gastos de proyectos</t>
  </si>
  <si>
    <t>Inmueble Terreno Zuba 9 - torre 1</t>
  </si>
  <si>
    <t>Construcciones-Edificio Zuba 9 - torre 1</t>
  </si>
  <si>
    <t>Inmueble Terreno Zuba 9 - torre 2</t>
  </si>
  <si>
    <t>Construcciones-Edificio Zuba 9 - torre 2</t>
  </si>
  <si>
    <t>Clientes por contrato - LP</t>
  </si>
  <si>
    <t>Financiamiento a Facturar - LP</t>
  </si>
  <si>
    <t>80120949-8</t>
  </si>
  <si>
    <t>Proveedores por contrato CP</t>
  </si>
  <si>
    <t>Proveedores por contrato LP</t>
  </si>
  <si>
    <t>Financiamiento a Cobrar CP</t>
  </si>
  <si>
    <t>Garantia p/Reserva de Alquiler Dpto.Zuba V</t>
  </si>
  <si>
    <t>Garantía p/Reserva Vta.Dpto. Zuba 9</t>
  </si>
  <si>
    <t>Garantía p/Reserva Vta.Dpto. Zuba 8</t>
  </si>
  <si>
    <t>Ventas por Contrato Diferido - CP</t>
  </si>
  <si>
    <t>Aporte para futura integracion de capital</t>
  </si>
  <si>
    <t>El capital social asciende a la suma de G. 15.000.000.000.- (Guaraníes quince mil millones); está compuesto por 15.000 (quince mil) Acciones Nominativas, Ordinarias e Individuales; el valor nominal de las acciones es de G. 1.000.000 (Guaraníes un millón), hallándose integradas por valor de G. 15.000.000.000- (Guaraníes quince mil millones). Cada acción dará derecho a un voto. Ademas, se expone el importe de los Aportes para futura integracion de capital.</t>
  </si>
  <si>
    <t>Gastos de Marketing</t>
  </si>
  <si>
    <t>Utiles de oficna</t>
  </si>
  <si>
    <t>Reparaciones y mantenimientos</t>
  </si>
  <si>
    <t>Servicios Basicos</t>
  </si>
  <si>
    <t>La Sociedad calcula la utilidad (pérdida) neta por acción sobre la base de la utilidad (pérdida) del año y 15000 acciones ordinarias de valor nominal G/1.000.000 cada una con derecho a 1 (un) voto por acción.</t>
  </si>
  <si>
    <t xml:space="preserve">Total Inversión </t>
  </si>
  <si>
    <t>LUODA SOCIEDAD ANONIMA *</t>
  </si>
  <si>
    <t>* Las acciones de LUODA S.A. fueron adquiridas el 22 de Diciembre del 2023.</t>
  </si>
  <si>
    <t>Cargo por Impuesto Diferido</t>
  </si>
  <si>
    <t>Constitución de Activo por ID</t>
  </si>
  <si>
    <t xml:space="preserve"> Ventas por Contrato Diferido - LP</t>
  </si>
  <si>
    <t>Constitución de Pasivo por ID</t>
  </si>
  <si>
    <t xml:space="preserve"> Clientes Zuba V-LP</t>
  </si>
  <si>
    <t xml:space="preserve"> Clientes Zuba VI-LP</t>
  </si>
  <si>
    <t xml:space="preserve"> Clientes Zuba VII-LP</t>
  </si>
  <si>
    <t xml:space="preserve"> Clientes Zuba 8-LP</t>
  </si>
  <si>
    <t xml:space="preserve"> Clientes Zuba 9-LP</t>
  </si>
  <si>
    <t xml:space="preserve"> Clientes Zuba 10-LP</t>
  </si>
  <si>
    <t xml:space="preserve"> Clientes Zuba plaza -LP</t>
  </si>
  <si>
    <t xml:space="preserve"> Clientes Zuba 13-LP</t>
  </si>
  <si>
    <t>Financiamiento a Facturar LP</t>
  </si>
  <si>
    <t>Bienes de Cambio por Contrato - LP</t>
  </si>
  <si>
    <t>La Sociedad contabiliza el impuesto a la renta por el método de lo diferido. El mencionado método establece la determinación de activos o pasivos impositivos diferidos netos basados en las diferencias temporales y temporarias, con cargo a la línea Impuesto a la renta del Estado de resultados.</t>
  </si>
  <si>
    <t>Resultado porimpuesto diferido</t>
  </si>
  <si>
    <t>Las cuentas a cobrar en gestión de cobro son provisionadas en un 100%; aunque no se entrega la posesión hasta la cancelación del departamento y la probable perdida es solo financiera y nunca económica</t>
  </si>
  <si>
    <t>Los ingresos y egresos por alquileres son reconocidos en función de su devengamiento. Los ingresos de obras en curso según su avance. Los ingresos de obras culminadas al momento de la entrega de posesión.</t>
  </si>
  <si>
    <t>MARZO</t>
  </si>
  <si>
    <t>COMPRA</t>
  </si>
  <si>
    <t>VENTA</t>
  </si>
  <si>
    <t xml:space="preserve">MES </t>
  </si>
  <si>
    <t>AÑO</t>
  </si>
  <si>
    <t xml:space="preserve">  BALANCE ANALITICO</t>
  </si>
  <si>
    <t>Sucursal: ZUBA S.A.</t>
  </si>
  <si>
    <t>Centro: Consolidado</t>
  </si>
  <si>
    <t>Desde:</t>
  </si>
  <si>
    <t>Desde: 01/01/24</t>
  </si>
  <si>
    <t>Hasta:</t>
  </si>
  <si>
    <t>Hasta: 31/03/24</t>
  </si>
  <si>
    <t>Cuenta</t>
  </si>
  <si>
    <t>Denominación</t>
  </si>
  <si>
    <t>Saldo</t>
  </si>
  <si>
    <t xml:space="preserve">    ACTIVO</t>
  </si>
  <si>
    <t xml:space="preserve">       ACTIVO CORRIENTE</t>
  </si>
  <si>
    <t xml:space="preserve">          DISPONIBILIDADES</t>
  </si>
  <si>
    <t xml:space="preserve">             CAJAS</t>
  </si>
  <si>
    <t xml:space="preserve">             TOTAL...CAJAS</t>
  </si>
  <si>
    <t xml:space="preserve">             BANCOS</t>
  </si>
  <si>
    <t xml:space="preserve">             TOTAL...BANCOS</t>
  </si>
  <si>
    <t xml:space="preserve">             TARJETAS</t>
  </si>
  <si>
    <t xml:space="preserve">             TOTAL...TARJETAS</t>
  </si>
  <si>
    <t xml:space="preserve">          TOTAL...DISPONIBILIDADES</t>
  </si>
  <si>
    <t xml:space="preserve">          CREDITOS</t>
  </si>
  <si>
    <t xml:space="preserve">             CUENTAS A COBRAR</t>
  </si>
  <si>
    <t xml:space="preserve">             TOTAL...CUENTAS A COBRAR</t>
  </si>
  <si>
    <t xml:space="preserve">          TOTAL...CREDITOS</t>
  </si>
  <si>
    <t xml:space="preserve">          ALQUILERES Y EXPENSAS A COBRAR</t>
  </si>
  <si>
    <t xml:space="preserve">             CLIENTES POR CONTRATO</t>
  </si>
  <si>
    <t xml:space="preserve">             TOTAL...CLIENTES POR CONTRATO</t>
  </si>
  <si>
    <t xml:space="preserve">             ADMINISTRACION DE ALQUILERES</t>
  </si>
  <si>
    <t xml:space="preserve">             TOTAL...ADMINISTRACION DE ALQUILERES</t>
  </si>
  <si>
    <t xml:space="preserve">             CREDITOS FISCALES</t>
  </si>
  <si>
    <t xml:space="preserve">             TOTAL...CREDITOS FISCALES</t>
  </si>
  <si>
    <t xml:space="preserve">             OTROS CREDITOS</t>
  </si>
  <si>
    <t xml:space="preserve">             TOTAL...OTROS CREDITOS</t>
  </si>
  <si>
    <t xml:space="preserve">             BIENES DE CAMBIO</t>
  </si>
  <si>
    <t xml:space="preserve">             TOTAL...BIENES DE CAMBIO</t>
  </si>
  <si>
    <t xml:space="preserve">          TOTAL...ALQUILERES Y EXPENSAS A COBRAR</t>
  </si>
  <si>
    <t xml:space="preserve">          INVERSIONES TEMPORARIAS</t>
  </si>
  <si>
    <t xml:space="preserve">             INTERESES,REGALIAS Y OTROS RENDIMIENTOS DE INVER.</t>
  </si>
  <si>
    <t xml:space="preserve">             TOTAL...INTERESES,REGALIAS Y OTROS RENDIMIENTOS DE INVER.</t>
  </si>
  <si>
    <t xml:space="preserve">          TOTAL...INVERSIONES TEMPORARIAS</t>
  </si>
  <si>
    <t xml:space="preserve">          GASTOS DE PROYECTOS</t>
  </si>
  <si>
    <t xml:space="preserve">             Comisiones Zuba V</t>
  </si>
  <si>
    <t xml:space="preserve">             Comisiones Zuba VI</t>
  </si>
  <si>
    <t xml:space="preserve">             Comisiones Zuba VII</t>
  </si>
  <si>
    <t xml:space="preserve">             Comisiones Zuba 8</t>
  </si>
  <si>
    <t xml:space="preserve">             Comisiones Zuba 9</t>
  </si>
  <si>
    <t xml:space="preserve">             Comisiones Zuba 10</t>
  </si>
  <si>
    <t xml:space="preserve">             Comisiones Zuba Plaza</t>
  </si>
  <si>
    <t xml:space="preserve">             Comisiones Zuba 12 CDE</t>
  </si>
  <si>
    <t xml:space="preserve">             Comisiones Zuba 13</t>
  </si>
  <si>
    <t xml:space="preserve">             Gastos de proyectos ZUBA 19 Fideicomiso</t>
  </si>
  <si>
    <t xml:space="preserve">             Gastos de proyectos Zuba 20 Fideicomiso</t>
  </si>
  <si>
    <t xml:space="preserve">             Comisiones Zuba 18</t>
  </si>
  <si>
    <t xml:space="preserve">             Comisiones s/ Avance de obra</t>
  </si>
  <si>
    <t xml:space="preserve">          TOTAL...GASTOS DE PROYECTOS</t>
  </si>
  <si>
    <t xml:space="preserve">          INTERESES A VENCER-CP</t>
  </si>
  <si>
    <t xml:space="preserve">             Int. a vencer Prest. Banco Atlas 1769945 U$D-CP</t>
  </si>
  <si>
    <t xml:space="preserve">             Int. a vencer Prest. Banco Itau 20220627052 U$D-CP</t>
  </si>
  <si>
    <t xml:space="preserve">          TOTAL...INTERESES A VENCER-CP</t>
  </si>
  <si>
    <t xml:space="preserve">          PROPIEDAD DE INVERSION</t>
  </si>
  <si>
    <t xml:space="preserve">             Propiedad de Inversion - Zuba I</t>
  </si>
  <si>
    <t xml:space="preserve">             Propiedad de Inversion - Zuba II</t>
  </si>
  <si>
    <t xml:space="preserve">             Propiedad de Inversion - Zuba III</t>
  </si>
  <si>
    <t xml:space="preserve">             Propiedad de Inversion - Zuba IV</t>
  </si>
  <si>
    <t xml:space="preserve">          TOTAL...PROPIEDAD DE INVERSION</t>
  </si>
  <si>
    <t xml:space="preserve">       TOTAL...ACTIVO CORRIENTE</t>
  </si>
  <si>
    <t xml:space="preserve">       ACTIVO NO CORRIENTE</t>
  </si>
  <si>
    <t xml:space="preserve">          CREDITOS A LARGO PLAZO</t>
  </si>
  <si>
    <t xml:space="preserve">          TOTAL...CREDITOS A LARGO PLAZO</t>
  </si>
  <si>
    <t xml:space="preserve">          BIENES DE USO</t>
  </si>
  <si>
    <t xml:space="preserve">             MUEBLES Y UTILES</t>
  </si>
  <si>
    <t xml:space="preserve">             TOTAL...MUEBLES Y UTILES</t>
  </si>
  <si>
    <t xml:space="preserve">             MAQUINARIAS, HERRAMIENTAS Y EQUIPOS</t>
  </si>
  <si>
    <t xml:space="preserve">             TOTAL...MAQUINARIAS, HERRAMIENTAS Y EQUIPOS</t>
  </si>
  <si>
    <t xml:space="preserve">          TOTAL...BIENES DE USO</t>
  </si>
  <si>
    <t xml:space="preserve">          CARGOS DIFERIDOS</t>
  </si>
  <si>
    <t xml:space="preserve">             GASTOS DIFERIDOS</t>
  </si>
  <si>
    <t xml:space="preserve">             TOTAL...GASTOS DIFERIDOS</t>
  </si>
  <si>
    <t xml:space="preserve">             OTROS DIFERIDOS</t>
  </si>
  <si>
    <t xml:space="preserve">             TOTAL...OTROS DIFERIDOS</t>
  </si>
  <si>
    <t xml:space="preserve">          TOTAL...CARGOS DIFERIDOS</t>
  </si>
  <si>
    <t xml:space="preserve">          INTERESES A VENCER-LP</t>
  </si>
  <si>
    <t xml:space="preserve">             Int. a Vencer Prest. Banco Atlas 1769945 U$D-LP</t>
  </si>
  <si>
    <t xml:space="preserve">          TOTAL...INTERESES A VENCER-LP</t>
  </si>
  <si>
    <t xml:space="preserve">          INVERSIONES-LP</t>
  </si>
  <si>
    <t xml:space="preserve">          TOTAL...INVERSIONES-LP</t>
  </si>
  <si>
    <t xml:space="preserve">       TOTAL...ACTIVO NO CORRIENTE</t>
  </si>
  <si>
    <t xml:space="preserve">    TOTAL...ACTIVO</t>
  </si>
  <si>
    <t xml:space="preserve">    PASIVO</t>
  </si>
  <si>
    <t xml:space="preserve">       PASIVO CORRIENTE</t>
  </si>
  <si>
    <t xml:space="preserve">          DEUDAS</t>
  </si>
  <si>
    <t xml:space="preserve">             DEUDAS COMERCIALES</t>
  </si>
  <si>
    <t xml:space="preserve">             TOTAL...DEUDAS COMERCIALES</t>
  </si>
  <si>
    <t xml:space="preserve">             DEUDAS FINANCIERAS</t>
  </si>
  <si>
    <t xml:space="preserve">             TOTAL...DEUDAS FINANCIERAS</t>
  </si>
  <si>
    <t xml:space="preserve">             DEUDAS FISCALES Y SOCIALES</t>
  </si>
  <si>
    <t xml:space="preserve">             TOTAL...DEUDAS FISCALES Y SOCIALES</t>
  </si>
  <si>
    <t xml:space="preserve">             OTRAS DEUDAS</t>
  </si>
  <si>
    <t xml:space="preserve">             TOTAL...OTRAS DEUDAS</t>
  </si>
  <si>
    <t xml:space="preserve">             INGRESOS DIFERIDOS</t>
  </si>
  <si>
    <t xml:space="preserve">             TOTAL...INGRESOS DIFERIDOS</t>
  </si>
  <si>
    <t xml:space="preserve">          TOTAL...DEUDAS</t>
  </si>
  <si>
    <t xml:space="preserve">       TOTAL...PASIVO CORRIENTE</t>
  </si>
  <si>
    <t xml:space="preserve">       PASIVOS NO CORRIENTE</t>
  </si>
  <si>
    <t xml:space="preserve">          PROVISIONES</t>
  </si>
  <si>
    <t xml:space="preserve">             DEUDAS FINANCIERAS A LARGO PLAZO</t>
  </si>
  <si>
    <t xml:space="preserve">             TOTAL...DEUDAS FINANCIERAS A LARGO PLAZO</t>
  </si>
  <si>
    <t xml:space="preserve">             Ventas por Contrato Diferido</t>
  </si>
  <si>
    <t xml:space="preserve">             TOTAL...Ventas por Contrato Diferido</t>
  </si>
  <si>
    <t xml:space="preserve">             Proveedores por Contrato</t>
  </si>
  <si>
    <t xml:space="preserve">             TOTAL...Proveedores por Contrato</t>
  </si>
  <si>
    <t xml:space="preserve">             Intereses a Cobrar</t>
  </si>
  <si>
    <t xml:space="preserve">             TOTAL...Intereses a Cobrar</t>
  </si>
  <si>
    <t xml:space="preserve">             Pasivos por Impuestos Diferidos</t>
  </si>
  <si>
    <t xml:space="preserve">             TOTAL...Pasivos por Impuestos Diferidos</t>
  </si>
  <si>
    <t xml:space="preserve">          TOTAL...PROVISIONES</t>
  </si>
  <si>
    <t xml:space="preserve">       TOTAL...PASIVOS NO CORRIENTE</t>
  </si>
  <si>
    <t xml:space="preserve">    TOTAL...PASIVO</t>
  </si>
  <si>
    <t xml:space="preserve">    PATRIMONIO NETO</t>
  </si>
  <si>
    <t xml:space="preserve">       CAPITAL RESERVAS Y RESULTADOS</t>
  </si>
  <si>
    <t xml:space="preserve">          CAPITAL SOCIAL</t>
  </si>
  <si>
    <t xml:space="preserve">             Capital Integrado</t>
  </si>
  <si>
    <t xml:space="preserve">             Aporte p/ Futuro Aum. Capital</t>
  </si>
  <si>
    <t xml:space="preserve">          TOTAL...CAPITAL SOCIAL</t>
  </si>
  <si>
    <t xml:space="preserve">          RESERVAS</t>
  </si>
  <si>
    <t xml:space="preserve">             Reserva Legal</t>
  </si>
  <si>
    <t xml:space="preserve">          TOTAL...RESERVAS</t>
  </si>
  <si>
    <t xml:space="preserve">          RESULTADOS</t>
  </si>
  <si>
    <t xml:space="preserve">             Resultados Acumulados</t>
  </si>
  <si>
    <t xml:space="preserve">             Resultado del Ejercicio</t>
  </si>
  <si>
    <t xml:space="preserve">          TOTAL...RESULTADOS</t>
  </si>
  <si>
    <t xml:space="preserve">       TOTAL...CAPITAL RESERVAS Y RESULTADOS</t>
  </si>
  <si>
    <t xml:space="preserve">    TOTAL...PATRIMONIO NETO</t>
  </si>
  <si>
    <t>RESUMEN DE CUADRO DE RESULTADOS</t>
  </si>
  <si>
    <t>Total Activo:</t>
  </si>
  <si>
    <t>Total Pasivo:</t>
  </si>
  <si>
    <t>Total Patrimonio Neto:</t>
  </si>
  <si>
    <t>Resultado:</t>
  </si>
  <si>
    <t>Total Ingreso:</t>
  </si>
  <si>
    <t>Total Egreso:</t>
  </si>
  <si>
    <t xml:space="preserve">    INGRESOS</t>
  </si>
  <si>
    <t xml:space="preserve">       INGRESOS OPERATIVOS</t>
  </si>
  <si>
    <t xml:space="preserve">          VENTAS DE SERVICIOS Y BIENES</t>
  </si>
  <si>
    <t xml:space="preserve">             VENTAS DE SERVICIOS</t>
  </si>
  <si>
    <t xml:space="preserve">             TOTAL...VENTAS DE SERVICIOS</t>
  </si>
  <si>
    <t xml:space="preserve">             VENTAS DE BIENES</t>
  </si>
  <si>
    <t xml:space="preserve">             TOTAL...VENTAS DE BIENES</t>
  </si>
  <si>
    <t xml:space="preserve">             OTROS INGRESOS</t>
  </si>
  <si>
    <t xml:space="preserve">             TOTAL...OTROS INGRESOS</t>
  </si>
  <si>
    <t xml:space="preserve">          TOTAL...VENTAS DE SERVICIOS Y BIENES</t>
  </si>
  <si>
    <t xml:space="preserve">       TOTAL...INGRESOS OPERATIVOS</t>
  </si>
  <si>
    <t xml:space="preserve">    TOTAL...INGRESOS</t>
  </si>
  <si>
    <t xml:space="preserve">    EGRESOS</t>
  </si>
  <si>
    <t xml:space="preserve">       EGRESOS OPERATIVOS</t>
  </si>
  <si>
    <t xml:space="preserve">          GASTOS COMERCIALES</t>
  </si>
  <si>
    <t xml:space="preserve">             GASTOS DE VENTAS</t>
  </si>
  <si>
    <t xml:space="preserve">             TOTAL...GASTOS DE VENTAS</t>
  </si>
  <si>
    <t xml:space="preserve">             GASTOS DE MARKETING</t>
  </si>
  <si>
    <t xml:space="preserve">             TOTAL...GASTOS DE MARKETING</t>
  </si>
  <si>
    <t xml:space="preserve">          TOTAL...GASTOS COMERCIALES</t>
  </si>
  <si>
    <t xml:space="preserve">          GASTOS FINANCIEROS</t>
  </si>
  <si>
    <t xml:space="preserve">             GASTOS BANCARIOS Y NO BANCARIOS</t>
  </si>
  <si>
    <t xml:space="preserve">             TOTAL...GASTOS BANCARIOS Y NO BANCARIOS</t>
  </si>
  <si>
    <t xml:space="preserve">          TOTAL...GASTOS FINANCIEROS</t>
  </si>
  <si>
    <t xml:space="preserve">          GASTOS ADMINISTRATIVOS</t>
  </si>
  <si>
    <t xml:space="preserve">             SUELDOS Y CARGAS SOCIALES</t>
  </si>
  <si>
    <t xml:space="preserve">             TOTAL...SUELDOS Y CARGAS SOCIALES</t>
  </si>
  <si>
    <t xml:space="preserve">             HONORARIOS PROFESIONALES</t>
  </si>
  <si>
    <t xml:space="preserve">             TOTAL...HONORARIOS PROFESIONALES</t>
  </si>
  <si>
    <t xml:space="preserve">             GASTOS VARIOS ADMINISTRATIVOS</t>
  </si>
  <si>
    <t xml:space="preserve">             TOTAL...GASTOS VARIOS ADMINISTRATIVOS</t>
  </si>
  <si>
    <t xml:space="preserve">             ALQUILERES Y EXPENSAS PAGADAS</t>
  </si>
  <si>
    <t xml:space="preserve">             TOTAL...ALQUILERES Y EXPENSAS PAGADAS</t>
  </si>
  <si>
    <t xml:space="preserve">             IMPUESTOS, PATENTES Y TASAS</t>
  </si>
  <si>
    <t xml:space="preserve">             TOTAL...IMPUESTOS, PATENTES Y TASAS</t>
  </si>
  <si>
    <t xml:space="preserve">          TOTAL...GASTOS ADMINISTRATIVOS</t>
  </si>
  <si>
    <t xml:space="preserve">          GASTOS DE EDIFICIOS</t>
  </si>
  <si>
    <t xml:space="preserve">          TOTAL...GASTOS DE EDIFICIOS</t>
  </si>
  <si>
    <t xml:space="preserve">          GASTOS NO DED. AMORTIZ, DEPRECIACIONES</t>
  </si>
  <si>
    <t xml:space="preserve">             GASTOS NO DEDUCIBLES</t>
  </si>
  <si>
    <t xml:space="preserve">             TOTAL...GASTOS NO DEDUCIBLES</t>
  </si>
  <si>
    <t xml:space="preserve">             DEPRECIACIONES</t>
  </si>
  <si>
    <t xml:space="preserve">             TOTAL...DEPRECIACIONES</t>
  </si>
  <si>
    <t xml:space="preserve">          TOTAL...GASTOS NO DED. AMORTIZ, DEPRECIACIONES</t>
  </si>
  <si>
    <t xml:space="preserve">       TOTAL...EGRESOS OPERATIVOS</t>
  </si>
  <si>
    <t xml:space="preserve">    TOTAL...EGRESOS</t>
  </si>
  <si>
    <t>Anticipo Clientes Vta. Depto Zuba 12 Grav. 5%</t>
  </si>
  <si>
    <t>Anticipo Clientes Vta. Depto Zuba 18 Exentas U$</t>
  </si>
  <si>
    <t>Anticipo Clientes Vta. Depto Zuba 18 Grav. 5%</t>
  </si>
  <si>
    <t>Mercaderias Tapabocas</t>
  </si>
  <si>
    <t>Anticipos de Clientes U$D</t>
  </si>
  <si>
    <t xml:space="preserve">                Caja Guaranies</t>
  </si>
  <si>
    <t xml:space="preserve">                Caja Dolar U$D</t>
  </si>
  <si>
    <t xml:space="preserve">                Recaudaciones a Depositar</t>
  </si>
  <si>
    <t xml:space="preserve">                Billetera Electronica</t>
  </si>
  <si>
    <t xml:space="preserve">                Banco Basa CtaCte Gs.190000406/4</t>
  </si>
  <si>
    <t xml:space="preserve">                Banco Basa CtaCte U$D 119.0000050/6</t>
  </si>
  <si>
    <t xml:space="preserve">                Banco Atlas CtaCte Gs. 1205303</t>
  </si>
  <si>
    <t xml:space="preserve">                Banco Atlas CtaCte U$D 1206809</t>
  </si>
  <si>
    <t xml:space="preserve">                Banco Itau CtaCte Gs.</t>
  </si>
  <si>
    <t xml:space="preserve">                Banco Itau CtaCte U$D</t>
  </si>
  <si>
    <t xml:space="preserve">                Banco Sudameris Bank SAECA Cta Cte Gs.</t>
  </si>
  <si>
    <t xml:space="preserve">                Banco Sudameris Bank SAECA Cta Cte U$D</t>
  </si>
  <si>
    <t xml:space="preserve">                Tarjeta de Credito Banco Atlas</t>
  </si>
  <si>
    <t xml:space="preserve">                Tarjeta de Credito Banco Itau a Regularizar</t>
  </si>
  <si>
    <t xml:space="preserve">                CUENTAS A COBRAR</t>
  </si>
  <si>
    <t xml:space="preserve">                   La Alhambra S.A.</t>
  </si>
  <si>
    <t xml:space="preserve">                   Cavepar SRL</t>
  </si>
  <si>
    <t xml:space="preserve">                   Comercio e Industria S.A.</t>
  </si>
  <si>
    <t xml:space="preserve">                   Cuentas a  Cobrar - Uniforme del Personal</t>
  </si>
  <si>
    <t xml:space="preserve">                   Gastos facturados pendientes de cobro</t>
  </si>
  <si>
    <t xml:space="preserve">                   Clientes - Contado</t>
  </si>
  <si>
    <t xml:space="preserve">                TOTAL...CUENTAS A COBRAR</t>
  </si>
  <si>
    <t xml:space="preserve">                CUENTAS A COBRAR ZUBA I</t>
  </si>
  <si>
    <t xml:space="preserve">                   Virgilia Ayala de Rojas  U$S-Zuba I</t>
  </si>
  <si>
    <t xml:space="preserve">                TOTAL...CUENTAS A COBRAR ZUBA I</t>
  </si>
  <si>
    <t xml:space="preserve">                CUENTAS A COBRAR ZUBA II</t>
  </si>
  <si>
    <t xml:space="preserve">                   Lucas Philpotts  U$S - Zuba II</t>
  </si>
  <si>
    <t xml:space="preserve">                   Patricia Carolina Sanchez Benitez U$S - Zuba Il</t>
  </si>
  <si>
    <t xml:space="preserve">                   Martin Alfredo Arce dos Santos U$S - Zuba II</t>
  </si>
  <si>
    <t xml:space="preserve">                   Rosanna Maria Fracchi Vargas U$S - Zuba II</t>
  </si>
  <si>
    <t xml:space="preserve">                   Federico Jose Sequeira Bobadilla U$S - Zuba II</t>
  </si>
  <si>
    <t xml:space="preserve">                   Mario Ramiro Martini Guigou U$S - Zuba Il</t>
  </si>
  <si>
    <t xml:space="preserve">                   Saul Machuca Freire U$D- Zuba II</t>
  </si>
  <si>
    <t xml:space="preserve">                   Carlos Eugenio Sanchez U$D-Zuba II</t>
  </si>
  <si>
    <t xml:space="preserve">                   Inversiones e Inmobiliaria BBK Lim. U$D-Zuba II</t>
  </si>
  <si>
    <t xml:space="preserve">                TOTAL...CUENTAS A COBRAR ZUBA II</t>
  </si>
  <si>
    <t xml:space="preserve">                CUENTAS A COBRAR ZUBA III</t>
  </si>
  <si>
    <t xml:space="preserve">                   Marcos Leguizamon Peralta U$S - Zuba lll</t>
  </si>
  <si>
    <t xml:space="preserve">                   Ricardo Rene Pereira Gavilan U$S -Zuba lll</t>
  </si>
  <si>
    <t xml:space="preserve">                   Sofia Raquel Fernandez Casabianca U$S -Zuba lll</t>
  </si>
  <si>
    <t xml:space="preserve">                   Juan Jaime Cristoful  U$S -Zuba lll</t>
  </si>
  <si>
    <t xml:space="preserve">                   Federico Enrique Carucci U$S -Zuba lll</t>
  </si>
  <si>
    <t xml:space="preserve">                   Rodrigo Lopez Da Silveira U$S -Zuba lll</t>
  </si>
  <si>
    <t xml:space="preserve">                   Carlos Enrique Gomez Ovelar U$S -Zuba lll</t>
  </si>
  <si>
    <t xml:space="preserve">                   Pablo Martin Rojas Rojas U$S -Zuba lll</t>
  </si>
  <si>
    <t xml:space="preserve">                   Gustavo Enrique Villalba Alen U$S -Zuba lll</t>
  </si>
  <si>
    <t xml:space="preserve">                   Fatima Noemi Brizuela Torres U$S -Zuba lll</t>
  </si>
  <si>
    <t xml:space="preserve">                   Adela Raquel Sierich Diaz U$S -Zuba lll</t>
  </si>
  <si>
    <t xml:space="preserve">                   Victor Manuel Romero Rojas U$S -Zuba lll</t>
  </si>
  <si>
    <t xml:space="preserve">                   Leandro Javier Muriez U$D-Zuba III</t>
  </si>
  <si>
    <t xml:space="preserve">                   Jorge Antonio Arenas Martinez U$D-Zuba III</t>
  </si>
  <si>
    <t xml:space="preserve">                   Elio Fabian Cardozo Molinas U$D-Zuba III</t>
  </si>
  <si>
    <t xml:space="preserve">                   Romina Sacco U$S- Zuba III</t>
  </si>
  <si>
    <t xml:space="preserve">                TOTAL...CUENTAS A COBRAR ZUBA III</t>
  </si>
  <si>
    <t xml:space="preserve">                CUENTAS A COBRAR ZUBA IV</t>
  </si>
  <si>
    <t xml:space="preserve">                   Angela Luisa Gelo Zurita U$S-Zuba IV</t>
  </si>
  <si>
    <t xml:space="preserve">                   Andrea Maria Grenno Grance U$S-Zuba IV</t>
  </si>
  <si>
    <t xml:space="preserve">                   Sofia Desiree Jure Da Re U$S-Zuba IV</t>
  </si>
  <si>
    <t xml:space="preserve">                   Selva Rosalia Castiñeira Candia U$S-Zuba IV</t>
  </si>
  <si>
    <t xml:space="preserve">                   Gustavo Joaquin Diez U$S-Zuba IV</t>
  </si>
  <si>
    <t xml:space="preserve">                   Dario Acevedo U$S-Zuba IV</t>
  </si>
  <si>
    <t xml:space="preserve">                   Pablo Guillermo Crespo U$S- Zuba IV</t>
  </si>
  <si>
    <t xml:space="preserve">                   Dahiana Lissett Vazquez Bogado U$D-Zuba IV</t>
  </si>
  <si>
    <t xml:space="preserve">                   Daniel Celestino Maciel Paredes U$D-Zuba IV</t>
  </si>
  <si>
    <t xml:space="preserve">                   Oscar Agustin Carmona Ferreira U$D-Zuba IV</t>
  </si>
  <si>
    <t xml:space="preserve">                   Alejandra Torrealday U$D-Zuba IV</t>
  </si>
  <si>
    <t xml:space="preserve">                   Roger Maldonado Nequi U$S-Zuba IV</t>
  </si>
  <si>
    <t xml:space="preserve">                   Alex Alberto Regusci Fontaina U$D-Zuba IV</t>
  </si>
  <si>
    <t xml:space="preserve">                   Hugo Alberto Gaona Portillo U$D-Zuba IV</t>
  </si>
  <si>
    <t xml:space="preserve">                   Gabriel Maria Avila Corvalan U$D-Zuba IV</t>
  </si>
  <si>
    <t xml:space="preserve">                   Elba Amalia Gonzalez Silva U$D-Zuba IV</t>
  </si>
  <si>
    <t xml:space="preserve">                   Federico Andres Caballero Lopez U$D-Zuba IV</t>
  </si>
  <si>
    <t xml:space="preserve">                   Rene Vladimir Villagra Sosa U$D-Zuba IV</t>
  </si>
  <si>
    <t xml:space="preserve">                   Pedro Ignacio Fleitas Santiago U$D-Zuba IV</t>
  </si>
  <si>
    <t xml:space="preserve">                   Liz Rocio Adorno U$D-Zuba IV</t>
  </si>
  <si>
    <t xml:space="preserve">                   Gino Fabrizio Matteucci Lutz  U$S-Zuba IV</t>
  </si>
  <si>
    <t xml:space="preserve">                   Ariel Marcelo Brignole U$D-Zuba IV</t>
  </si>
  <si>
    <t xml:space="preserve">                   Erma Nuñez Ruiz Diaz U$D-Zuba IV</t>
  </si>
  <si>
    <t xml:space="preserve">                   Gerardo Sacco U$D-Zuba IV</t>
  </si>
  <si>
    <t xml:space="preserve">                   Claudio Felipe Chandia Sther U$D-Zuba IV</t>
  </si>
  <si>
    <t xml:space="preserve">                TOTAL...CUENTAS A COBRAR ZUBA IV</t>
  </si>
  <si>
    <t xml:space="preserve">                CUENTAS A COBRAR ZUBA V</t>
  </si>
  <si>
    <t xml:space="preserve">                   Maria Estela Benitez Arteta U$D-Zuba V</t>
  </si>
  <si>
    <t xml:space="preserve">                   Oregon Chem Group S.A. U$D-Zuba V</t>
  </si>
  <si>
    <t xml:space="preserve">                   Osvaldo Blas Belusci U$D-Zuba V</t>
  </si>
  <si>
    <t xml:space="preserve">                   Paulo Ignacio Norambuena Valdes U$D-Zuba V</t>
  </si>
  <si>
    <t xml:space="preserve">                   Bruno Alejandro Sanabria Forcado U$D-Zuba V</t>
  </si>
  <si>
    <t xml:space="preserve">                   Sebastian Andres Semidei Colman U$D-Zuba V</t>
  </si>
  <si>
    <t xml:space="preserve">                   Guillerno Fernando Alvarez U$D-Zuba V</t>
  </si>
  <si>
    <t xml:space="preserve">                   Maria de las Mercedes Villamayor U$D-Zuba V</t>
  </si>
  <si>
    <t xml:space="preserve">                   Adrian Antonio Trinidad Astesana U$D-Zuba V</t>
  </si>
  <si>
    <t xml:space="preserve">                   Homero Gabriel Suarez Pommerench U$D-Zuba V</t>
  </si>
  <si>
    <t xml:space="preserve">                   Elsa Susana Martinez Sanchez U$D-Zuba V</t>
  </si>
  <si>
    <t xml:space="preserve">                   Augusto Guillermo Waizer U$D-Zuba V</t>
  </si>
  <si>
    <t xml:space="preserve">                   Andrey Zanenko U$D-Zuba V</t>
  </si>
  <si>
    <t xml:space="preserve">                   Maria Magdalena Morales U$D-Zuba V</t>
  </si>
  <si>
    <t xml:space="preserve">                   German Palechiz U$D-Zuba V</t>
  </si>
  <si>
    <t xml:space="preserve">                   Pedro Luis Ferrer Fernandez U$D-Zuba V</t>
  </si>
  <si>
    <t xml:space="preserve">                   Ignacia Santacruz de Enrique U$D-Zuba V</t>
  </si>
  <si>
    <t xml:space="preserve">                   Maria Florencia Pedrazzoli U$D-Zuba V</t>
  </si>
  <si>
    <t xml:space="preserve">                   Vanina Navarro Acosta U$D-Zuba V</t>
  </si>
  <si>
    <t xml:space="preserve">                   Elbia Silvia Montes de Oca Ramirez U$D-Zuba V</t>
  </si>
  <si>
    <t xml:space="preserve">                   Carlos Gomez Scmeda U$D-Zuba V</t>
  </si>
  <si>
    <t xml:space="preserve">                   Albert Valenzuela Leon U$D-Zuba V</t>
  </si>
  <si>
    <t xml:space="preserve">                   Floricia Marilyne Pulinga U$D-Zuba V</t>
  </si>
  <si>
    <t xml:space="preserve">                   Dominique Ballasch Amigo U$D-Zuba V</t>
  </si>
  <si>
    <t xml:space="preserve">                   Maria Carolina Villagra Lopez U$D-Zuba V</t>
  </si>
  <si>
    <t xml:space="preserve">                   German Luis Fassardi U$D-Zuba V</t>
  </si>
  <si>
    <t xml:space="preserve">                   Ana Maria Orue Leon U$D-Zuba V</t>
  </si>
  <si>
    <t xml:space="preserve">                   En Accion S.A. U$D-Zuba V</t>
  </si>
  <si>
    <t xml:space="preserve">                   Alejandro Matias Beron U$D-Zuba V</t>
  </si>
  <si>
    <t xml:space="preserve">                   Ismael Andres Selman Barrientos U$S-Zuba V</t>
  </si>
  <si>
    <t xml:space="preserve">                   Luis Alberto Baranda Cabrera U$D-Zuba V</t>
  </si>
  <si>
    <t xml:space="preserve">                   Jorge Atilio Conte Grand U$D-Zuba V</t>
  </si>
  <si>
    <t xml:space="preserve">                   Panni S.A. U$D-Zuba V</t>
  </si>
  <si>
    <t xml:space="preserve">                   Eliana Cecilia Netter U$D-Zuba V</t>
  </si>
  <si>
    <t xml:space="preserve">                   Javier Atilio Colombara U$D-Zuba V</t>
  </si>
  <si>
    <t xml:space="preserve">                   Pedro Pablo Palacios Jara U$D Zuba V</t>
  </si>
  <si>
    <t xml:space="preserve">                   Rossy Tatiana Arevalos Rojas U$D-Zuba 5</t>
  </si>
  <si>
    <t xml:space="preserve">                   Camilo Angel Aviles Diaz U$D-Zuba 5</t>
  </si>
  <si>
    <t xml:space="preserve">                   Miguel Rene Mendoza Rodas U$D-Zuba 5</t>
  </si>
  <si>
    <t xml:space="preserve">                   ADALBERTO ACEVEDO MACIEL U$D-Zuba 5</t>
  </si>
  <si>
    <t xml:space="preserve">                TOTAL...CUENTAS A COBRAR ZUBA V</t>
  </si>
  <si>
    <t xml:space="preserve">                CUENTAS A COBRAR ZUBA VI</t>
  </si>
  <si>
    <t xml:space="preserve">                   Camilo Angel Aviles Diaz U$D-Zuba VI</t>
  </si>
  <si>
    <t xml:space="preserve">                   Augusto Guillermo Waizer U$D-Zuba VI</t>
  </si>
  <si>
    <t xml:space="preserve">                   Oscar Buenaventura Fierro U$D-Zuba VI</t>
  </si>
  <si>
    <t xml:space="preserve">                   Norma Maria Zarate Gonzalez U$D-Zuba VI</t>
  </si>
  <si>
    <t xml:space="preserve">                   Valentin Muñoz de Zarate U$D-Zuba VI</t>
  </si>
  <si>
    <t xml:space="preserve">                   Esteban Odriozola Bono U$D-Zuba VI</t>
  </si>
  <si>
    <t xml:space="preserve">                   Santiago Alberio U$D-Zuba VI</t>
  </si>
  <si>
    <t xml:space="preserve">                   Edwin Lopez Cattebeke U$D-Zuba VI</t>
  </si>
  <si>
    <t xml:space="preserve">                   Ismael Jose Ossoski U$D-Zuba VI</t>
  </si>
  <si>
    <t xml:space="preserve">                   Esteban Luis Jozsa U$D-Zuba VI</t>
  </si>
  <si>
    <t xml:space="preserve">                   Maximiliano David Aguirre Fernandez U$D-Zuba VI</t>
  </si>
  <si>
    <t xml:space="preserve">                   German Alberto Alegre U$D-Zuba VI</t>
  </si>
  <si>
    <t xml:space="preserve">                   Dante Ferracini U$D-Zuba VI</t>
  </si>
  <si>
    <t xml:space="preserve">                   Adrian Esteban Micillo U$D-Zuba VI</t>
  </si>
  <si>
    <t xml:space="preserve">                   Balbino Jose Garay Contreras U$D-Zuba VI</t>
  </si>
  <si>
    <t xml:space="preserve">                   Rosa Aurora Martinez U$D-Zuba VI</t>
  </si>
  <si>
    <t xml:space="preserve">                   Felipe Maldonado Sciaccaluga U$D-Zuba VI</t>
  </si>
  <si>
    <t xml:space="preserve">                   Evert Jose Meza U$D-Zuba VI</t>
  </si>
  <si>
    <t xml:space="preserve">                   Andrea Lujan Dibitonto Villar U$D-Zuba VI</t>
  </si>
  <si>
    <t xml:space="preserve">                   Gabriela Amalia Alvarez Enrique U$D-Zuba VI</t>
  </si>
  <si>
    <t xml:space="preserve">                   Luis Eduardo Campoy Silvera U$D-Zuba VI</t>
  </si>
  <si>
    <t xml:space="preserve">                   Florencia Marina Muñoz U$D-Zuba VI</t>
  </si>
  <si>
    <t xml:space="preserve">                   Isidro Bittar Lopez U$D-Zuba VI</t>
  </si>
  <si>
    <t xml:space="preserve">                   Victor Heriberto Agüero Gonzalez U$D-Zuba VI</t>
  </si>
  <si>
    <t xml:space="preserve">                   Yanina Beltharram Kopansky Acosta U$D-Zuba VI</t>
  </si>
  <si>
    <t xml:space="preserve">                   Maria Jose Fretes Vierci U$D-Zuba VI</t>
  </si>
  <si>
    <t xml:space="preserve">                   Juan Cancio Fleitas Belotto U$D-Zuba VI</t>
  </si>
  <si>
    <t xml:space="preserve">                   Vicente Daniel Villalba Medina U$D-Zuba VI</t>
  </si>
  <si>
    <t xml:space="preserve">                   Gustavo Oscar Franza U$D-Zuba VI</t>
  </si>
  <si>
    <t xml:space="preserve">                   Martina Maria Regusci Fontaina U$D-Zuba VI</t>
  </si>
  <si>
    <t xml:space="preserve">                   Maria Eugenia Ortellado Trabuco U$D Zuba VI</t>
  </si>
  <si>
    <t xml:space="preserve">                   Carlos Andres Nuñez Arguello U$D Zuba VI</t>
  </si>
  <si>
    <t xml:space="preserve">                   Zoila Beatriz Benitez de Ayala Zuba VI</t>
  </si>
  <si>
    <t xml:space="preserve">                   Norma Fabiola Prantte de Campuzano U$D Zuba VI</t>
  </si>
  <si>
    <t xml:space="preserve">                   Fulvio Andres Perez Ferreira U$D Zuba VI</t>
  </si>
  <si>
    <t xml:space="preserve">                   Dalma Viviana Fleitas Cristaldo U$D Zuba VI</t>
  </si>
  <si>
    <t xml:space="preserve">                   Horacio Gamarra Echazu U$D-ZUBA 6</t>
  </si>
  <si>
    <t xml:space="preserve">                   Luis Esteban Cimili U$D-Zuba 6</t>
  </si>
  <si>
    <t xml:space="preserve">                   Carros Via Chile S.A. U$D-Zuba 6</t>
  </si>
  <si>
    <t xml:space="preserve">                   Elke Liliana Maria Helbing Linares U$D-Zuba 6</t>
  </si>
  <si>
    <t xml:space="preserve">                   Hector Argentino Fernandez U$D-Zuba 6</t>
  </si>
  <si>
    <t xml:space="preserve">                TOTAL...CUENTAS A COBRAR ZUBA VI</t>
  </si>
  <si>
    <t xml:space="preserve">                CUENTAS A COBRAR ZUBA VII</t>
  </si>
  <si>
    <t xml:space="preserve">                   Roque Alberto Sotelo Chaparro U$D-Zuba VII</t>
  </si>
  <si>
    <t xml:space="preserve">                   Juan Andres Ovando Ojeda U$D-Zuba VII</t>
  </si>
  <si>
    <t xml:space="preserve">                   Walter Enrique Doldan Mendez U$D-Zuba VII</t>
  </si>
  <si>
    <t xml:space="preserve">                   Andrea Nathalia Flores Zara U$D-Zuba VII</t>
  </si>
  <si>
    <t xml:space="preserve">                   Nilda Echeverria de Bustamante U$D-Zuba 7</t>
  </si>
  <si>
    <t xml:space="preserve">                   Steven Lugo Guadalupe U$D-Zuba VII</t>
  </si>
  <si>
    <t xml:space="preserve">                   Ilsa Virginia Vazquez Gomez U$D-Zuba VII</t>
  </si>
  <si>
    <t xml:space="preserve">                   Gustavo Joaquin Diez U$D-Zuba VII</t>
  </si>
  <si>
    <t xml:space="preserve">                   Natalia Maria Stipanovich Imizcoz U$D-Zuba VII</t>
  </si>
  <si>
    <t xml:space="preserve">                   Maria del Carmen Stipanovich Imizcoz U$D-Zuba VII</t>
  </si>
  <si>
    <t xml:space="preserve">                   Juan Daniel Gallardo Aguilera U$D-Zuba VII</t>
  </si>
  <si>
    <t xml:space="preserve">                   Jorge Helmuth Guerrero Behne U$D-Zuba VII</t>
  </si>
  <si>
    <t xml:space="preserve">                   Gustavo Alegria U$D-Zuba VII</t>
  </si>
  <si>
    <t xml:space="preserve">                   German Nicolas Olivo U$D-Zuba VII</t>
  </si>
  <si>
    <t xml:space="preserve">                   CBM Group SRL U$D-Zuba VII</t>
  </si>
  <si>
    <t xml:space="preserve">                   Garlen Alexis Espinoza Blanco U$D-Zuba VII</t>
  </si>
  <si>
    <t xml:space="preserve">                   Rodrigo Enrique Franco Bisso U$D-Zuba VII</t>
  </si>
  <si>
    <t xml:space="preserve">                   Inversiones e Inmobiliaria BBK Lim. U$D-Zuba VII</t>
  </si>
  <si>
    <t xml:space="preserve">                   Milton Bacallao Rodriguez U$D- Zuba VII</t>
  </si>
  <si>
    <t xml:space="preserve">                   Elias Francisco Castillo Centurion U$D-Zuba 7</t>
  </si>
  <si>
    <t xml:space="preserve">                   Toppi y Asociados S.A. U$D-Zuba 7</t>
  </si>
  <si>
    <t xml:space="preserve">                   Martin Lujan U$D-Zuba 7</t>
  </si>
  <si>
    <t xml:space="preserve">                   Rodrigo Luis Zalazar U$D-Zuba 7</t>
  </si>
  <si>
    <t xml:space="preserve">                   Sergio Luis Fanego Insfran U$D-Zuba 7</t>
  </si>
  <si>
    <t xml:space="preserve">                TOTAL...CUENTAS A COBRAR ZUBA VII</t>
  </si>
  <si>
    <t xml:space="preserve">                CUENTAS A COBRAR ZUBA 8</t>
  </si>
  <si>
    <t xml:space="preserve">                   Noelia Andrea Baez Osorio U$D-Zuba 8</t>
  </si>
  <si>
    <t xml:space="preserve">                   Alejandro Matias Beron U$D-Zuba 8</t>
  </si>
  <si>
    <t xml:space="preserve">                   Maria Elena Lopez Vargas U$D-Zuba 8</t>
  </si>
  <si>
    <t xml:space="preserve">                   Rodrigo Andres Chamorro Urbieta U$D-Zuba 8</t>
  </si>
  <si>
    <t xml:space="preserve">                   Juan Cancio Fleitas Belotto U$D-Zuba 8</t>
  </si>
  <si>
    <t xml:space="preserve">                   Elba Amalia Gonzalez Silva U$D-Zuba 8</t>
  </si>
  <si>
    <t xml:space="preserve">                   Edward Herlam Bernal Rivera U$D-Zuba 8</t>
  </si>
  <si>
    <t xml:space="preserve">                   Carlos Gabriel Titievsky U$D-Zuba 8</t>
  </si>
  <si>
    <t xml:space="preserve">                   Aldo Martin Migliarini U$D-Zuba 8</t>
  </si>
  <si>
    <t xml:space="preserve">                   Elena Beatriz Chaletet U$D-Zuba-8</t>
  </si>
  <si>
    <t xml:space="preserve">                   Anahi Vega Fernandez U$D-Zuba 8</t>
  </si>
  <si>
    <t xml:space="preserve">                   Nelson Jose Maldonado Sciaccaluga U$D-Zuba 8</t>
  </si>
  <si>
    <t xml:space="preserve">                   Alan Ezequiel Fernandez U$D-Zuba 8</t>
  </si>
  <si>
    <t xml:space="preserve">                   Liz Larissa Romero Bezerra U$D-Zuba 8</t>
  </si>
  <si>
    <t xml:space="preserve">                   Gonzalo Miguel Alonzo U$D Zuba 8</t>
  </si>
  <si>
    <t xml:space="preserve">                   German Luis Fasardi U$D Zuba 8</t>
  </si>
  <si>
    <t xml:space="preserve">                   Oscar Patricio Valenzuela Aguilera U$D Zuba 8</t>
  </si>
  <si>
    <t xml:space="preserve">                   Claudio Felipe  Chandia Stehr U$D Zuba 8</t>
  </si>
  <si>
    <t xml:space="preserve">                   Ricardo Arturo Molinas Aquino U$D Zuba 8</t>
  </si>
  <si>
    <t xml:space="preserve">                   Dahiana Elizabeth Benitez Fleitas U$D Zuba 8</t>
  </si>
  <si>
    <t xml:space="preserve">                   Veronica Estigarribia Santacruz U$D Zuba 8</t>
  </si>
  <si>
    <t xml:space="preserve">                   Ana Daniela Campuzano Hrisuk U$D Zuba 8</t>
  </si>
  <si>
    <t xml:space="preserve">                   Mariano Villaggi U$D- Zuba 8</t>
  </si>
  <si>
    <t xml:space="preserve">                   Hernan Santos U$D-Zuba 8</t>
  </si>
  <si>
    <t xml:space="preserve">                   Pascual Antonio Silva Deniz U$D- Zuba 8</t>
  </si>
  <si>
    <t xml:space="preserve">                   Marcelo Daniel Soler U$D-Zuba 8</t>
  </si>
  <si>
    <t xml:space="preserve">                   Maria Alejandra Garay U$D-Zuba 8</t>
  </si>
  <si>
    <t xml:space="preserve">                   Dalmiro Santos U$D- Zuba 8</t>
  </si>
  <si>
    <t xml:space="preserve">                   Sergio Gustavo Rene Ceccarelli U$D-Zuba 8</t>
  </si>
  <si>
    <t xml:space="preserve">                   Dino Ceccarelli U$D-Zuba 8</t>
  </si>
  <si>
    <t xml:space="preserve">                   Martin Dib U$D-Zuba 8</t>
  </si>
  <si>
    <t xml:space="preserve">                   Matias Arena U$D-Zuba 8</t>
  </si>
  <si>
    <t xml:space="preserve">                   Adriana Beatriz Maria Arias U$D-Zuba 8</t>
  </si>
  <si>
    <t xml:space="preserve">                   Rodolfo Marcelo Bouloc U$D-Zuba 8</t>
  </si>
  <si>
    <t xml:space="preserve">                   Ernesto Oscar Maluf U$D-Zuba 8</t>
  </si>
  <si>
    <t xml:space="preserve">                   Camila Lucy Araya Montero U$D-Zuba 8</t>
  </si>
  <si>
    <t xml:space="preserve">                   Facundo Baltazar Espina U$D-Zuba 8</t>
  </si>
  <si>
    <t xml:space="preserve">                   Maria del Carmen Alvarez Enciso U$D-Zuba 8</t>
  </si>
  <si>
    <t xml:space="preserve">                   Ilda Mabel Caballero U$D-Zuba 8</t>
  </si>
  <si>
    <t xml:space="preserve">                   Tania Magali Benitez Rivas U$D-Zuba 8</t>
  </si>
  <si>
    <t xml:space="preserve">                   Flavio Alzueta U$D-Zuba 8</t>
  </si>
  <si>
    <t xml:space="preserve">                   Alexandre Perrachon U$D- Zuba 8</t>
  </si>
  <si>
    <t xml:space="preserve">                   Oscar Alfredo Goette U$D- Zuba 8</t>
  </si>
  <si>
    <t xml:space="preserve">                   Daniel Gustavo Di Nardo U$D-Zuba 8</t>
  </si>
  <si>
    <t xml:space="preserve">                   Mario David Abad U$D-Zuba 8</t>
  </si>
  <si>
    <t xml:space="preserve">                   Maria de Fatima Baez Villagra U$D-Zuba 8</t>
  </si>
  <si>
    <t xml:space="preserve">                   Cecilia Anahi Miranda Monges U$D-Zuba 8</t>
  </si>
  <si>
    <t xml:space="preserve">                   Walter D-augero U$D-Zuba 8</t>
  </si>
  <si>
    <t xml:space="preserve">                TOTAL...CUENTAS A COBRAR ZUBA 8</t>
  </si>
  <si>
    <t xml:space="preserve">                CUENTAS A COBRAR ZUBA 9-ENCARNACION</t>
  </si>
  <si>
    <t xml:space="preserve">                   Kathia Susana Caceres U$D-Zuba 9</t>
  </si>
  <si>
    <t xml:space="preserve">                   Mykonos SRL U$D-Zuba 9</t>
  </si>
  <si>
    <t xml:space="preserve">                   Cristina Laura Balestra U$D-Zuba 9</t>
  </si>
  <si>
    <t xml:space="preserve">                   Valdir Carlos Lautenschlager Scholler USD Zuba 9</t>
  </si>
  <si>
    <t xml:space="preserve">                   Carlos Roberto Caceres Cena U$D  Zuba 9</t>
  </si>
  <si>
    <t xml:space="preserve">                   Maria Sol Rodriguez U$D- Zuba 9</t>
  </si>
  <si>
    <t xml:space="preserve">                   Jose Raul Moglia U$D-Zuba 9</t>
  </si>
  <si>
    <t xml:space="preserve">                   Sergio Rafael Concha Parada U$D-Zuba 9</t>
  </si>
  <si>
    <t xml:space="preserve">                   Juan Pablo Lupi U$D- Zuba 9</t>
  </si>
  <si>
    <t xml:space="preserve">                   Jose Sebastian Lepori U$D- Zuba 9</t>
  </si>
  <si>
    <t xml:space="preserve">                   Matias Scarabotti U$D- Zuba 9</t>
  </si>
  <si>
    <t xml:space="preserve">                   Carlos Daniel Picarschi U$D- Zuba 9</t>
  </si>
  <si>
    <t xml:space="preserve">                   Norma Beatriz Classen U$D-Zuba 9</t>
  </si>
  <si>
    <t xml:space="preserve">                   Nelson Ivan Malawka U$D-Zuba 9</t>
  </si>
  <si>
    <t xml:space="preserve">                   Martin Federico Seybold U$D-Zuba 9</t>
  </si>
  <si>
    <t xml:space="preserve">                   Gustavo Gabriel Calvo U$D-Zuba 9</t>
  </si>
  <si>
    <t xml:space="preserve">                   Enrique Abrahamsson U$D-Zuba 9</t>
  </si>
  <si>
    <t xml:space="preserve">                   Claudio Arrechea U$D-Zuba 9</t>
  </si>
  <si>
    <t xml:space="preserve">                   Cesar Gustavo Rodriguez U$D-Zuba 9</t>
  </si>
  <si>
    <t xml:space="preserve">                   Matias Nicolas Davalos U$D-Zuba 9</t>
  </si>
  <si>
    <t xml:space="preserve">                   Eduardo Luis Guedman U$D-Zuba 9</t>
  </si>
  <si>
    <t xml:space="preserve">                   Mario Emilio Ferreyra U$D-Zuba 9</t>
  </si>
  <si>
    <t xml:space="preserve">                   Mario Fabian Bosch U$D-Zuba 9</t>
  </si>
  <si>
    <t xml:space="preserve">                   Federico Dei Castelli U$D-Zuba 9</t>
  </si>
  <si>
    <t xml:space="preserve">                   Vilma Raquel Cesar de Caceres U$D-Zuba 9</t>
  </si>
  <si>
    <t xml:space="preserve">                   Ramon Antonio Herebia Gamarra U$D-Zuba 9</t>
  </si>
  <si>
    <t xml:space="preserve">                   Jorge Eduardo Lopez Cabrera U$D- Zuba 9 Torre 2</t>
  </si>
  <si>
    <t xml:space="preserve">                   Analia Alicia Nuñez Roman U$D-Zuba 9- Torre 2</t>
  </si>
  <si>
    <t xml:space="preserve">                   Armando Sebastian Fernandez Enciso U$D-Zuba 9</t>
  </si>
  <si>
    <t xml:space="preserve">                   Miguel Angel Clossa U$D-Zuba 9 Torre 2</t>
  </si>
  <si>
    <t xml:space="preserve">                   Juliana Nuñez Solari U$D-Zuba 9</t>
  </si>
  <si>
    <t xml:space="preserve">                   Maria Belen Rodriguez U$D-Zuba 9 Torre 2</t>
  </si>
  <si>
    <t xml:space="preserve">                TOTAL...CUENTAS A COBRAR ZUBA 9-ENCARNACION</t>
  </si>
  <si>
    <t xml:space="preserve">                CUENTAS A COBRAR ZUBA 10</t>
  </si>
  <si>
    <t xml:space="preserve">                   Alan Yamil Cornier Singh U$D-Zuba 10</t>
  </si>
  <si>
    <t xml:space="preserve">                   Luis Marcelo Ramirez Gonzalez U$D-Zuba 10</t>
  </si>
  <si>
    <t xml:space="preserve">                   Luis Alberto Baranda Cabrera U$D-Zuba 10</t>
  </si>
  <si>
    <t xml:space="preserve">                   Maria Natalia Texo Canepa U$D-Zuba 10</t>
  </si>
  <si>
    <t xml:space="preserve">                   Mariela Eleonora Godiño U$D-Zuba 10</t>
  </si>
  <si>
    <t xml:space="preserve">                   Juan Sebastian Guillen Galli U$D-Zuba 10</t>
  </si>
  <si>
    <t xml:space="preserve">                   Oscar Arnaldo Zayas Centurion U$D-Zuba 10</t>
  </si>
  <si>
    <t xml:space="preserve">                   Karen Lorena Villalba Gatti U$D-Zuba 10</t>
  </si>
  <si>
    <t xml:space="preserve">                   Mario David Abad Torres U$D-Zuba 10</t>
  </si>
  <si>
    <t xml:space="preserve">                   Gonzalo Miguel Alonzo U$D-Zuba 10</t>
  </si>
  <si>
    <t xml:space="preserve">                   Search Consultora S.R.L. U$D-Zuba 10</t>
  </si>
  <si>
    <t xml:space="preserve">                   Cristian Hugo Molinari U$D-Zuba 10</t>
  </si>
  <si>
    <t xml:space="preserve">                   Pablo Mauricio Gampel U$D-Zuba 10</t>
  </si>
  <si>
    <t xml:space="preserve">                   Shirley Leticia Gonzalez Caceres U$D-Zuba 10</t>
  </si>
  <si>
    <t xml:space="preserve">                   Veronica Ana Siri U$D-Zuba 10</t>
  </si>
  <si>
    <t xml:space="preserve">                   Sebastian Van Humbeeck Diaz U$D-Zuba 10</t>
  </si>
  <si>
    <t xml:space="preserve">                   Joshua Ryan Moltes Browning U$D-Zuba 10</t>
  </si>
  <si>
    <t xml:space="preserve">                   Raul Marcial Gimenez U$D-Zuba 10</t>
  </si>
  <si>
    <t xml:space="preserve">                   Fernando Mario Brecciarolli U$D-Zuba 10</t>
  </si>
  <si>
    <t xml:space="preserve">                   Cbm Group S.R.L. U$D-Zuba 10</t>
  </si>
  <si>
    <t xml:space="preserve">                   Doria Berzavet Espinola U$D-Zuba 10</t>
  </si>
  <si>
    <t xml:space="preserve">                   Flavio Alzueta U$D-Zuba 10</t>
  </si>
  <si>
    <t xml:space="preserve">                   Carlos Alfredo Candia U$D-Zuba 10</t>
  </si>
  <si>
    <t xml:space="preserve">                   Sonia Xiomara Ruiz Bejarano U$D- Zuba 10</t>
  </si>
  <si>
    <t xml:space="preserve">                   Jorge Alberto Yuruhan Cabello U$D-Zuba 10</t>
  </si>
  <si>
    <t xml:space="preserve">                   Jorge Eduardo Lopez Cabrera U$D-Zuba 10</t>
  </si>
  <si>
    <t xml:space="preserve">                   Lucia Gomez U$D-Zuba 10</t>
  </si>
  <si>
    <t xml:space="preserve">                TOTAL...CUENTAS A COBRAR ZUBA 10</t>
  </si>
  <si>
    <t xml:space="preserve">                CUENTAS A COBRAR ZUBA PLAZA</t>
  </si>
  <si>
    <t xml:space="preserve">                   Diego Fernando Jordan Landivar U$D-Zuba Plaza</t>
  </si>
  <si>
    <t xml:space="preserve">                   Jose Carlos Jordan Landivar U$D-Zuba Plaza</t>
  </si>
  <si>
    <t xml:space="preserve">                   Anwar El Farah Montero U$D-Zuba Plaza</t>
  </si>
  <si>
    <t xml:space="preserve">                   Alicia Beatriz Benitez Sarquis U$D-Zuba Plaza</t>
  </si>
  <si>
    <t xml:space="preserve">                   Carlos Emilio Gimenez U$D-Zuba Plaza</t>
  </si>
  <si>
    <t xml:space="preserve">                   Walter Enrique Doldan Mendez U$D-Zuba Plaza</t>
  </si>
  <si>
    <t xml:space="preserve">                   Edwin Lopez Cattebeke  U$D-Zuba Plaza</t>
  </si>
  <si>
    <t xml:space="preserve">                   Mariana Zabalveytia U$D-Zuba Plaza</t>
  </si>
  <si>
    <t xml:space="preserve">                   Rodrigo Moratorio U$D-Zuba Plaza</t>
  </si>
  <si>
    <t xml:space="preserve">                   Sebastian Bauden U$D-Zuba Plaza</t>
  </si>
  <si>
    <t xml:space="preserve">                   Marisol Evany Insfran U$D-Zuba Plaza</t>
  </si>
  <si>
    <t xml:space="preserve">                   Nilda Hebe Silva de Gomez U$D-Zuba Plaza</t>
  </si>
  <si>
    <t xml:space="preserve">                   Juan Sebastian Guillen Galli U$D- Zuba Plaza</t>
  </si>
  <si>
    <t xml:space="preserve">                   Micaela Magali Bouloc U$D-Zuba Plaza</t>
  </si>
  <si>
    <t xml:space="preserve">                   Tatiana Maria Rivarola Quevedo U$D-Zuba Plaza T3</t>
  </si>
  <si>
    <t xml:space="preserve">                   Desiree Maria Lopez Martinez U$D-Zuba Plaza</t>
  </si>
  <si>
    <t xml:space="preserve">                   Martin Orlando Roig U$D-Zuba Plaza</t>
  </si>
  <si>
    <t xml:space="preserve">                   Luis Alberto Baranda Cabrera U$D-Zuba Plaza</t>
  </si>
  <si>
    <t xml:space="preserve">                   Juan Martin Paez De la Torre U$D-Zuba Plaza</t>
  </si>
  <si>
    <t xml:space="preserve">                   Maria Letizia Aguilar U$D-Zuba Plaza</t>
  </si>
  <si>
    <t xml:space="preserve">                   Dario Acevedo U$D-Zuba Plaza</t>
  </si>
  <si>
    <t xml:space="preserve">                   Karina Ruth Perez U$D-Zuba Plaza</t>
  </si>
  <si>
    <t xml:space="preserve">                   Juan Carlos Masitto U$D-Zuba Plaza</t>
  </si>
  <si>
    <t xml:space="preserve">                   Sergio Raul Soloaga U$D-Zuba Plaza</t>
  </si>
  <si>
    <t xml:space="preserve">                   Maria Belen Morinigo U$D-Zuba Plaza</t>
  </si>
  <si>
    <t xml:space="preserve">                   Derlis Carlos Leon Sanabria U$D-Zuba Plaza</t>
  </si>
  <si>
    <t xml:space="preserve">                   Homero Suarez U$D - Zuba Plaza</t>
  </si>
  <si>
    <t xml:space="preserve">                   Sergio Hugo Villar U$D - Zuba Plaza</t>
  </si>
  <si>
    <t xml:space="preserve">                   Francisco Leibovich U$D- Zuba Plaza</t>
  </si>
  <si>
    <t xml:space="preserve">                   Edgar Milciades Lopez Marin U$D- Zuba Plaza</t>
  </si>
  <si>
    <t xml:space="preserve">                   Gabriel Eduardo Rodriguez U$D - Zuba Plaza</t>
  </si>
  <si>
    <t xml:space="preserve">                   Gabriel Rodriguez Pereira U$D-Zuba Plaza</t>
  </si>
  <si>
    <t xml:space="preserve">                   Renatto Daniel Benzo U$D-Zuba Plaza</t>
  </si>
  <si>
    <t xml:space="preserve">                   Veronica Vanesa Sielawko U$D-Zuba Plaza</t>
  </si>
  <si>
    <t xml:space="preserve">                   Sonia Xiomara Ruiz Bejarano U$D-Zuba Plaza</t>
  </si>
  <si>
    <t xml:space="preserve">                   Miguel Maximiliano Mil U$D-Zuba Plaza</t>
  </si>
  <si>
    <t xml:space="preserve">                   Daniela Carolina Zalazar U$D-Zuba Plaza</t>
  </si>
  <si>
    <t xml:space="preserve">                   Alicia Beatriz Alvarenga Cuevas U$D- Zuba Plaza</t>
  </si>
  <si>
    <t xml:space="preserve">                   Hector Andres Parra Muñoz U$D- Zuba Plaza</t>
  </si>
  <si>
    <t xml:space="preserve">                   Maria Del Rosario Muñoz Ofero U$D- Zuba Plaza</t>
  </si>
  <si>
    <t xml:space="preserve">                   Julio Cesar D´ Angelo U$D- Zuba Plaza</t>
  </si>
  <si>
    <t xml:space="preserve">                   Rodrigo Ernesto Doldan Mendez U$D-Zuba Plaza</t>
  </si>
  <si>
    <t xml:space="preserve">                   Martin Eduardo Stotti U$D-Zuba Plaza</t>
  </si>
  <si>
    <t xml:space="preserve">                   Miguel Angel Sanchez U$D-Zuba Plaza</t>
  </si>
  <si>
    <t xml:space="preserve">                   Jorge Luis Sallaberry U$D-Zuba Plaza</t>
  </si>
  <si>
    <t xml:space="preserve">                   Jose Mario Serafini Gauto U$D-Zuba Plaza</t>
  </si>
  <si>
    <t xml:space="preserve">                   Alfredo Omar Perea Fernandez U$D-Zuba Plaza</t>
  </si>
  <si>
    <t xml:space="preserve">                   Nahuel Ariel Pianosa U$D-Zuba Plaza</t>
  </si>
  <si>
    <t xml:space="preserve">                   Gabriel Gonzalo Cura U$D-Zuba Plaza</t>
  </si>
  <si>
    <t xml:space="preserve">                   Horacio Gamarra U$D-Zuba Plaza</t>
  </si>
  <si>
    <t xml:space="preserve">                   Alejandro Juan Costa U$D-Zuba Plaza T 1</t>
  </si>
  <si>
    <t xml:space="preserve">                   Bernarda Fleitas U$D- Zuba Plaza T2</t>
  </si>
  <si>
    <t xml:space="preserve">                   Nikolai Shumianshi U$D- Zuba Plaza T3</t>
  </si>
  <si>
    <t xml:space="preserve">                TOTAL...CUENTAS A COBRAR ZUBA PLAZA</t>
  </si>
  <si>
    <t xml:space="preserve">                CUENTAS A COBRAR ZUBA 12 CDE</t>
  </si>
  <si>
    <t xml:space="preserve">                   Nestor Dario Giret Alonso U$D - Zuba 12 CDE</t>
  </si>
  <si>
    <t xml:space="preserve">                TOTAL...CUENTAS A COBRAR ZUBA 12 CDE</t>
  </si>
  <si>
    <t xml:space="preserve">                CUENTAS A COBRAR ZUBA 13</t>
  </si>
  <si>
    <t xml:space="preserve">                   Mariana Avelina Villacorta U$D-Zuba 13</t>
  </si>
  <si>
    <t xml:space="preserve">                   Agata Mariana Giarrusso U$D- Zuba 13</t>
  </si>
  <si>
    <t xml:space="preserve">                   Melisa Mariel Romero Carrara U$D-Zuba 13</t>
  </si>
  <si>
    <t xml:space="preserve">                   Alexis Wolf  Waisman U$D-Zuba 13</t>
  </si>
  <si>
    <t xml:space="preserve">                   Horacio Gamarra Echazu U$D-Zuba 13</t>
  </si>
  <si>
    <t xml:space="preserve">                   Alejandro Federico Norman U$D-Zuba 13</t>
  </si>
  <si>
    <t xml:space="preserve">                   Ruth Mariela Marin Peralta U$D-Zuba 13</t>
  </si>
  <si>
    <t xml:space="preserve">                   Carlos Ignacio Atilio Bessonne U$D-Zuba 13</t>
  </si>
  <si>
    <t xml:space="preserve">                   Jose Alberto Francisco Cardin U$D-Zuba 13</t>
  </si>
  <si>
    <t xml:space="preserve">                   Carlos Alberto Irala Fernandez U$D-Zuba 13</t>
  </si>
  <si>
    <t xml:space="preserve">                   Sergio Alejandro Pilar U$D-Zuba 13</t>
  </si>
  <si>
    <t xml:space="preserve">                   Jorge Luis Monges U$D-Zuba 13</t>
  </si>
  <si>
    <t xml:space="preserve">                   Mauro Fernando Cetrini U$D - Zuba 13</t>
  </si>
  <si>
    <t xml:space="preserve">                   Alfredo Omar Perea Fernandez U$D-Zuba 13</t>
  </si>
  <si>
    <t xml:space="preserve">                   Mario David Abad Torres U$D- Zuba 13</t>
  </si>
  <si>
    <t xml:space="preserve">                   Katya Teresa Fogel Artemenko U$D-Zuba 13</t>
  </si>
  <si>
    <t xml:space="preserve">                   Pablina Leguizamon Chamorro U$D-Zuba 13</t>
  </si>
  <si>
    <t xml:space="preserve">                   Julio Cesar D´angelo U$D-Zuba 13</t>
  </si>
  <si>
    <t xml:space="preserve">                   Teresa de Jesus Acosta Sanchez U$D-Zuba 13</t>
  </si>
  <si>
    <t xml:space="preserve">                   Daniel Gerardo Jonowski U$D-Zuba 13</t>
  </si>
  <si>
    <t xml:space="preserve">                TOTAL...CUENTAS A COBRAR ZUBA 13</t>
  </si>
  <si>
    <t xml:space="preserve">                   Clientes por contrato - CP</t>
  </si>
  <si>
    <t xml:space="preserve">                   Financiamiento a Facturar CP</t>
  </si>
  <si>
    <t xml:space="preserve">                   (-) Previsión de Créditos Incobrables</t>
  </si>
  <si>
    <t xml:space="preserve">                   Alquileres a Cobrar Zuba I</t>
  </si>
  <si>
    <t xml:space="preserve">                   Alquileres a Cobrar Zuba II</t>
  </si>
  <si>
    <t xml:space="preserve">                   Alquileres a Cobrar Zuba III</t>
  </si>
  <si>
    <t xml:space="preserve">                   Alquileres a Cobrar Zuba 4</t>
  </si>
  <si>
    <t xml:space="preserve">                   Expensas - Administracion Zuba I</t>
  </si>
  <si>
    <t xml:space="preserve">                   Expensas - Administracion Zuba II</t>
  </si>
  <si>
    <t xml:space="preserve">                   Expensas - Administracion Zuba III</t>
  </si>
  <si>
    <t xml:space="preserve">                   Expensas- Administracion Zuba IV</t>
  </si>
  <si>
    <t xml:space="preserve">                   Expensas-Administracion Zuba V</t>
  </si>
  <si>
    <t xml:space="preserve">                   Anticipo - Administración de alquiler</t>
  </si>
  <si>
    <t xml:space="preserve">                Retención Impuesto a la Renta</t>
  </si>
  <si>
    <t xml:space="preserve">                Credito Fiscal</t>
  </si>
  <si>
    <t xml:space="preserve">                Credito Financiero</t>
  </si>
  <si>
    <t xml:space="preserve">                Crédito retención IDU</t>
  </si>
  <si>
    <t xml:space="preserve">                Créditos no Aplicados</t>
  </si>
  <si>
    <t xml:space="preserve">                ANTICIPO A PROVEEDORES</t>
  </si>
  <si>
    <t xml:space="preserve">                   Anticipo a Proveedor - Compra de Inmueble</t>
  </si>
  <si>
    <t xml:space="preserve">                   Anticipo Proveedor-Comisionista</t>
  </si>
  <si>
    <t xml:space="preserve">                   Anticipo Proveedor</t>
  </si>
  <si>
    <t xml:space="preserve">                   Anticipo Proveedor U$D</t>
  </si>
  <si>
    <t xml:space="preserve">                TOTAL...ANTICIPO A PROVEEDORES</t>
  </si>
  <si>
    <t xml:space="preserve">                ANTICIPO AL PERSONAL</t>
  </si>
  <si>
    <t xml:space="preserve">                   Anticipo al Personal</t>
  </si>
  <si>
    <t xml:space="preserve">                   Anticipo Rem. Pers. Sup. Valentina Basaglia</t>
  </si>
  <si>
    <t xml:space="preserve">                   Anticipo de Utilidades - Valentina Basaglia</t>
  </si>
  <si>
    <t xml:space="preserve">                TOTAL...ANTICIPO AL PERSONAL</t>
  </si>
  <si>
    <t xml:space="preserve">                CUENTAS A COBRAR - ENTIDADES VINCULADAS</t>
  </si>
  <si>
    <t xml:space="preserve">                   Cuentas a Cobrar a Entidades Vinculadas</t>
  </si>
  <si>
    <t xml:space="preserve">                TOTAL...CUENTAS A COBRAR - ENTIDADES VINCULADAS</t>
  </si>
  <si>
    <t xml:space="preserve">                ANTICIPO - GASTOS A RENDIR</t>
  </si>
  <si>
    <t xml:space="preserve">                   Garantias Pagadas Zuba I</t>
  </si>
  <si>
    <t xml:space="preserve">                   Garantias Pagadas Zuba II</t>
  </si>
  <si>
    <t xml:space="preserve">                   Garantias Pagadas Zuba III</t>
  </si>
  <si>
    <t xml:space="preserve">                TOTAL...ANTICIPO - GASTOS A RENDIR</t>
  </si>
  <si>
    <t xml:space="preserve">                GASTOS A RECUPERAR</t>
  </si>
  <si>
    <t xml:space="preserve">                   Gastos a Recuperar</t>
  </si>
  <si>
    <t xml:space="preserve">                   Gastos a Facturar</t>
  </si>
  <si>
    <t xml:space="preserve">                TOTAL...GASTOS A RECUPERAR</t>
  </si>
  <si>
    <t xml:space="preserve">                Inmueble Terreno</t>
  </si>
  <si>
    <t xml:space="preserve">                   Inmueble Terreno Zuba Plaza</t>
  </si>
  <si>
    <t xml:space="preserve">                   Inmueble Terreno Zuba 8</t>
  </si>
  <si>
    <t xml:space="preserve">                   Inmueble Terreno Zuba 10</t>
  </si>
  <si>
    <t xml:space="preserve">                   Inmueble Terreno Zuba IV</t>
  </si>
  <si>
    <t xml:space="preserve">                   Inmueble Terreno Zuba V</t>
  </si>
  <si>
    <t xml:space="preserve">                   Inmueble Terreno Zuba VI</t>
  </si>
  <si>
    <t xml:space="preserve">                   Inmueble Terreno Zuba VII</t>
  </si>
  <si>
    <t xml:space="preserve">                   Inmueble Terreno Zuba 9 Encarnacion</t>
  </si>
  <si>
    <t xml:space="preserve">                   Inmueble Terreno Zuba 9 - Torre 2 Encarnacion</t>
  </si>
  <si>
    <t xml:space="preserve">                   Inmueble Terreno Zuba 12 CDE</t>
  </si>
  <si>
    <t xml:space="preserve">                   Inmueble Terreno Zuba 13</t>
  </si>
  <si>
    <t xml:space="preserve">                   Inmueble Terreno Zuba 19</t>
  </si>
  <si>
    <t xml:space="preserve">                TOTAL...Inmueble Terreno</t>
  </si>
  <si>
    <t xml:space="preserve">                Construcciones -Edificios</t>
  </si>
  <si>
    <t xml:space="preserve">                   Construcciones-Edificio Zuba IV</t>
  </si>
  <si>
    <t xml:space="preserve">                   Construcciones-Edificio Zuba V</t>
  </si>
  <si>
    <t xml:space="preserve">                   Construcciones-Edificio Zuba VI</t>
  </si>
  <si>
    <t xml:space="preserve">                   Construcciones-Edificio Zuba VII</t>
  </si>
  <si>
    <t xml:space="preserve">                   Construcciones-Edificio Zuba 8</t>
  </si>
  <si>
    <t xml:space="preserve">                   Construcciones-Edificio Zuba 9 Encarnacion</t>
  </si>
  <si>
    <t xml:space="preserve">                   Construcciones- Edificio Zuba 9 Torre 2- Encarnaci</t>
  </si>
  <si>
    <t xml:space="preserve">                   Construcciones-Edificio Zuba 10</t>
  </si>
  <si>
    <t xml:space="preserve">                   Construcciones- Edificio Zuba 12 - CDE</t>
  </si>
  <si>
    <t xml:space="preserve">                   Construcciones -Edificio Zuba Plaza- CIT</t>
  </si>
  <si>
    <t xml:space="preserve">                   Construcciones- Edificio Zuba 13  -  Las Margarita</t>
  </si>
  <si>
    <t xml:space="preserve">                TOTAL...Construcciones -Edificios</t>
  </si>
  <si>
    <t xml:space="preserve">                MERCADERIAS NAYAX</t>
  </si>
  <si>
    <t xml:space="preserve">                   Articulos para la Venta NAYAX</t>
  </si>
  <si>
    <t xml:space="preserve">                TOTAL...MERCADERIAS NAYAX</t>
  </si>
  <si>
    <t xml:space="preserve">                BIENES DE CAMBIO</t>
  </si>
  <si>
    <t xml:space="preserve">                   Bienes de Cambio por Contrato - CP</t>
  </si>
  <si>
    <t xml:space="preserve">                   Iva costo - construccion ZUBA V</t>
  </si>
  <si>
    <t xml:space="preserve">                   Iva costo - construccion ZUBA VI</t>
  </si>
  <si>
    <t xml:space="preserve">                   Iva costo - construccion ZUBA VII</t>
  </si>
  <si>
    <t xml:space="preserve">                   Iva costo - construccion ZUBA 8</t>
  </si>
  <si>
    <t xml:space="preserve">                   Iva costo - construccion ZUBA 9 T1</t>
  </si>
  <si>
    <t xml:space="preserve">                   Iva costo - construccion ZUBA 10</t>
  </si>
  <si>
    <t xml:space="preserve">                   Iva costo - construccion ZUBA 13</t>
  </si>
  <si>
    <t xml:space="preserve">                   Iva costo - construccion ZUBA plaza</t>
  </si>
  <si>
    <t xml:space="preserve">                   Iva costo - construccion ZUBA 9 T2</t>
  </si>
  <si>
    <t xml:space="preserve">                   Iva costo - construccion ZUBA 12</t>
  </si>
  <si>
    <t xml:space="preserve">                   Avance de Obra - Zuba V</t>
  </si>
  <si>
    <t xml:space="preserve">                   Avance de Obra - Zuba VI</t>
  </si>
  <si>
    <t xml:space="preserve">                   Avance de Obra - Zuba VII</t>
  </si>
  <si>
    <t xml:space="preserve">                TOTAL...BIENES DE CAMBIO</t>
  </si>
  <si>
    <t xml:space="preserve">                MERCADERIAS</t>
  </si>
  <si>
    <t xml:space="preserve">                   Mercaderias-Tabapocas</t>
  </si>
  <si>
    <t xml:space="preserve">                TOTAL...MERCADERIAS</t>
  </si>
  <si>
    <t xml:space="preserve">                Inversiones de Capital en Basa Serie PYTPO01F0540</t>
  </si>
  <si>
    <t xml:space="preserve">                Inversiones de Capital Sudameris</t>
  </si>
  <si>
    <t xml:space="preserve">                   Patricia Carolina Sanchez Benitez U$S - Zuba Il-LP</t>
  </si>
  <si>
    <t xml:space="preserve">                   Federico Jose Sequeira Bobadilla U$S - Zuba II-LP</t>
  </si>
  <si>
    <t xml:space="preserve">                   Carlos Eugenio Sanchez U$D-Zuba II-LP</t>
  </si>
  <si>
    <t xml:space="preserve">                   Ricardo Rene Pereira Gavilan U$S -Zuba lll-LP</t>
  </si>
  <si>
    <t xml:space="preserve">                   Adela Raquel Sierich Diaz U$S -Zuba lll-LP</t>
  </si>
  <si>
    <t xml:space="preserve">                   Victor Manuel Romero Rojas U$S -Zuba lll-LP</t>
  </si>
  <si>
    <t xml:space="preserve">                   Jorge Antonio Arenas Martinez U$D-Zuba III-LP</t>
  </si>
  <si>
    <t xml:space="preserve">                   Romina Sacco U$S- Zuba III-LP</t>
  </si>
  <si>
    <t xml:space="preserve">                   Sofia Desiree Jure Da Re U$S-Zuba IV-LP</t>
  </si>
  <si>
    <t xml:space="preserve">                   Roger Maldonado Nequi U$S-Zuba IV-LP</t>
  </si>
  <si>
    <t xml:space="preserve">                   Alex Alberto Regusci Fontaina U$D-Zuba IV-LP</t>
  </si>
  <si>
    <t xml:space="preserve">                   Gabriel Maria Avila Corvalan U$D-Zuba IV-LP</t>
  </si>
  <si>
    <t xml:space="preserve">                   Elba Amalia Gonzalez Silva U$D-Zuba IV-LP</t>
  </si>
  <si>
    <t xml:space="preserve">                   Rene Vladimir Villagra Sosa U$D-Zuba IV-LP</t>
  </si>
  <si>
    <t xml:space="preserve">                   Pedro Ignacio Fleitas Santiago U$D-Zuba IV-LP</t>
  </si>
  <si>
    <t xml:space="preserve">                   Gino Fabrizio Matteucci Lutz  U$S-Zuba IV-LP</t>
  </si>
  <si>
    <t xml:space="preserve">                   Liz Rocio Adorno U$D-Zuba IV-LP</t>
  </si>
  <si>
    <t xml:space="preserve">                   Gerardo Sacco U$D-Zuba IV-LP</t>
  </si>
  <si>
    <t xml:space="preserve">                   Erma Nuñez Ruiz Diaz U$D-Zuba IV-LP</t>
  </si>
  <si>
    <t xml:space="preserve">                CUENTAS A COBRAR ZUBA V-LP</t>
  </si>
  <si>
    <t xml:space="preserve">                   Bruno Alejandro Sanabria Forcado U$D-Zuba V-LP</t>
  </si>
  <si>
    <t xml:space="preserve">                   Sebastian Andres Semidei Colman U$D-Zuba V-LP</t>
  </si>
  <si>
    <t xml:space="preserve">                   Maria de las Mercedes Villamayor U$D-Zuba V-LP</t>
  </si>
  <si>
    <t xml:space="preserve">                   Elsa Susana Martinez Sanchez U$D-Zuba V-LP</t>
  </si>
  <si>
    <t xml:space="preserve">                   Augusto Guillermo Waizer U$D-Zuba V-LP</t>
  </si>
  <si>
    <t xml:space="preserve">                   Maria Florencia Pedrazzoli U$D-Zuba V-LP</t>
  </si>
  <si>
    <t xml:space="preserve">                   Elbia Silvia Montes de Oca Ramirez U$D-Zuba V-LP</t>
  </si>
  <si>
    <t xml:space="preserve">                   Carlos Gomez Scmeda U$D-Zuba V-LP</t>
  </si>
  <si>
    <t xml:space="preserve">                   Albert Valenzuela Leon U$D-Zuba V-LP</t>
  </si>
  <si>
    <t xml:space="preserve">                   Floricia Marilyne Pulinga U$D-Zuba V-LP</t>
  </si>
  <si>
    <t xml:space="preserve">                   En Accion S.A. U$D-Zuba V-LP</t>
  </si>
  <si>
    <t xml:space="preserve">                   Alejandro Matias Beron U$D-Zuba V-LP</t>
  </si>
  <si>
    <t xml:space="preserve">                   Eliana Cecilia Netter U$D-Zuba V-LP</t>
  </si>
  <si>
    <t xml:space="preserve">                   Javier Atilio Colombara U$D-Zuba V-LP</t>
  </si>
  <si>
    <t xml:space="preserve">                   Rossy Tatiana Arevalos Rojas U$D-Zuba V-LP</t>
  </si>
  <si>
    <t xml:space="preserve">                   Miguel Rene Mendoza Rodas U$D-Zuba 5 LP</t>
  </si>
  <si>
    <t xml:space="preserve">                   German Palechiz U$D-Zuba V - LP</t>
  </si>
  <si>
    <t xml:space="preserve">                TOTAL...CUENTAS A COBRAR ZUBA V-LP</t>
  </si>
  <si>
    <t xml:space="preserve">                CUENTAS A COBRAR ZUBA VI-LP</t>
  </si>
  <si>
    <t xml:space="preserve">                   Camilo Angel Aviles Diaz U$D-Zuba VI-LP</t>
  </si>
  <si>
    <t xml:space="preserve">                   Augusto Guillermo Waizer U$D-Zuba VI-LP</t>
  </si>
  <si>
    <t xml:space="preserve">                   Santiago Alberio U$D-Zuba VI-LP</t>
  </si>
  <si>
    <t xml:space="preserve">                   Adrian Esteban Micillo U$D-Zuba VI-LP</t>
  </si>
  <si>
    <t xml:space="preserve">                   Sergio Ruben Alonso U$D-Zuba VI-LP</t>
  </si>
  <si>
    <t xml:space="preserve">                   Evert Jose Meza U$D-Zuba VI-LP</t>
  </si>
  <si>
    <t xml:space="preserve">                   Juan Cancio Fleitas Belotto U$D-Zuba-VI-LP</t>
  </si>
  <si>
    <t xml:space="preserve">                   Vicente Daniel Villalba Medina U$D-Zuba VI-LP</t>
  </si>
  <si>
    <t xml:space="preserve">                   Gustavo Oscar Franza U$D-Zuba VI-LP</t>
  </si>
  <si>
    <t xml:space="preserve">                   Martina Maria Regusci Fontaina U$D-Zuba VI-LP</t>
  </si>
  <si>
    <t xml:space="preserve">                   Victor Heriberto Agüero Gonzalez U$D-Zuba 6-LP</t>
  </si>
  <si>
    <t xml:space="preserve">                   Maria Jose Fretes Vierci U$D-Zuba 6-LP</t>
  </si>
  <si>
    <t xml:space="preserve">                   Maria Eugenia Ortellado Trabuco U$D-Zuba 6-LP</t>
  </si>
  <si>
    <t xml:space="preserve">                   Carlos Andres Nuñez Arguello U$D-Zuba 6-LP</t>
  </si>
  <si>
    <t xml:space="preserve">                   Zoila Beatriz Benitez de Ayala USD-Zuba 6-LP</t>
  </si>
  <si>
    <t xml:space="preserve">                   Fulvio Andres Perez Ferreira U$D-Zuba 6-LP</t>
  </si>
  <si>
    <t xml:space="preserve">                   Dalma Viviana Fleitas Cristaldo U$D-Zuba 6-LP</t>
  </si>
  <si>
    <t xml:space="preserve">                   Carros Via Chile S.A. U$D-Zuba 6-LP</t>
  </si>
  <si>
    <t xml:space="preserve">                   Elke Liliana Maria Helbing Linares U$D-Zuba 6-LP</t>
  </si>
  <si>
    <t xml:space="preserve">                   Veronica Ana Siri U$D-Zuba 6-LP</t>
  </si>
  <si>
    <t xml:space="preserve">                   Leticia Belen Gimenez U$D-Zuba 6-LP</t>
  </si>
  <si>
    <t xml:space="preserve">                   Angela Luisa Gelo Zurita U$D-Zuba 6-LP</t>
  </si>
  <si>
    <t xml:space="preserve">                TOTAL...CUENTAS A COBRAR ZUBA VI-LP</t>
  </si>
  <si>
    <t xml:space="preserve">                CUENTAS A COBRAR ZUBA VII-LP</t>
  </si>
  <si>
    <t xml:space="preserve">                   Juan Andres Ovando Ojeda U$D-Zuba VII-LP</t>
  </si>
  <si>
    <t xml:space="preserve">                   Gustavo Joaquin Diez U$D-Zuba VII-LP</t>
  </si>
  <si>
    <t xml:space="preserve">                   CBM Group SRL U$D-Zuba VII-LP</t>
  </si>
  <si>
    <t xml:space="preserve">                   Garlen Alexis Espinoza Blanco U$D-Zuba VII-LP</t>
  </si>
  <si>
    <t xml:space="preserve">                   Rodrigo Enrique Franco Bisso U$D-Zuba VII-LP</t>
  </si>
  <si>
    <t xml:space="preserve">                   Steven Lugo Guadalupe U$D-Zuba VII-LP</t>
  </si>
  <si>
    <t xml:space="preserve">                   Nilda Echeverria de Bustamante U$D-Zuba 7-LP</t>
  </si>
  <si>
    <t xml:space="preserve">                   Toppi y Asociados S.A. U$D-Zuba 7-LP</t>
  </si>
  <si>
    <t xml:space="preserve">                   Martin Lujan U$D-Zuba 7-LP</t>
  </si>
  <si>
    <t xml:space="preserve">                   Rodrigo Luis Zalazar U$D-Zuba 7 - LP</t>
  </si>
  <si>
    <t xml:space="preserve">                TOTAL...CUENTAS A COBRAR ZUBA VII-LP</t>
  </si>
  <si>
    <t xml:space="preserve">                CUENTAS A COBRAR ZUBA 8  - LP</t>
  </si>
  <si>
    <t xml:space="preserve">                   Juan Cancio Fleitas Belotto U$D-Zuba 8 - LP</t>
  </si>
  <si>
    <t xml:space="preserve">                   Elba Amalia Gonzalez Silva U$D-Zuba 8 - LP</t>
  </si>
  <si>
    <t xml:space="preserve">                   Edward Herlam Bernal Rivera U$D-Zuba 8 - LP</t>
  </si>
  <si>
    <t xml:space="preserve">                   Melissa Jhoanna Nuñez Rivas U$D-Zuba 8 - LP</t>
  </si>
  <si>
    <t xml:space="preserve">                   Elena Beatriz Chaletet U$D-Zuba 8 - LP</t>
  </si>
  <si>
    <t xml:space="preserve">                   Anahi Vega Fernandez U$D-Zuba 8 - LP</t>
  </si>
  <si>
    <t xml:space="preserve">                   Nelson Jose Maldonado Sciaccaluga U$D-Zuba 8 - LP</t>
  </si>
  <si>
    <t xml:space="preserve">                   Cristina Laura Balestra U$D-Zuba 8 - LP</t>
  </si>
  <si>
    <t xml:space="preserve">                   Alan Ezequiel Fernandez U$D-Zuba 8 - LP</t>
  </si>
  <si>
    <t xml:space="preserve">                   Liz Larissa Romero Bezerra U$D-Zuba 8 - LP</t>
  </si>
  <si>
    <t xml:space="preserve">                   Federico Javier Garcia Valdivieso U$D-Zuba 8 - LP</t>
  </si>
  <si>
    <t xml:space="preserve">                   Noelia Andrea Baez Osorio U$D-Zuba 8-LP</t>
  </si>
  <si>
    <t xml:space="preserve">                   Alejandro Matias Beron U$D-Zuba 8-LP</t>
  </si>
  <si>
    <t xml:space="preserve">                   Maria Elena Lopez Vargas U$D-Zuba 8-LP</t>
  </si>
  <si>
    <t xml:space="preserve">                   Rodrigo Andres Chamorro Urbieta U$D-Zuba 8-LP</t>
  </si>
  <si>
    <t xml:space="preserve">                   Gonzalo Miguel Alonzo U$D-Zuba 8-LP</t>
  </si>
  <si>
    <t xml:space="preserve">                   German Luis Fasardi U$D-Zuba 8-LP</t>
  </si>
  <si>
    <t xml:space="preserve">                   Ricardo Arturo Molinas Aquino U$D-Zuba 8-LP</t>
  </si>
  <si>
    <t xml:space="preserve">                   Dahiana Elizabeth Benitez Fleitas U$D-Zuba 8-LP</t>
  </si>
  <si>
    <t xml:space="preserve">                   Veronica Estigarribia Santacruz U$D-Zuba 8-LP</t>
  </si>
  <si>
    <t xml:space="preserve">                   Ana Daniela Campuzano Hrisuk U$D-Zuba 8-LP</t>
  </si>
  <si>
    <t xml:space="preserve">                   Mariano Villaggi U$D-Zuba 8-LP</t>
  </si>
  <si>
    <t xml:space="preserve">                   Hernan Santos U$D-Zuba 8-LP</t>
  </si>
  <si>
    <t xml:space="preserve">                   Pascual Antonio Silva Deniz U$D-Zuba 8-LP</t>
  </si>
  <si>
    <t xml:space="preserve">                   Marcelo Daniel Soler U$D-Zuba 8-LP</t>
  </si>
  <si>
    <t xml:space="preserve">                   Maria Alejandra Garay U$D-Zuba 8-LP</t>
  </si>
  <si>
    <t xml:space="preserve">                   Dalmiro Santos U$D-Zuba 8-LP</t>
  </si>
  <si>
    <t xml:space="preserve">                   Sergio Gustavo Rene Ceccarelli U$D-Zuba 8-LP</t>
  </si>
  <si>
    <t xml:space="preserve">                   Dino Ceccarelli U$D-Zuba 8-LP</t>
  </si>
  <si>
    <t xml:space="preserve">                   Martin Dib U$D-Zuba 8-LP</t>
  </si>
  <si>
    <t xml:space="preserve">                   Daniel Chiaravallotti U$D-Zuba 8-LP</t>
  </si>
  <si>
    <t xml:space="preserve">                   Adriana Beatriz Maria Arias U$D-Zuba 8-LP</t>
  </si>
  <si>
    <t xml:space="preserve">                   Rodolfo Marcelo Bouloc U$D-Zuba 8-LP</t>
  </si>
  <si>
    <t xml:space="preserve">                   Ernesto Oscar Maluf U$D-Zuba 8-LP</t>
  </si>
  <si>
    <t xml:space="preserve">                   Camila Lucy Araya Montero U$D-Zuba 8-LP</t>
  </si>
  <si>
    <t xml:space="preserve">                   Facundo Baltazar Espina U$D-Zuba 8-LP</t>
  </si>
  <si>
    <t xml:space="preserve">                   Maria del Carmen Alvarez Enciso U$D-Zuba 8-LP</t>
  </si>
  <si>
    <t xml:space="preserve">                   Ilda Mabel Caballero U$D-Zuba 8-LP</t>
  </si>
  <si>
    <t xml:space="preserve">                   Flavio Alzueta U$D-Zuba 8-LP</t>
  </si>
  <si>
    <t xml:space="preserve">                   Alexandre Perrachon U$D-Zuba 8-LP</t>
  </si>
  <si>
    <t xml:space="preserve">                   Oscar Alfredo Goette U$D-Zuba 8-LP</t>
  </si>
  <si>
    <t xml:space="preserve">                   Mario David Abad Torres U$D-Zuba 8-LP</t>
  </si>
  <si>
    <t xml:space="preserve">                   Maria de Fatima Baez Villagra U$D-Zuba 8-LP</t>
  </si>
  <si>
    <t xml:space="preserve">                   Cecilia Anahi Miranda Monges U$D-Zuba 8-LP</t>
  </si>
  <si>
    <t xml:space="preserve">                   Walter D-augero U$D-Zuba 8 - LP</t>
  </si>
  <si>
    <t xml:space="preserve">                TOTAL...CUENTAS A COBRAR ZUBA 8  - LP</t>
  </si>
  <si>
    <t xml:space="preserve">                CUENTAS A COBRAR ZUBA 9 - LP</t>
  </si>
  <si>
    <t xml:space="preserve">                   Mykonos SRL U$D-Zuba 9 - LP</t>
  </si>
  <si>
    <t xml:space="preserve">                   Cristina Laura Balestra U$D-Zuba 9 - LP</t>
  </si>
  <si>
    <t xml:space="preserve">                   Valdir Carlos Lautenschlager Scholler U$D-Zuba 9-</t>
  </si>
  <si>
    <t xml:space="preserve">                   Carlos Roberto Caceres Cena U$D-Zuba 9-LP</t>
  </si>
  <si>
    <t xml:space="preserve">                   Jose Raul Moglia U$D-Zuba 9-LP</t>
  </si>
  <si>
    <t xml:space="preserve">                   Sergio Rafael Concha Parada U$D-Zuba 9-LP</t>
  </si>
  <si>
    <t xml:space="preserve">                   Juan Pablo Lupi U$D-Zuba 9-LP</t>
  </si>
  <si>
    <t xml:space="preserve">                   Matias Scarabotti U$D-Zuba 9-LP</t>
  </si>
  <si>
    <t xml:space="preserve">                   Matias Nicolas Davalos U$D-Zuba 9-LP</t>
  </si>
  <si>
    <t xml:space="preserve">                   Mario Emilio Ferreyra U$D-Zuba 9-LP</t>
  </si>
  <si>
    <t xml:space="preserve">                   Vilma Raquel Cesar de Caceres U$D-Zuba 9-LP</t>
  </si>
  <si>
    <t xml:space="preserve">                   Ramon Antonio Herebia Gamarra U$D-Zuba 9-LP</t>
  </si>
  <si>
    <t xml:space="preserve">                   Jorge Eduardo Lopez Cabrera U$D-Zuba 9-LP</t>
  </si>
  <si>
    <t xml:space="preserve">                   Analia Alicia Nuñez Roman U$D-Zuba 9-LP</t>
  </si>
  <si>
    <t xml:space="preserve">                   Armando Sebastian Fernandez Enciso U$D-Zuba 9-LP</t>
  </si>
  <si>
    <t xml:space="preserve">                   Juliana Nuñez Solari U$D-Zuba 9 - LP</t>
  </si>
  <si>
    <t xml:space="preserve">                   Maria Belen Rodriguez U$D-Zuba 9 Torre 2 - LP</t>
  </si>
  <si>
    <t xml:space="preserve">                TOTAL...CUENTAS A COBRAR ZUBA 9 - LP</t>
  </si>
  <si>
    <t xml:space="preserve">                 CUENTAS A COBRAR ZUBA 10- LP</t>
  </si>
  <si>
    <t xml:space="preserve">                   Alan Yamil Cornier Singh U$D-Zuba 10-LP</t>
  </si>
  <si>
    <t xml:space="preserve">                   Luis Marcelo Ramirez Gonzalez U$D-Zuba 10-LP</t>
  </si>
  <si>
    <t xml:space="preserve">                   Luis Alberto Baranda Cabrera U$D-Zuba 10-LP</t>
  </si>
  <si>
    <t xml:space="preserve">                   Maria Natalia Texo Canepa U$D-Zuba 10-LP</t>
  </si>
  <si>
    <t xml:space="preserve">                   Mariela Eleonora Godiño U$D-Zuba 10-LP</t>
  </si>
  <si>
    <t xml:space="preserve">                   Juan Sebastian Guillen Galli U$D-Zuba 10-LP</t>
  </si>
  <si>
    <t xml:space="preserve">                   Oscar Arnaldo Zayas Centurion U$D-Zuba 10-LP</t>
  </si>
  <si>
    <t xml:space="preserve">                   Karen Lorena Villalba Gatti U$D-Zuba 10-LP</t>
  </si>
  <si>
    <t xml:space="preserve">                   Mario David Abad Torres U$D-Zuba 10-LP</t>
  </si>
  <si>
    <t xml:space="preserve">                   Gonzalo Miguel Alonzo U$D-Zuba 10-LP</t>
  </si>
  <si>
    <t xml:space="preserve">                   Cristian Hugo Molinari U$D-Zuba 10-LP</t>
  </si>
  <si>
    <t xml:space="preserve">                   Pablo Mauricio Gampel U$D-Zuba 10-LP</t>
  </si>
  <si>
    <t xml:space="preserve">                   Shirley Leticia Gonzalez Caceres U$D-Zuba 10-LP</t>
  </si>
  <si>
    <t xml:space="preserve">                   Sebastian Van Humbeeck Diaz U$D-Zuba 10-LP</t>
  </si>
  <si>
    <t xml:space="preserve">                   Joshua Ryan Moltes Browning U$D-Zuba 10-LP</t>
  </si>
  <si>
    <t xml:space="preserve">                   Raul Marcial Gimenez U$D-Zuba 10-LP</t>
  </si>
  <si>
    <t xml:space="preserve">                   Fernando Mario Brecciarolli U$D-Zuba 10-LP</t>
  </si>
  <si>
    <t xml:space="preserve">                   CBM Group SRL U$D-Zuba 10-LP</t>
  </si>
  <si>
    <t xml:space="preserve">                   Doria Berzavet Espinola U$D-Zuba 10-LP</t>
  </si>
  <si>
    <t xml:space="preserve">                   Oscar Patricio Valenzuela Aguilera U$D-Zuba 10-LP</t>
  </si>
  <si>
    <t xml:space="preserve">                   Claudio Felipe Chandia U$D-Zuba 10-LP</t>
  </si>
  <si>
    <t xml:space="preserve">                   Flavio Alzueta U$D-Zuba 10-LP</t>
  </si>
  <si>
    <t xml:space="preserve">                   Carlos Alfredo Candia U$D-Zuba 10-LP</t>
  </si>
  <si>
    <t xml:space="preserve">                   Sonia Xiomara Ruiz Bejarano U$D-Zuba 10-LP</t>
  </si>
  <si>
    <t xml:space="preserve">                   Jorge Eduardo Lopez Cabrera U$D-Zuba 10-LP</t>
  </si>
  <si>
    <t xml:space="preserve">                   Lucia Gomez U$D-Zuba 10 - LP</t>
  </si>
  <si>
    <t xml:space="preserve">                TOTAL... CUENTAS A COBRAR ZUBA 10- LP</t>
  </si>
  <si>
    <t xml:space="preserve">                CUENTAS A COBRAR ZUBA 13- LP</t>
  </si>
  <si>
    <t xml:space="preserve">                   Melisa Mariel Romero Carrara U$D-Zuba 13-LP</t>
  </si>
  <si>
    <t xml:space="preserve">                   Christian Julian Lugo Acuña U$D-Zuba 13-LP</t>
  </si>
  <si>
    <t xml:space="preserve">                   Katya Teresa Fogel Artemenko U$D-Zuba 13-LP</t>
  </si>
  <si>
    <t xml:space="preserve">                TOTAL...CUENTAS A COBRAR ZUBA 13- LP</t>
  </si>
  <si>
    <t xml:space="preserve">                CUENTAS A COBRAR ZUBA PLAZA - LP</t>
  </si>
  <si>
    <t xml:space="preserve">                   Diego Fernando Jordan Landivar U$D-Zuba Plaza - LP</t>
  </si>
  <si>
    <t xml:space="preserve">                   Jose Carlos Jordan Landivar U$D-Zuba Plaza - LP</t>
  </si>
  <si>
    <t xml:space="preserve">                   Anwar El Farah Montero U$D-Zuba Plaza - LP</t>
  </si>
  <si>
    <t xml:space="preserve">                   Alicia Beatriz Benitez Sarquis U$D-Zuba Plaza - LP</t>
  </si>
  <si>
    <t xml:space="preserve">                   Jorge Alberto Yuruhan Cabello U$D-Zuba Plaza - LP</t>
  </si>
  <si>
    <t xml:space="preserve">                   Carlos Emilio Gimenez U$D-Zuba Plaza - LP</t>
  </si>
  <si>
    <t xml:space="preserve">                   Walter Enrique Doldan Mendez U$D-Zuba Plaza - LP</t>
  </si>
  <si>
    <t xml:space="preserve">                   Edwin Lopez Cattebeke  U$D-Zuba Plaza - LP</t>
  </si>
  <si>
    <t xml:space="preserve">                   Mariana Zabalveytia U$D-Zuba Plaza - LP</t>
  </si>
  <si>
    <t xml:space="preserve">                   Rodrigo Moratorio U$D-Zuba Plaza - LP</t>
  </si>
  <si>
    <t xml:space="preserve">                   Sebastian Bauden U$D-Zuba Plaza- LP</t>
  </si>
  <si>
    <t xml:space="preserve">                   Marisol Evany Insfran U$D-Zuba Plaza - LP</t>
  </si>
  <si>
    <t xml:space="preserve">                   Nilda Hebe Silva de Gomez U$D-Zuba Plaza - LP</t>
  </si>
  <si>
    <t xml:space="preserve">                   Juan Sebastian Guillen Galli U$D- Zuba Plaza - LP</t>
  </si>
  <si>
    <t xml:space="preserve">                   Micaela Magali Bouloc U$D-Zuba Plaza - LP</t>
  </si>
  <si>
    <t xml:space="preserve">                   Tatiana Maria Rivarola Quevedo U$D-Zuba Plaza LP</t>
  </si>
  <si>
    <t xml:space="preserve">                   Desiree Maria Lopez Martinez U$D-Zuba Plaza - LP</t>
  </si>
  <si>
    <t xml:space="preserve">                   Martin Orlando Roig U$D-Zuba Plaza - LP</t>
  </si>
  <si>
    <t xml:space="preserve">                   Luis Alberto Baranda Cabrera U$D-Zuba Plaza - LP</t>
  </si>
  <si>
    <t xml:space="preserve">                   Juan Martin Paez De la Torre U$D-Zuba Plaza - LP</t>
  </si>
  <si>
    <t xml:space="preserve">                   Maria Letizia Aguilar U$D-Zuba Plaza - LP</t>
  </si>
  <si>
    <t xml:space="preserve">                   Dario Acevedo U$D-Zuba Plaza - LP</t>
  </si>
  <si>
    <t xml:space="preserve">                   Karina Ruth Perez U$D-Zuba Plaza - LP</t>
  </si>
  <si>
    <t xml:space="preserve">                   Juan Carlos Masitto U$D-Zuba Plaza - LP</t>
  </si>
  <si>
    <t xml:space="preserve">                   Sergio Raul Soloaga U$D-Zuba Plaza - LP</t>
  </si>
  <si>
    <t xml:space="preserve">                   Maria Belen Morinigo U$D-Zuba Plaza - LP</t>
  </si>
  <si>
    <t xml:space="preserve">                   Derlis Carlos Leon Sanabria U$D-Zuba Plaza - LP</t>
  </si>
  <si>
    <t xml:space="preserve">                   Homero Suarez U$D - Zuba Plaza - LP</t>
  </si>
  <si>
    <t xml:space="preserve">                   Francisco Leibovich U$D- Zuba Plaza - LP</t>
  </si>
  <si>
    <t xml:space="preserve">                   Edgar Milciades Lopez Marin U$D- Zuba Plaza - LP</t>
  </si>
  <si>
    <t xml:space="preserve">                   Gabriel Eduardo Rodriguez U$D - Zuba Plaza - LP</t>
  </si>
  <si>
    <t xml:space="preserve">                   Gabriel Rodriguez Pereira U$D-Zuba Plaza - LP</t>
  </si>
  <si>
    <t xml:space="preserve">                   Renatto Daniel Benzo U$D-Zuba Plaza - LP</t>
  </si>
  <si>
    <t xml:space="preserve">                   Sonia Xiomara Ruiz Bejarano U$D-Zuba Plaza - LP</t>
  </si>
  <si>
    <t xml:space="preserve">                   Miguel Maximiliano Mil U$D-Zuba Plaza - LP</t>
  </si>
  <si>
    <t xml:space="preserve">                   Daniela Carolina Zalazar U$D-Zuba Plaza - LP</t>
  </si>
  <si>
    <t xml:space="preserve">                   Alicia Beatriz Alvarenga CuevasU$D- Zuba Plaza -LP</t>
  </si>
  <si>
    <t xml:space="preserve">                   Yessica Armoa U$D- Zuba Plaza - LP</t>
  </si>
  <si>
    <t xml:space="preserve">                   Hector Andres Parra Muñoz U$D- Zuba Plaza - LP</t>
  </si>
  <si>
    <t xml:space="preserve">                   Maria Del Rosario Muñoz Ofero U$D- Zuba Plaza - LP</t>
  </si>
  <si>
    <t xml:space="preserve">                   Julio Cesar D- Angelo U$D- Zuba Plaza - LP</t>
  </si>
  <si>
    <t xml:space="preserve">                   Rodrigo Ernesto Doldan Mendez U$D-Zuba Plaza - LP</t>
  </si>
  <si>
    <t xml:space="preserve">                   Martin Eduardo Stotti U$D-Zuba Plaza - LP</t>
  </si>
  <si>
    <t xml:space="preserve">                   Miguel Angel Sanchez U$D-Zuba Plaza - LP</t>
  </si>
  <si>
    <t xml:space="preserve">                   Jorge Luis Sallaberry U$D-Zuba Plaza - LP</t>
  </si>
  <si>
    <t xml:space="preserve">                   Jose Mario Serafini Gauto U$D-Zuba Plaza - LP</t>
  </si>
  <si>
    <t xml:space="preserve">                   German Fassardi U$D-Zuba Plaza - LP</t>
  </si>
  <si>
    <t xml:space="preserve">                   Alfredo Omar Perea Fernandez U$D-Zuba Plaza - LP</t>
  </si>
  <si>
    <t xml:space="preserve">                   Nahuel Ariel Pianosa U$D-Zuba Plaza - LP</t>
  </si>
  <si>
    <t xml:space="preserve">                   Gabriel Gonzalo Cura U$D-Zuba Plaza - LP</t>
  </si>
  <si>
    <t xml:space="preserve">                   Horacio Gamarra U$D-Zuba Plaza - LP</t>
  </si>
  <si>
    <t xml:space="preserve">                   Sergio Hugo Villar U$D - Zuba Plaza - LP</t>
  </si>
  <si>
    <t xml:space="preserve">                   Alejandro Juan Costa U$D-Zuba Plaza T 1 - LP</t>
  </si>
  <si>
    <t xml:space="preserve">                TOTAL...CUENTAS A COBRAR ZUBA PLAZA - LP</t>
  </si>
  <si>
    <t xml:space="preserve">                CLIENTES POR CONTRATO</t>
  </si>
  <si>
    <t xml:space="preserve">                   Clientes por contrato - LP</t>
  </si>
  <si>
    <t xml:space="preserve">                   Financiamiento a Facturar LP</t>
  </si>
  <si>
    <t xml:space="preserve">                TOTAL...CLIENTES POR CONTRATO</t>
  </si>
  <si>
    <t xml:space="preserve">                Muebles y Utiles</t>
  </si>
  <si>
    <t xml:space="preserve">                Utiles y Enseres</t>
  </si>
  <si>
    <t xml:space="preserve">                - Depreciacion Acumulada</t>
  </si>
  <si>
    <t xml:space="preserve">                Equipos de Informatica</t>
  </si>
  <si>
    <t xml:space="preserve">                Gastos de Proyectos de Inversion</t>
  </si>
  <si>
    <t xml:space="preserve">                Gastos de Constitucion</t>
  </si>
  <si>
    <t xml:space="preserve">                Amortizacion Acumuladas-Gastos de Constitucion</t>
  </si>
  <si>
    <t xml:space="preserve">                Bienes de Cambio por Contrato - LP</t>
  </si>
  <si>
    <t xml:space="preserve">                Avance de Obra - Zuba 8</t>
  </si>
  <si>
    <t xml:space="preserve">                Avance de Obra - Zuba 9 T1</t>
  </si>
  <si>
    <t xml:space="preserve">                Avance de Obra - Zuba 10</t>
  </si>
  <si>
    <t xml:space="preserve">                   Acciones Luoda Serie A</t>
  </si>
  <si>
    <t xml:space="preserve">                Proveedores Locales</t>
  </si>
  <si>
    <t xml:space="preserve">                Proveedores Contado</t>
  </si>
  <si>
    <t xml:space="preserve">                Proveedores Contado USD</t>
  </si>
  <si>
    <t xml:space="preserve">                Infocasas S.A.</t>
  </si>
  <si>
    <t xml:space="preserve">                Max Maquinas S.A.</t>
  </si>
  <si>
    <t xml:space="preserve">                Benitez Bittar Constructora S.A. GS</t>
  </si>
  <si>
    <t xml:space="preserve">                Club Internacional de Tenis</t>
  </si>
  <si>
    <t xml:space="preserve">                Parpro SRL</t>
  </si>
  <si>
    <t xml:space="preserve">                Alejandro Zuccolillo</t>
  </si>
  <si>
    <t xml:space="preserve">                Benitez Bittar Constructora S.A.</t>
  </si>
  <si>
    <t xml:space="preserve">                BCA-Benitez Codas y Asociados</t>
  </si>
  <si>
    <t xml:space="preserve">                Baker Tilly Paraguay</t>
  </si>
  <si>
    <t xml:space="preserve">                5 Z S.A.</t>
  </si>
  <si>
    <t xml:space="preserve">                Globo Import Export S.A.</t>
  </si>
  <si>
    <t xml:space="preserve">                ESSAP PY S.A.</t>
  </si>
  <si>
    <t xml:space="preserve">                Estudio Jariton S.A.</t>
  </si>
  <si>
    <t xml:space="preserve">                Fan Paraguay S.A.</t>
  </si>
  <si>
    <t xml:space="preserve">                Administracion Nacional de Electricidad - AND</t>
  </si>
  <si>
    <t xml:space="preserve">                Grupo 8R S.A.</t>
  </si>
  <si>
    <t xml:space="preserve">                Bancard S.A.</t>
  </si>
  <si>
    <t xml:space="preserve">                Sallustro &amp; Cia S.A.</t>
  </si>
  <si>
    <t xml:space="preserve">                Seven Representaciones S.R.L.</t>
  </si>
  <si>
    <t xml:space="preserve">                Britam S.A.</t>
  </si>
  <si>
    <t xml:space="preserve">                Nucleo S.A.</t>
  </si>
  <si>
    <t xml:space="preserve">                Grupo Posta S.R.L.</t>
  </si>
  <si>
    <t xml:space="preserve">                Coop. Multiactiva Cons. Prod. Aho. Cred. y Trab Yp</t>
  </si>
  <si>
    <t xml:space="preserve">                Fornaro S.A.</t>
  </si>
  <si>
    <t xml:space="preserve">                Proveedores por contrato CP</t>
  </si>
  <si>
    <t xml:space="preserve">                Sandra Mabel Ruiz de Ovelar</t>
  </si>
  <si>
    <t xml:space="preserve">                Prestamos Banco Atlas U$D 1769945-CP</t>
  </si>
  <si>
    <t xml:space="preserve">                Int. a pagar Prest. Banco Atlas U$D 1769945-CP</t>
  </si>
  <si>
    <t xml:space="preserve">                Prestamos Banco Itau  20220627052 U$D-CP</t>
  </si>
  <si>
    <t xml:space="preserve">                Int. a pagar Prest. Banco Itau 20220627052 U$D-CP</t>
  </si>
  <si>
    <t xml:space="preserve">                Tarjeta de Credito - Banco Itau a Pagar</t>
  </si>
  <si>
    <t xml:space="preserve">                Impuesto a la Renta a Pagar</t>
  </si>
  <si>
    <t xml:space="preserve">                Aguinaldo a Pagar</t>
  </si>
  <si>
    <t xml:space="preserve">                Sueldos y Jornales a Pagar</t>
  </si>
  <si>
    <t xml:space="preserve">                Aportes y Ret. a Pagar</t>
  </si>
  <si>
    <t xml:space="preserve">                Retencion de IVA a pagar</t>
  </si>
  <si>
    <t xml:space="preserve">                Retencion de Renta a Pagar</t>
  </si>
  <si>
    <t xml:space="preserve">                Retencion IDU a Pagar</t>
  </si>
  <si>
    <t xml:space="preserve">                Garantia por Reserva de Alquiler</t>
  </si>
  <si>
    <t xml:space="preserve">                   Garantia p/Reserva de Alquiler Dpto.Zuba I</t>
  </si>
  <si>
    <t xml:space="preserve">                   Garantia p/Reserva de Alquiler Dpto.Zuba II</t>
  </si>
  <si>
    <t xml:space="preserve">                   Garantia p/Reserva de Alquiler Dpto. Zuba III</t>
  </si>
  <si>
    <t xml:space="preserve">                   Garantia p/Reserva de Alquiler Dpto. Zuba IV</t>
  </si>
  <si>
    <t xml:space="preserve">                   Garantia p/Reserva de Alquiler Dpto. Zuba 5</t>
  </si>
  <si>
    <t xml:space="preserve">                TOTAL...Garantia por Reserva de Alquiler</t>
  </si>
  <si>
    <t xml:space="preserve">                Garantia por Reserva de  Departamento</t>
  </si>
  <si>
    <t xml:space="preserve">                   Garantía p/Reserva Vta.Dpto. Zuba IV</t>
  </si>
  <si>
    <t xml:space="preserve">                   Garantia p/Reserva Vta.Depto Zuba 6</t>
  </si>
  <si>
    <t xml:space="preserve">                   Garantia p/Reserva Vta.Depto Zuba 7</t>
  </si>
  <si>
    <t xml:space="preserve">                   Garantia p/Reserva Vta.Depto Zuba 8</t>
  </si>
  <si>
    <t xml:space="preserve">                   Garantia p/Reserva Vta.Depto Zuba 9 Encarnacion</t>
  </si>
  <si>
    <t xml:space="preserve">                   Garantia p/ Reserva Vta Depto Zuba 10</t>
  </si>
  <si>
    <t xml:space="preserve">                   Garantia p/ Reserva Vta. Depto Zuba Plaza</t>
  </si>
  <si>
    <t xml:space="preserve">                   Garantia p/ Reserva Vta Depto Zuba 13</t>
  </si>
  <si>
    <t xml:space="preserve">                   Garantia p/ Reserva Vta Depto Zuba 12 - CDE</t>
  </si>
  <si>
    <t xml:space="preserve">                   Garantia p/ Reserva Vta Depto Zuba 18</t>
  </si>
  <si>
    <t xml:space="preserve">                   Garantia p/ Reserva Vta Depto Zuba 19</t>
  </si>
  <si>
    <t xml:space="preserve">                TOTAL...Garantia por Reserva de  Departamento</t>
  </si>
  <si>
    <t xml:space="preserve">                Otros Pasivos</t>
  </si>
  <si>
    <t xml:space="preserve">                   Dividendos a Pagar</t>
  </si>
  <si>
    <t xml:space="preserve">                TOTAL...Otros Pasivos</t>
  </si>
  <si>
    <t xml:space="preserve">                Anticipo de Clientes</t>
  </si>
  <si>
    <t xml:space="preserve">                   Anticipo Clientes Vta.Depto. Zuba V Grav.5% U$D</t>
  </si>
  <si>
    <t xml:space="preserve">                   Anticipo Clientes Vta.Depto. Zuba V Exentas U$D</t>
  </si>
  <si>
    <t xml:space="preserve">                   Anticipo Clientes Vta.Depto. Zuba VI Grav.5% U$D</t>
  </si>
  <si>
    <t xml:space="preserve">                   Anticipo Clientes Vta.Depto. Zuba VI Exentas U$D</t>
  </si>
  <si>
    <t xml:space="preserve">                   Anticipo Clientes Vta.Depto. Zuba VII Grav.5% U$D</t>
  </si>
  <si>
    <t xml:space="preserve">                   Anticipo Clientes Vta.Depto. Zuba VII Exentas U$D</t>
  </si>
  <si>
    <t xml:space="preserve">                   Anticipo Clientes Vta.Depto. Zuba 8 Grav.5% U$D</t>
  </si>
  <si>
    <t xml:space="preserve">                   Anticipo Clientes Vta.Depto. Zuba 8 Exentas U$D</t>
  </si>
  <si>
    <t xml:space="preserve">                   Anticipo Clientes Vta.Depto. Zuba 9 Grav.5% U$D</t>
  </si>
  <si>
    <t xml:space="preserve">                   Anticipo Clientes Vta.Depto. Zuba 9 Exentas U$D</t>
  </si>
  <si>
    <t xml:space="preserve">                   Anticipo Clientes Vta.Depto. Zuba 10 Exentas U$D</t>
  </si>
  <si>
    <t xml:space="preserve">                   Anticipo Clientes Vta.Depto. Zuba 10 Grav. 5 % U$D</t>
  </si>
  <si>
    <t xml:space="preserve">                   Anticipo Clientes Vta. Depto. Zuba 13 Grav. 5% U$D</t>
  </si>
  <si>
    <t xml:space="preserve">                   Anticipo Clientes Vta. Depto Zuba 13 Exentas U$D</t>
  </si>
  <si>
    <t xml:space="preserve">                   Anticipo de Clientes Alquileres</t>
  </si>
  <si>
    <t xml:space="preserve">                   Anticipo de Clientes</t>
  </si>
  <si>
    <t xml:space="preserve">                   Anticipo Clientes Vta. Depto Zuba Plaza Exentas U$</t>
  </si>
  <si>
    <t xml:space="preserve">                   Anticipo Clientes Vta. Depto Zuba Plaza Grav. 5%</t>
  </si>
  <si>
    <t xml:space="preserve">                   Anticipo Clientes Vta. Depto Zuba 12 Exentas U$</t>
  </si>
  <si>
    <t xml:space="preserve">                   Anticipo Clientes Vta. Depto Zuba 12  Grav. 5%</t>
  </si>
  <si>
    <t xml:space="preserve">                   Anticipo Clientes Vta.Depto. Zuba 18 Exentas U$D</t>
  </si>
  <si>
    <t xml:space="preserve">                   Anticipo Clientes Vta.Depto. Zuba 18 Gav. 5% U$D</t>
  </si>
  <si>
    <t xml:space="preserve">                   Anticipo de Clientes U$D</t>
  </si>
  <si>
    <t xml:space="preserve">                TOTAL...Anticipo de Clientes</t>
  </si>
  <si>
    <t xml:space="preserve">                Intereses por cobrar</t>
  </si>
  <si>
    <t xml:space="preserve">                   Financiamiento a Cobrar CP</t>
  </si>
  <si>
    <t xml:space="preserve">                   Financiamiento a Devangar CP</t>
  </si>
  <si>
    <t xml:space="preserve">                TOTAL...Intereses por cobrar</t>
  </si>
  <si>
    <t xml:space="preserve">                Expensas Cobradas</t>
  </si>
  <si>
    <t xml:space="preserve">                   Expensas Cobradas Zuba IV</t>
  </si>
  <si>
    <t xml:space="preserve">                TOTAL...Expensas Cobradas</t>
  </si>
  <si>
    <t xml:space="preserve">                Administración de Inmuebles</t>
  </si>
  <si>
    <t xml:space="preserve">                   Administración de Inmuebles Zuba I</t>
  </si>
  <si>
    <t xml:space="preserve">                   Administración de Inmuebles Zuba II</t>
  </si>
  <si>
    <t xml:space="preserve">                   Administración de Inmuebles Zuba III</t>
  </si>
  <si>
    <t xml:space="preserve">                   Administración de Inmuebles Zuba IV</t>
  </si>
  <si>
    <t xml:space="preserve">                   Administración de Inmuebles Zuba 5</t>
  </si>
  <si>
    <t xml:space="preserve">                TOTAL...Administración de Inmuebles</t>
  </si>
  <si>
    <t xml:space="preserve">                Ventas por Contrato Diferido</t>
  </si>
  <si>
    <t xml:space="preserve">                   Ventas por Contrato Diferido - CP</t>
  </si>
  <si>
    <t xml:space="preserve">                   Vtas de Dptos Zuba V - Avance de Obra</t>
  </si>
  <si>
    <t xml:space="preserve">                   Vtas de Dptos Zuba VI - Avance de Obra</t>
  </si>
  <si>
    <t xml:space="preserve">                   Vtas de Dptos Zuba VII - Avance de Obra</t>
  </si>
  <si>
    <t xml:space="preserve">                TOTAL...Ventas por Contrato Diferido</t>
  </si>
  <si>
    <t xml:space="preserve">                Préstamo Banco Atlas U$D 1769945 - LP</t>
  </si>
  <si>
    <t xml:space="preserve">                Int.a pagar Prést. Bco. Atlas U$D 1769945 -LP</t>
  </si>
  <si>
    <t xml:space="preserve">                Ventas por Contrato Diferido - LP</t>
  </si>
  <si>
    <t xml:space="preserve">                Vtas de Dptos Zuba 8 - Avance de Obra</t>
  </si>
  <si>
    <t xml:space="preserve">                Vtas de Dptos Zuba 9 T1 - Avance de Obra</t>
  </si>
  <si>
    <t xml:space="preserve">                Vtas de Dptos Zuba 10 - Avance de Obra</t>
  </si>
  <si>
    <t xml:space="preserve">                Proveedores por Contrato - LP</t>
  </si>
  <si>
    <t xml:space="preserve">                Financiamiento a Cobrar LP</t>
  </si>
  <si>
    <t xml:space="preserve">                Financiamiento a Devengar LP</t>
  </si>
  <si>
    <t xml:space="preserve">                Pasivos por Impuestos Diferidos</t>
  </si>
  <si>
    <t xml:space="preserve">                            Servicio de Soporte Nayax</t>
  </si>
  <si>
    <t xml:space="preserve">                Alquileres Cobrados Zuba</t>
  </si>
  <si>
    <t xml:space="preserve">                   Alquileres Cobrados Zuba I</t>
  </si>
  <si>
    <t xml:space="preserve">                   Alquileres Cobrados Zuba II</t>
  </si>
  <si>
    <t xml:space="preserve">                   Alquileres Cobrados Zuba III</t>
  </si>
  <si>
    <t xml:space="preserve">                   Alquileres Cobrados Zuba IV</t>
  </si>
  <si>
    <t xml:space="preserve">                   Alquileres Cobrados Zuba 5</t>
  </si>
  <si>
    <t xml:space="preserve">                TOTAL...Alquileres Cobrados Zuba</t>
  </si>
  <si>
    <t xml:space="preserve">                Expensas Cobradas Zuba</t>
  </si>
  <si>
    <t xml:space="preserve">                   Devoluciones</t>
  </si>
  <si>
    <t xml:space="preserve">                TOTAL...Expensas Cobradas Zuba</t>
  </si>
  <si>
    <t xml:space="preserve">                Ventas de Departamentos Zuba</t>
  </si>
  <si>
    <t xml:space="preserve">                   Ventas de Departamentos Zuba IV</t>
  </si>
  <si>
    <t xml:space="preserve">                TOTAL...Ventas de Departamentos Zuba</t>
  </si>
  <si>
    <t xml:space="preserve">                Rendimiendo de Inversion</t>
  </si>
  <si>
    <t xml:space="preserve">                Multa Administrativa</t>
  </si>
  <si>
    <t xml:space="preserve">                Ingresos Varios</t>
  </si>
  <si>
    <t xml:space="preserve">                Ingresos Extraordinarios no facturados</t>
  </si>
  <si>
    <t xml:space="preserve">                Descuentos Obtenidos</t>
  </si>
  <si>
    <t xml:space="preserve">                Diferencia de Cambio USD-Ganancia</t>
  </si>
  <si>
    <t xml:space="preserve">                Comisiones por Administración de Inmuebles</t>
  </si>
  <si>
    <t xml:space="preserve">                Ingresos por descuentos al personal</t>
  </si>
  <si>
    <t xml:space="preserve">                Comisiones Cobradas</t>
  </si>
  <si>
    <t xml:space="preserve">                Comisiones Inmobiliarias</t>
  </si>
  <si>
    <t xml:space="preserve">                Comisiones - Bonos Zuba</t>
  </si>
  <si>
    <t xml:space="preserve">                Publicidad y Propaganda</t>
  </si>
  <si>
    <t xml:space="preserve">                Viaticos</t>
  </si>
  <si>
    <t xml:space="preserve">                Regalos Empresariales</t>
  </si>
  <si>
    <t xml:space="preserve">                Gastos de Cafeteria</t>
  </si>
  <si>
    <t xml:space="preserve">                Gastos de Eventos</t>
  </si>
  <si>
    <t xml:space="preserve">                Diferencia de Cambio USD-Perdida</t>
  </si>
  <si>
    <t xml:space="preserve">                Servicio de Marketing Digital</t>
  </si>
  <si>
    <t xml:space="preserve">                Promocion y Ventas</t>
  </si>
  <si>
    <t xml:space="preserve">                Utiles e impresos</t>
  </si>
  <si>
    <t xml:space="preserve">                Comisiones Bancarias</t>
  </si>
  <si>
    <t xml:space="preserve">                Intereses Bancarios</t>
  </si>
  <si>
    <t xml:space="preserve">                Gastos Bancarios</t>
  </si>
  <si>
    <t xml:space="preserve">                Sueldos y Jornales</t>
  </si>
  <si>
    <t xml:space="preserve">                Aguinaldos</t>
  </si>
  <si>
    <t xml:space="preserve">                Vacaciones e Indemnizaciones</t>
  </si>
  <si>
    <t xml:space="preserve">                Aporte Patronal IPS</t>
  </si>
  <si>
    <t xml:space="preserve">                Remuneracion Pers. Superior Valentina Basaglia</t>
  </si>
  <si>
    <t xml:space="preserve">                Remuneracion Pers. Superior Alejandro Zuccolillo</t>
  </si>
  <si>
    <t xml:space="preserve">                Seguro Medico Privado Oami</t>
  </si>
  <si>
    <t xml:space="preserve">                Honorarios por Servicios Profesionales</t>
  </si>
  <si>
    <t xml:space="preserve">                Impresos y Utiles</t>
  </si>
  <si>
    <t xml:space="preserve">                Gastos de Insumos Informaticos</t>
  </si>
  <si>
    <t xml:space="preserve">                Expensas Pagadas</t>
  </si>
  <si>
    <t xml:space="preserve">                Agua, Luz y Comunicacion</t>
  </si>
  <si>
    <t xml:space="preserve">                Gastos de Envios</t>
  </si>
  <si>
    <t xml:space="preserve">                Uniforme</t>
  </si>
  <si>
    <t xml:space="preserve">                Gastos de Escribania</t>
  </si>
  <si>
    <t xml:space="preserve">                Gastos de Instalacion</t>
  </si>
  <si>
    <t xml:space="preserve">                Gastos de Asamblea</t>
  </si>
  <si>
    <t xml:space="preserve">                IVA Costo</t>
  </si>
  <si>
    <t xml:space="preserve">                Rep. y Mant. de Oficina</t>
  </si>
  <si>
    <t xml:space="preserve">                Alquiler Impresora</t>
  </si>
  <si>
    <t xml:space="preserve">                Gastos de Eventos del personal</t>
  </si>
  <si>
    <t xml:space="preserve">                Donaciones</t>
  </si>
  <si>
    <t xml:space="preserve">                Gastos de Movilidad</t>
  </si>
  <si>
    <t xml:space="preserve">                Retencion Renta GND</t>
  </si>
  <si>
    <t xml:space="preserve">                Gastos de Licencia</t>
  </si>
  <si>
    <t xml:space="preserve">                Alquileres Pagados por Inmuebles</t>
  </si>
  <si>
    <t xml:space="preserve">                Patentes e Impuestos Municipales</t>
  </si>
  <si>
    <t xml:space="preserve">                Otros Impuestos,Aranceles</t>
  </si>
  <si>
    <t xml:space="preserve">                Gastos de Edificios Zuba I</t>
  </si>
  <si>
    <t xml:space="preserve">                Gastos de Edificios Zuba II</t>
  </si>
  <si>
    <t xml:space="preserve">                Gastos de Edificios Zuba III</t>
  </si>
  <si>
    <t xml:space="preserve">                Gastos de Edificios Zuba IV</t>
  </si>
  <si>
    <t xml:space="preserve">                Gastos de Edificios Zuba V</t>
  </si>
  <si>
    <t xml:space="preserve">                Recargos y Multas</t>
  </si>
  <si>
    <t xml:space="preserve">                Gastos no Deducibles</t>
  </si>
  <si>
    <t xml:space="preserve">                IVA GND</t>
  </si>
  <si>
    <t xml:space="preserve">                Depreciacion del Ejercicio</t>
  </si>
  <si>
    <t>Inmueble Terreno Zuba Plaza</t>
  </si>
  <si>
    <t>Avance de Obra - Zuba 9 T2</t>
  </si>
  <si>
    <t>Avance de Obra - Zuba 12</t>
  </si>
  <si>
    <t>Avance de Obra - Zuba 13</t>
  </si>
  <si>
    <t>Vtas de Dptos Zuba 9 T2 - Avance de Obra</t>
  </si>
  <si>
    <t>Vtas de Dptos Zuba 12 - Avance de Obra</t>
  </si>
  <si>
    <t>Vtas de Dptos Zuba 13 - Avance de Obra</t>
  </si>
  <si>
    <t>Valuación de Propiedades de inversión</t>
  </si>
  <si>
    <t>Ingresos por Avance de Obra Zuba 9 T2</t>
  </si>
  <si>
    <t>Ingresos por Avance de Obra Zuba 12</t>
  </si>
  <si>
    <t>Ingresos por Avance de Obra Zuba 13</t>
  </si>
  <si>
    <t>Int. a pagar Prest. Banco ItauU$D-LP</t>
  </si>
  <si>
    <t>Prestamo Banco Itau U$D-LP</t>
  </si>
  <si>
    <t>Saldo al 31 de Diciembre de 2022</t>
  </si>
  <si>
    <t>Saldo al 31 de Diciembre de 2023</t>
  </si>
  <si>
    <t>,</t>
  </si>
  <si>
    <t>Los ingresos son considerados por avance de obra</t>
  </si>
  <si>
    <t>Las Propiedades de Inversion son valuadas a su valor de mercado</t>
  </si>
  <si>
    <t>Inmueble Terreno Zuba 20</t>
  </si>
  <si>
    <t>Inmueble Terreno Zuba 21</t>
  </si>
  <si>
    <t>Inmueble Terreno Zuba 22</t>
  </si>
  <si>
    <t>Construcciones- Edificio Zuba 18</t>
  </si>
  <si>
    <t>Anticipo Clientes Vta. Depto Zuba 18  Exentas</t>
  </si>
  <si>
    <t>Anticipo Clientes Vta.Depto. Zuba 18 Gav. 5% U$D</t>
  </si>
  <si>
    <t>Financiamiento a Cobrar LP</t>
  </si>
  <si>
    <t>Costo de venta Tapabocas</t>
  </si>
  <si>
    <t>Garantia p/Reserva de Alquiler Dpto.Zuba VII</t>
  </si>
  <si>
    <t>Venta de acciones</t>
  </si>
  <si>
    <t>Venta deTapabocas</t>
  </si>
  <si>
    <t>Gastos de Proyectos de inversion</t>
  </si>
  <si>
    <t>B</t>
  </si>
  <si>
    <t>C</t>
  </si>
  <si>
    <t>D: B-C</t>
  </si>
  <si>
    <t>Activo: A-D
Pasivo: B-C-A</t>
  </si>
  <si>
    <t>Clasif.</t>
  </si>
  <si>
    <t>Código de cuenta</t>
  </si>
  <si>
    <t xml:space="preserve">Cuentas a cobrar </t>
  </si>
  <si>
    <t>Anticipo de Clientes</t>
  </si>
  <si>
    <t>Variación</t>
  </si>
  <si>
    <t>Saldo de anticipo</t>
  </si>
  <si>
    <t>Conclusión</t>
  </si>
  <si>
    <t>Explicaciones  BCA</t>
  </si>
  <si>
    <t>CP</t>
  </si>
  <si>
    <t>CUENTAS A COBRAR ZUBA V</t>
  </si>
  <si>
    <t>Regulariza el activo dado que el saldo pendiente del anticipo es menor que el a cobrar, es decir se reconoció más ingreso de lo que el cliente abono (el % del avance de la obra es mayor, por ende queda un activo).</t>
  </si>
  <si>
    <t>LP</t>
  </si>
  <si>
    <t>CUENTAS A COBRAR ZUBA V-LP</t>
  </si>
  <si>
    <t>El cliente pago menos lo de que se avanzo</t>
  </si>
  <si>
    <t>CUENTAS A COBRAR ZUBA VI</t>
  </si>
  <si>
    <t>CUENTAS A COBRAR ZUBA VI-LP</t>
  </si>
  <si>
    <t>CUENTAS A COBRAR ZUBA VII</t>
  </si>
  <si>
    <t>CUENTAS A COBRAR ZUBA VII-LP</t>
  </si>
  <si>
    <t>CUENTAS A COBRAR ZUBA 8</t>
  </si>
  <si>
    <t>CUENTAS A COBRAR ZUBA 8 - LP</t>
  </si>
  <si>
    <t>CUENTAS A COBRAR ZUBA 9-ENCARNACION</t>
  </si>
  <si>
    <t>CUENTAS A COBRAR ZUBA 9 - LP</t>
  </si>
  <si>
    <t>CUENTAS A COBRAR ZUBA 10</t>
  </si>
  <si>
    <t xml:space="preserve">Mandar al pasivo que netee el anticipo </t>
  </si>
  <si>
    <t>Regulariza el pasivo dado que el saldo pendiente del anticipo es mayor que el a cobrar, es decir se reconoció menos ingreso de lo que el cliente abono (el % del avance de la obra es menor, por ende queda un pasivo).</t>
  </si>
  <si>
    <t>CUENTAS A COBRAR ZUBA 10- LP</t>
  </si>
  <si>
    <t>El cliente pago más lo de que se avanzo, por eso debe quedar pasivo</t>
  </si>
  <si>
    <t>CUENTAS A COBRAR ZUBA PLAZA</t>
  </si>
  <si>
    <t>CUENTAS A COBRAR ZUBA PLAZA - LP</t>
  </si>
  <si>
    <t>CUENTAS A COBRAR ZUBA 13</t>
  </si>
  <si>
    <t>CUENTAS A COBRAR ZUBA 13- LP</t>
  </si>
  <si>
    <t>Ventas por Contrato Diferido</t>
  </si>
  <si>
    <t>Dif.</t>
  </si>
  <si>
    <t>Ingreso ER (vta. Dpto-avance de obra)</t>
  </si>
  <si>
    <t>Saldo al 30.06.2024</t>
  </si>
  <si>
    <t>&lt;</t>
  </si>
  <si>
    <t>&gt;</t>
  </si>
  <si>
    <t>(-) ACTIVO</t>
  </si>
  <si>
    <t xml:space="preserve">(-) PASIVO </t>
  </si>
  <si>
    <t xml:space="preserve">VARIACION </t>
  </si>
  <si>
    <t>VTA. AV. DE OBRA</t>
  </si>
  <si>
    <t>Deudores - Entidad relacionada-Eleva</t>
  </si>
  <si>
    <t>ANTICIPO</t>
  </si>
  <si>
    <t>CLIENTE</t>
  </si>
  <si>
    <t>IMPORTE A REGULARIZAR EN EL ACTIVO CP</t>
  </si>
  <si>
    <t>IMPORTE A REGULARIZAR EN EL ACTIVO LP</t>
  </si>
  <si>
    <t>IMPORTE A REGULARIZAR EN EL PASIVO CP</t>
  </si>
  <si>
    <t>IMPORTE A REGULARIZAR EN EL PASIVO LP</t>
  </si>
  <si>
    <t>Saldo a ejecutar de contrato de ventas anticipada de unidades de proyectos  (*)</t>
  </si>
  <si>
    <t>Ingreso devengado por venta anticipada de unidades de proyectos (**)</t>
  </si>
  <si>
    <t>AV. DE OBRA</t>
  </si>
  <si>
    <t>Saldo de cuotas a cobrar por contratos de ventas anticipadas  **</t>
  </si>
  <si>
    <t>(**) Saldos de cuentas por cobrar y facturar a clientes en base al cronograma de pago acordado en cada contrato de venta anticipada firmada con los mismos, cuya contrapartida es Venta por contrato diferido</t>
  </si>
  <si>
    <t>(-) Intereses a vencer CP</t>
  </si>
  <si>
    <t>Totales-Clientes</t>
  </si>
  <si>
    <t>fecha de entrega edificios</t>
  </si>
  <si>
    <t>2026/2027</t>
  </si>
  <si>
    <t xml:space="preserve">Zuba 8 </t>
  </si>
  <si>
    <t xml:space="preserve">Zuba 9 </t>
  </si>
  <si>
    <t xml:space="preserve"> Zuba 10 </t>
  </si>
  <si>
    <t>Zuba Plaza</t>
  </si>
  <si>
    <t>Zuba 13</t>
  </si>
  <si>
    <t>Zuba V</t>
  </si>
  <si>
    <t>Zuba VII</t>
  </si>
  <si>
    <t>Zuba VI</t>
  </si>
  <si>
    <t>Zuba 12</t>
  </si>
  <si>
    <t>DEFINIR</t>
  </si>
  <si>
    <t>Zuba 18</t>
  </si>
  <si>
    <t>Entrega</t>
  </si>
  <si>
    <t>NOTA 5</t>
  </si>
  <si>
    <t>NOTA 19</t>
  </si>
  <si>
    <t>(*) Corresponde a la venta facturada por el total del precio pactado en los contratos de ventas anticipadas.</t>
  </si>
  <si>
    <t>Saldo a ejecutar de contrato de ventas anticipada de unidades de proyectos - LP (*)</t>
  </si>
  <si>
    <t>Ingreso devengado por venta anticipada de unidades de proyectos - LP (**)</t>
  </si>
  <si>
    <t>ANTICIPO DE CLIENTE</t>
  </si>
  <si>
    <t>CLIENTE CONTADO</t>
  </si>
  <si>
    <t>AVANCE DE OBRA</t>
  </si>
  <si>
    <t>Inmueble - Zuba propio</t>
  </si>
  <si>
    <t>Intereses a pagar (Prest. Rolando Zuccolillo U$D-TAIBACH COMPANY S.A)</t>
  </si>
  <si>
    <t>AVANCE DE OBRA QUE REGULARIZA EL PASIVO</t>
  </si>
  <si>
    <t xml:space="preserve">CLIENTES POR CONTRATO </t>
  </si>
  <si>
    <t>ANTICIPOS</t>
  </si>
  <si>
    <t xml:space="preserve">AVANCE DE OBRA </t>
  </si>
  <si>
    <t xml:space="preserve">CLIENTES </t>
  </si>
  <si>
    <t xml:space="preserve">CLIENTE POR CONTRATO </t>
  </si>
  <si>
    <t xml:space="preserve">Tarjeta de Crédito a pagar </t>
  </si>
  <si>
    <t>(-) Intereses a vencer LP</t>
  </si>
  <si>
    <t>Los Estados financieros se encuentran preparados siguiendo los criterios de las Normas de Informacion Financiera (NIF) emitidas por el Consejo de Contadores Publicos del Paraguay sobre la base de los costos historicos, excepto para el caso de activos y pasivos en moneda extranjera y las propiedades, planta y equipo segun se explican en los puntos c) y k), los bienes de inversion se encuentran valuados a valor razonable y no reconocen en forma integral los efectos de la inflacion sobre la situacion patrimonial y financiera de la sociedad, sobre los resultados de sus operaciones y los flujos de efectivo en atencion a que la correccion monetaria no constituye una practica obligatoria en Paraguay.</t>
  </si>
  <si>
    <t xml:space="preserve">Las existencias se incorporan como bien de cambio a su costo historico; tambien cuentan con una porcion de costo proyectado.
</t>
  </si>
  <si>
    <t>Contempla los saldos en efectivo y billetera electronica mantenidos en tesoreria, asi como los saldos en cuenta de libre disponibilidad en bancos de plaza. La composición de la cuenta es la siguiente:</t>
  </si>
  <si>
    <t>En esta cuenta estan registradas inversiones hechas en BASA y Sudameris</t>
  </si>
  <si>
    <t>Las cuentas a cobrar comerciales a corto plazo se integran por las facturas pendientes de cobro; la cuentas a cobrar con vinculadas, los intereses a facturar y esta regularizado por los saldos de avance de obra pendientes de cobro y por las previsiones por gestion de cobro.</t>
  </si>
  <si>
    <t>Las cuentas a cobrar comerciales a largo plazo se conforman por las facturas emitidas e intereses a facturar</t>
  </si>
  <si>
    <t xml:space="preserve">(**) Corresponde a Ingresos devengados al 30.06.24  y 31,12,23 respectivamente de las unidades de proyectos, del Zuba vendidas anticipadamente, el cual ha sido estimado en función del precio total de venta acordado en cada contrato y el grado de avance del proyecto, cuya contrapartida se expone en el ingreso bajo la cuenta de Ventas.			
			</t>
  </si>
  <si>
    <t>El rubro de otros créditos se compone por anticipos a proveedores y funcionarios, saldos fiscales a favor de la sociedad, gastos relacionados al avance de obra pendientes de reconocimiento en el estado de resultados  y gastos relacionados a futuras inversiones</t>
  </si>
  <si>
    <t>Los bienes de cambio están registrados por los valores documentados de terrenos,edificios e impuestos no recuperables  y regularizados por los costos relacionados al avance de obra</t>
  </si>
  <si>
    <t>Otras Reservas</t>
  </si>
  <si>
    <t>Distribucion de Utilidades s/Acta de Asamblea General ordinaria N° 8 de fecha 05/05/2023</t>
  </si>
  <si>
    <t>Saldo a ejecutar de contrato de ventas anticipada de unidades de proyectos  *</t>
  </si>
  <si>
    <t>(*) Saldo de las ventas diferidas correspondientes a los proyectos Zuba V, VI y VII</t>
  </si>
  <si>
    <t>Saldo de cuotas a cobrar por contratos de ventas anticipadas - LP **</t>
  </si>
  <si>
    <t>Cuentas a cobrar de clientes por ejecución de proyectos al cierre del ejercicio CP ***</t>
  </si>
  <si>
    <t>Cuentas a cobrar de clientes por ejecución de proyectos al cierre del ejercicio ***</t>
  </si>
  <si>
    <t>(***) Corresponde a los saldos de las Cuentas por cobrar facturadas en su totalidad que regularizan el pasivo debido a que el Avance de obra es inferior a lo que el cliente abono</t>
  </si>
  <si>
    <t>Ingreso devengado por venta anticipada de unidades de proyectos - Pasivo - CP ****</t>
  </si>
  <si>
    <t>Ingreso devengado por ventas anticipadas de unidades de proyectos - Pasivo - LP ****</t>
  </si>
  <si>
    <t>Los saldos expuestos corresponden a las siguientes cuentas: Anticipos de clientes, Administración de Alquiler, Financiamientos a cobrar, Garantías de Alquiler, Garantías de ventas (Señas), Tarjetas de crédito a pagar, Dividendos a pagar, Ventas por contrato diferido y sus correspondientes regularizadoras de los ingresos por avance de obra, así como Cuentas a cobrar a clientes por ejecución de proyectos y Clientes por contratos.</t>
  </si>
  <si>
    <t>Inmuebles Eleva</t>
  </si>
  <si>
    <t>En este rubro se encuentan registrados los activos fijos (Equipos de Informatica y Mubles de Oficina) y los Departamentos propios que se encuentran arrendados (estos ultimos que se encuentan valuados a precio de mercado)</t>
  </si>
  <si>
    <t>Se componen por las cuentas por pagar comerciales y las provisiones de deudas por contratos por las obras a ser construidas junto con sus regularizadoras que representan las obras pendientes de contruccion.</t>
  </si>
  <si>
    <t>(****) Corresponde a Ingresos devengados, vendidos anticipadamente, los cuales han sido estimados en función del precio total de venta acordado en cada contrato y el grado de avance del proyecto, cuya contrapartida se expone en el ingreso bajo la cuenta de Ventas.</t>
  </si>
  <si>
    <t>cliente</t>
  </si>
  <si>
    <r>
      <t xml:space="preserve">Al 31 de Diciembre del  2023 la Sociedad constituyó una provisión para impuesto a la renta de </t>
    </r>
    <r>
      <rPr>
        <b/>
        <sz val="12"/>
        <color theme="1"/>
        <rFont val="Calibri"/>
        <family val="2"/>
      </rPr>
      <t>Gs. 2.522.089.817</t>
    </r>
  </si>
  <si>
    <t>Mejoras en predio ajeno</t>
  </si>
  <si>
    <t>Anticipo Clientes Vta. Depto. Zuba 20 Exenta U$D</t>
  </si>
  <si>
    <t>Anticipo Clientes Vta. Depto. Zuba 20 Grav, 5% U$D</t>
  </si>
  <si>
    <t>Anticipo Clientes Vta. Depto. Zuba 21 Exenta U$D</t>
  </si>
  <si>
    <t>Anticipo Clientes Vta. Depto. Zuba 21 Grav. 5% U$D</t>
  </si>
  <si>
    <t xml:space="preserve">Ingreso por desafectación de previsiones </t>
  </si>
  <si>
    <t>Ingresos por Avance de Obra Zuba 18</t>
  </si>
  <si>
    <t>Avance de Obra - Zuba 18</t>
  </si>
  <si>
    <t>Al 30 de Setiembre al 2024</t>
  </si>
  <si>
    <t>RATIO DE LIQUIDACIÓN</t>
  </si>
  <si>
    <t>Rango ideal</t>
  </si>
  <si>
    <t>RATIO DE LIQUIDEZ</t>
  </si>
  <si>
    <t>Activo corriente</t>
  </si>
  <si>
    <t>=</t>
  </si>
  <si>
    <t>1,5 - 2</t>
  </si>
  <si>
    <t>Pasivo corriente</t>
  </si>
  <si>
    <t>RATIO DE TESORERIA</t>
  </si>
  <si>
    <t>Disponible + realizable</t>
  </si>
  <si>
    <t>0,8 - 1,2</t>
  </si>
  <si>
    <t>RATIO DE DISPONIBILIDAD</t>
  </si>
  <si>
    <t>Disponible</t>
  </si>
  <si>
    <t>0,2 - 0,4</t>
  </si>
  <si>
    <t>TEST SUPER ÁCIDO</t>
  </si>
  <si>
    <t>Activo Corriente - Inventarios</t>
  </si>
  <si>
    <t>Mayor a 0,8</t>
  </si>
  <si>
    <t>RATIO DE SOLVENCIA</t>
  </si>
  <si>
    <t xml:space="preserve">RATIO DE GARANTÍA </t>
  </si>
  <si>
    <t>Activo total</t>
  </si>
  <si>
    <t>Pasivo total</t>
  </si>
  <si>
    <t>RATIO DE ENDEUDAMIENTO</t>
  </si>
  <si>
    <t xml:space="preserve">RATIO DE ENDEUDAMIENTO </t>
  </si>
  <si>
    <t>0 - 0,5</t>
  </si>
  <si>
    <t>CALIDAD DE LA DEUDA</t>
  </si>
  <si>
    <t>APALANCAMIENTO FINANCIERO</t>
  </si>
  <si>
    <t>Créditos + Inventarios</t>
  </si>
  <si>
    <t>Mayor a 1</t>
  </si>
  <si>
    <t>Proveed. + Prov. + Deuda Bancaria</t>
  </si>
  <si>
    <t>PARTICIPACION DE TERCEROS</t>
  </si>
  <si>
    <t>Pasivo Total</t>
  </si>
  <si>
    <t>Menor a 0,6</t>
  </si>
  <si>
    <t>RATIO DE RENTABILIDAD</t>
  </si>
  <si>
    <t>RENDIMIENTO DE CAPITAL</t>
  </si>
  <si>
    <t>Mayor a 15%</t>
  </si>
  <si>
    <t>USO DEL DINERO</t>
  </si>
  <si>
    <t>Total Costos + Egresos + Impuestos</t>
  </si>
  <si>
    <t>Menor a 85%</t>
  </si>
  <si>
    <t>Total Ingresos</t>
  </si>
  <si>
    <t>COBERTURA DE DEUDA</t>
  </si>
  <si>
    <t>EBITDA</t>
  </si>
  <si>
    <t>Gastos Financieros</t>
  </si>
  <si>
    <t>EBITDA RATIOS</t>
  </si>
  <si>
    <t>EBITDA MARGIN</t>
  </si>
  <si>
    <t>Margen EBITDA: Para determinar el porcentaje de ingresos que se convierte en EBITDA (beneficio operativo antes de intereses, impuestos, depreciación y amortización)</t>
  </si>
  <si>
    <t>INTEREST COVERAGE</t>
  </si>
  <si>
    <t>Intereses Financieros + Gastos Bancarios</t>
  </si>
  <si>
    <t>Cobertura de Intereses: Para determinar si el EBITDA que generó en el período es suficiente para pagar los gastos por intereses de la compañía durante el período.</t>
  </si>
  <si>
    <t>DEBT SERVICE COVERAGE</t>
  </si>
  <si>
    <t>Intereses + Gastos Bancarios + Deudas Financieras</t>
  </si>
  <si>
    <t>Cobertura del Servicio de la Deuda: Para determinar si la empresa puede pagar sus gastos por intereses, así como las obligaciones de pago de capital programadas utilizando el EBITDA generado durante el período.</t>
  </si>
  <si>
    <t>EBITDA + EGRESOS - EGRE. NO M. - INT. A VENCER - RESULTADO DEL EJERCICIO</t>
  </si>
  <si>
    <t>FIXED CHARGE COVERAGE</t>
  </si>
  <si>
    <t>DEUDAS INTERCOMPANY + INGRESOS + EGRESOS</t>
  </si>
  <si>
    <t>Cobertura de Cargos Fijos: Para determinar si la empresa puede pagar sus obligaciones de pago fijo (intereses, capital programado, alquiler) utilizando el EBITDA generado en el período, ajustado para reflejar el drenaje de efectivo de CAPEX no financiado y los pagos de distribución realizados a los accionistas.</t>
  </si>
  <si>
    <t>FUNDED DEBT TO EBITDA</t>
  </si>
  <si>
    <t>Deuda Financiada a EBITDA: Para determinar cuántos años le tomaría a la empresa, pagar el saldo pendiente de la deuda financiada, suponiendo que los niveles actuales de EBITDA se mantengan en años futuros y el 100% del EBITDA anual se destine al pago de la deuda financiada.</t>
  </si>
  <si>
    <t>INFORME MENSUAL DE GESTIÓN</t>
  </si>
  <si>
    <t xml:space="preserve">                                                                               MES DE SETIEMBRE 2024</t>
  </si>
  <si>
    <t>RATIOS FINANCIEROS</t>
  </si>
  <si>
    <t>Gastos de edificios</t>
  </si>
  <si>
    <t>Saldo al 30.09.23</t>
  </si>
  <si>
    <t>Saldo al 30.09.2023</t>
  </si>
  <si>
    <t>PN</t>
  </si>
  <si>
    <t>30/09/2024 - 31/12/2023 - 31/12/2022</t>
  </si>
  <si>
    <t>30/09/2024 - 30/09/2023 - 30/09/2022</t>
  </si>
  <si>
    <r>
      <t xml:space="preserve">Por el ejercicio anual iniciado el </t>
    </r>
    <r>
      <rPr>
        <b/>
        <sz val="7"/>
        <color theme="1"/>
        <rFont val="Tahoma"/>
        <family val="2"/>
      </rPr>
      <t xml:space="preserve">1º de Enero de 2024 </t>
    </r>
    <r>
      <rPr>
        <sz val="7"/>
        <color theme="1"/>
        <rFont val="Tahoma"/>
        <family val="2"/>
      </rPr>
      <t>hasta el</t>
    </r>
    <r>
      <rPr>
        <b/>
        <sz val="7"/>
        <color theme="1"/>
        <rFont val="Tahoma"/>
        <family val="2"/>
      </rPr>
      <t xml:space="preserve"> 30 de Setiembre de 2024</t>
    </r>
  </si>
  <si>
    <r>
      <t xml:space="preserve">De las modificaciones:  según escritura publica </t>
    </r>
    <r>
      <rPr>
        <b/>
        <sz val="9.5"/>
        <color rgb="FF000099"/>
        <rFont val="Tahoma"/>
        <family val="2"/>
      </rPr>
      <t>Nº08 de fecha 09 de febrero de 2021 por incremento de capital</t>
    </r>
    <r>
      <rPr>
        <b/>
        <sz val="9.5"/>
        <color theme="1"/>
        <rFont val="Tahoma"/>
        <family val="2"/>
      </rPr>
      <t>; según</t>
    </r>
    <r>
      <rPr>
        <b/>
        <sz val="9.5"/>
        <color rgb="FF000099"/>
        <rFont val="Tahoma"/>
        <family val="2"/>
      </rPr>
      <t xml:space="preserve"> </t>
    </r>
    <r>
      <rPr>
        <b/>
        <sz val="9.5"/>
        <rFont val="Tahoma"/>
        <family val="2"/>
      </rPr>
      <t>escritura publica</t>
    </r>
    <r>
      <rPr>
        <b/>
        <sz val="9.5"/>
        <color rgb="FF000099"/>
        <rFont val="Tahoma"/>
        <family val="2"/>
      </rPr>
      <t xml:space="preserve"> Nº13 de fecha 28 de julio de 2022 por incremento de capital y cambio de denominacion</t>
    </r>
    <r>
      <rPr>
        <b/>
        <sz val="9.5"/>
        <color theme="1"/>
        <rFont val="Tahoma"/>
        <family val="2"/>
      </rPr>
      <t xml:space="preserve">; según escrituta pública </t>
    </r>
    <r>
      <rPr>
        <b/>
        <sz val="9.5"/>
        <color rgb="FF000099"/>
        <rFont val="Tahoma"/>
        <family val="2"/>
      </rPr>
      <t>N°606 de fecha 31 de octubre de 2023 por incremento de capital; según escrituta pública N°381 de fecha 24 de junio del 2024.</t>
    </r>
  </si>
  <si>
    <t>Iva costo - construccion ZUBA 18</t>
  </si>
  <si>
    <t>Iva costo - construccion ZUBA 20</t>
  </si>
  <si>
    <t>Iva costo - construccion ZUBA 21</t>
  </si>
  <si>
    <t>Administración de Inmuebles Zuba 7</t>
  </si>
  <si>
    <t>Entre la fecha de cierre del ejercicio y la fecha de preparación de estos estados financieros, no han ocurrido hechos significativos de carácter financiero o de otra índole que afecten la situación patrimonial o financiera o los resultados de la Sociedad al 30 de setiembre del 2024.</t>
  </si>
  <si>
    <t>Distribucion de Utilidades s/Acta de Asamblea General ordinaria N° 10 de fecha  08/04/2024 y Acta de Asamblea General ordinaria N° 11 de fecha  08/07/2024</t>
  </si>
  <si>
    <t>Construcciones- Edificio Zuba 19</t>
  </si>
  <si>
    <t>Iva costo - construccion ZUBA 19</t>
  </si>
  <si>
    <t>Anticipo Clientes Vta.Depto. Zuba 19</t>
  </si>
  <si>
    <t>b) Datos sobre la inversión:</t>
  </si>
  <si>
    <t>NOTA 22 –  DIFERENCIA TRANSITORIA POR CONVERSION</t>
  </si>
  <si>
    <t>Nota 30 - Resultado de inversiones en asociadas</t>
  </si>
  <si>
    <t xml:space="preserve"> Al 30 de Septiembre de 2024</t>
  </si>
  <si>
    <t xml:space="preserve"> Al 30 de Septiembre de 2023</t>
  </si>
  <si>
    <t xml:space="preserve"> Al 30 de Septiembre de 2022</t>
  </si>
  <si>
    <t>Al 30 de Septiembre de 2024</t>
  </si>
  <si>
    <t>Al  30 de Septiembre de 2024 no existen situaciones contingentes, ni reclamos que pudieran resultar en la generación de obligaciones para la Sociedad adicionales a las que se presentan en estos estados financieros.</t>
  </si>
  <si>
    <t>2XX2</t>
  </si>
  <si>
    <t/>
  </si>
  <si>
    <t>Saldo al 30 de Septiembre de 2024</t>
  </si>
  <si>
    <t>Monto Capital Integrado - Zuba SAECA</t>
  </si>
  <si>
    <t>Monto Capital Integrado - Maquiladora Panamericana S.A.</t>
  </si>
  <si>
    <t>Las inversiones en asociadas y otras inversiones que no superen el 20% de participación se encuentran valuadas al costo.</t>
  </si>
  <si>
    <t>e. Inversiones</t>
  </si>
  <si>
    <t>La inversión en la subsidiarias Maquiladora Panamericana  S.A se valúa al valor patrimonial proporcional. Los cambios en la participación en las ganancias o pérdidas de la subsidiaria en la que se invierte se incluyen en el estado de resultados.</t>
  </si>
  <si>
    <t>f. Activos disponibles para la venta</t>
  </si>
  <si>
    <t>g. Previsiones para desvalorización y deterioro de inventarios</t>
  </si>
  <si>
    <t>h. Efectivo y equivalentes de efectivo</t>
  </si>
  <si>
    <t>i. Previsión para cuentas de dudoso cobro/incobrables</t>
  </si>
  <si>
    <t>j. Propiedades, planta y equipo</t>
  </si>
  <si>
    <t>k. Goodwill</t>
  </si>
  <si>
    <t>l. Reconocimiento de ingresos y egresos</t>
  </si>
  <si>
    <t>Los activos disponibles para la venta fueron adquiridos en el presente periodo y al corte estan valuados al costo de adquisicion.</t>
  </si>
  <si>
    <t>m. Impuesto a la renta</t>
  </si>
  <si>
    <t>n. Restricciones a la distribución de utilidades</t>
  </si>
  <si>
    <t>o. Otros principios, prácticas y métodos</t>
  </si>
  <si>
    <t>p. Derechos en Fideicomiso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</si>
</sst>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1" formatCode="_-* #,##0_-;\-* #,##0_-;_-* &quot;-&quot;_-;_-@_-"/>
    <numFmt numFmtId="43" formatCode="_-* #,##0.00_-;\-* #,##0.00_-;_-* &quot;-&quot;??_-;_-@_-"/>
    <numFmt numFmtId="164" formatCode="_ * #,##0_ ;_ * \-#,##0_ ;_ * &quot;-&quot;_ ;_ @_ "/>
    <numFmt numFmtId="165" formatCode="_ * #,##0.00_ ;_ * \-#,##0.00_ ;_ * &quot;-&quot;??_ ;_ @_ "/>
    <numFmt numFmtId="166" formatCode="_-* #,##0.00\ _€_-;\-* #,##0.00\ _€_-;_-* &quot;-&quot;??\ _€_-;_-@_-"/>
    <numFmt numFmtId="167" formatCode="_(* #,##0_);_(* \(#,##0\);_(* &quot;-&quot;_);_(@_)"/>
    <numFmt numFmtId="168" formatCode="_(* #,##0.00_);_(* \(#,##0.00\);_(* &quot;-&quot;??_);_(@_)"/>
    <numFmt numFmtId="169" formatCode="_ * #,##0_ ;_ * \-#,##0_ ;_ * &quot;-&quot;??_ ;_ @_ "/>
    <numFmt numFmtId="170" formatCode="_-* #,##0_-;\-* #,##0_-;_-* &quot;-&quot;??_-;_-@_-"/>
    <numFmt numFmtId="171" formatCode="_(* #,##0_);_(* \(#,##0\);_(* &quot;-&quot;??_);_(@_)"/>
    <numFmt numFmtId="172" formatCode="dd/mm/yyyy;@"/>
    <numFmt numFmtId="173" formatCode="_ * #,##0.00_ ;_ * \-#,##0.00_ ;_ * &quot;-&quot;_ ;_ @_ "/>
    <numFmt numFmtId="174" formatCode="#,###,##0"/>
    <numFmt numFmtId="175" formatCode="0_ ;\-0\ "/>
    <numFmt numFmtId="176" formatCode="#,##0.0000"/>
    <numFmt numFmtId="177" formatCode="_ * #,##0_ ;_ * \-#,##0_ ;_ * \-_ ;_ @_ "/>
    <numFmt numFmtId="178" formatCode="_(* #,##0.0_);_(* \(#,##0.0\);_(* &quot;-&quot;_);_(@_)"/>
    <numFmt numFmtId="179" formatCode="&quot;₲&quot;\ #,##0.00"/>
    <numFmt numFmtId="180" formatCode="_ &quot;₲&quot;\ * #,##0.00_ ;_ &quot;₲&quot;\ * \-#,##0.00_ ;_ &quot;₲&quot;\ * &quot;-&quot;??_ ;_ @_ "/>
    <numFmt numFmtId="181" formatCode="_ [$€-2]\ * #,##0.00_ ;_ [$€-2]\ * \-#,##0.00_ ;_ [$€-2]\ * \-??_ "/>
    <numFmt numFmtId="182" formatCode="dd\.mm\.yyyy;@"/>
    <numFmt numFmtId="183" formatCode="dd\.mm\.yy;@"/>
  </numFmts>
  <fonts count="145">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sz val="11"/>
      <color indexed="8"/>
      <name val="Calibri"/>
      <family val="2"/>
    </font>
    <font>
      <sz val="10"/>
      <color rgb="FF000000"/>
      <name val="Arial"/>
      <family val="2"/>
    </font>
    <font>
      <b/>
      <sz val="9"/>
      <name val="Arial"/>
      <family val="2"/>
    </font>
    <font>
      <sz val="9"/>
      <color theme="1"/>
      <name val="Arial"/>
      <family val="2"/>
    </font>
    <font>
      <b/>
      <sz val="10"/>
      <name val="Arial"/>
      <family val="2"/>
    </font>
    <font>
      <sz val="8"/>
      <color theme="1"/>
      <name val="Arial"/>
      <family val="2"/>
    </font>
    <font>
      <b/>
      <u/>
      <sz val="10"/>
      <name val="Arial"/>
      <family val="2"/>
    </font>
    <font>
      <sz val="11"/>
      <color theme="1"/>
      <name val="Arial"/>
      <family val="2"/>
    </font>
    <font>
      <u/>
      <sz val="11"/>
      <color theme="10"/>
      <name val="Calibri"/>
      <family val="2"/>
      <scheme val="minor"/>
    </font>
    <font>
      <u/>
      <sz val="10"/>
      <color theme="10"/>
      <name val="Arial"/>
      <family val="2"/>
    </font>
    <font>
      <b/>
      <sz val="8"/>
      <name val="Arial"/>
      <family val="2"/>
    </font>
    <font>
      <sz val="10"/>
      <color theme="0"/>
      <name val="Arial"/>
      <family val="2"/>
    </font>
    <font>
      <sz val="10"/>
      <color rgb="FFFF0000"/>
      <name val="Arial"/>
      <family val="2"/>
    </font>
    <font>
      <sz val="11"/>
      <name val="Arial"/>
      <family val="2"/>
    </font>
    <font>
      <b/>
      <sz val="10"/>
      <color rgb="FFFF0000"/>
      <name val="Arial"/>
      <family val="2"/>
    </font>
    <font>
      <sz val="9"/>
      <color rgb="FFFF0000"/>
      <name val="Arial"/>
      <family val="2"/>
    </font>
    <font>
      <sz val="12"/>
      <color theme="1"/>
      <name val="Arial"/>
      <family val="2"/>
    </font>
    <font>
      <sz val="11"/>
      <color theme="0"/>
      <name val="Arial"/>
      <family val="2"/>
    </font>
    <font>
      <b/>
      <sz val="11"/>
      <name val="Arial"/>
      <family val="2"/>
    </font>
    <font>
      <b/>
      <sz val="10"/>
      <color theme="0"/>
      <name val="Arial"/>
      <family val="2"/>
    </font>
    <font>
      <sz val="11"/>
      <color rgb="FFFF0000"/>
      <name val="Arial"/>
      <family val="2"/>
    </font>
    <font>
      <b/>
      <sz val="10"/>
      <color theme="0"/>
      <name val="Arial Black"/>
      <family val="2"/>
    </font>
    <font>
      <sz val="10"/>
      <color theme="0"/>
      <name val="Arial Black"/>
      <family val="2"/>
    </font>
    <font>
      <sz val="12"/>
      <color theme="0"/>
      <name val="Arial"/>
      <family val="2"/>
    </font>
    <font>
      <b/>
      <sz val="11"/>
      <color theme="1"/>
      <name val="Calibri"/>
      <family val="2"/>
      <scheme val="minor"/>
    </font>
    <font>
      <sz val="9"/>
      <name val="Arial"/>
      <family val="2"/>
    </font>
    <font>
      <b/>
      <sz val="11"/>
      <color theme="0"/>
      <name val="Arial"/>
      <family val="2"/>
    </font>
    <font>
      <b/>
      <sz val="9"/>
      <color rgb="FFFFFFFF"/>
      <name val="Arial"/>
      <family val="2"/>
    </font>
    <font>
      <sz val="9"/>
      <color rgb="FFFFFFFF"/>
      <name val="Arial"/>
      <family val="2"/>
    </font>
    <font>
      <sz val="11"/>
      <color rgb="FF000000"/>
      <name val="Calibri"/>
      <family val="2"/>
      <scheme val="minor"/>
    </font>
    <font>
      <sz val="8"/>
      <color rgb="FFFF0000"/>
      <name val="Arial"/>
      <family val="2"/>
    </font>
    <font>
      <b/>
      <sz val="11"/>
      <color theme="0"/>
      <name val="Calibri"/>
      <family val="2"/>
      <scheme val="minor"/>
    </font>
    <font>
      <sz val="11"/>
      <color rgb="FFFF0000"/>
      <name val="Calibri"/>
      <family val="2"/>
      <scheme val="minor"/>
    </font>
    <font>
      <sz val="11"/>
      <name val="Calibri"/>
      <family val="2"/>
      <scheme val="minor"/>
    </font>
    <font>
      <b/>
      <sz val="11"/>
      <name val="Calibri"/>
      <family val="2"/>
      <scheme val="minor"/>
    </font>
    <font>
      <sz val="9"/>
      <name val="Calibri"/>
      <family val="2"/>
      <scheme val="minor"/>
    </font>
    <font>
      <i/>
      <sz val="9"/>
      <name val="Calibri"/>
      <family val="2"/>
      <scheme val="minor"/>
    </font>
    <font>
      <sz val="8"/>
      <name val="Arial"/>
      <family val="2"/>
    </font>
    <font>
      <sz val="9"/>
      <color theme="1"/>
      <name val="Calibri"/>
      <family val="2"/>
      <scheme val="minor"/>
    </font>
    <font>
      <sz val="10"/>
      <color theme="1"/>
      <name val="Calibri"/>
      <family val="2"/>
      <scheme val="minor"/>
    </font>
    <font>
      <i/>
      <sz val="9"/>
      <color theme="1"/>
      <name val="Arial"/>
      <family val="2"/>
    </font>
    <font>
      <sz val="12"/>
      <color theme="1"/>
      <name val="Calibri"/>
      <family val="2"/>
      <scheme val="minor"/>
    </font>
    <font>
      <b/>
      <sz val="12"/>
      <color theme="0"/>
      <name val="Calibri"/>
      <family val="2"/>
      <scheme val="minor"/>
    </font>
    <font>
      <sz val="12"/>
      <color theme="0"/>
      <name val="Calibri"/>
      <family val="2"/>
      <scheme val="minor"/>
    </font>
    <font>
      <i/>
      <sz val="10"/>
      <color theme="1"/>
      <name val="Arial"/>
      <family val="2"/>
    </font>
    <font>
      <i/>
      <sz val="11"/>
      <color theme="1"/>
      <name val="Calibri"/>
      <family val="2"/>
      <scheme val="minor"/>
    </font>
    <font>
      <i/>
      <sz val="9"/>
      <color rgb="FF000000"/>
      <name val="Arial"/>
      <family val="2"/>
    </font>
    <font>
      <b/>
      <sz val="10"/>
      <color rgb="FFFFFFFF"/>
      <name val="Arial"/>
      <family val="2"/>
    </font>
    <font>
      <sz val="11"/>
      <color theme="1"/>
      <name val="Calibri"/>
      <family val="2"/>
    </font>
    <font>
      <b/>
      <sz val="11"/>
      <color rgb="FF000000"/>
      <name val="Calibri"/>
      <family val="2"/>
    </font>
    <font>
      <sz val="11"/>
      <name val="Calibri"/>
      <family val="2"/>
    </font>
    <font>
      <b/>
      <sz val="11"/>
      <name val="Calibri"/>
      <family val="2"/>
    </font>
    <font>
      <i/>
      <sz val="9"/>
      <name val="Calibri"/>
      <family val="2"/>
    </font>
    <font>
      <sz val="11"/>
      <color indexed="8"/>
      <name val="Calibri"/>
      <family val="2"/>
      <charset val="1"/>
    </font>
    <font>
      <sz val="8"/>
      <name val="Arial"/>
      <family val="2"/>
      <charset val="1"/>
    </font>
    <font>
      <sz val="7"/>
      <name val="Arial"/>
      <family val="2"/>
      <charset val="1"/>
    </font>
    <font>
      <b/>
      <sz val="8"/>
      <name val="Arial"/>
      <family val="2"/>
      <charset val="1"/>
    </font>
    <font>
      <b/>
      <sz val="8"/>
      <name val="Calibri"/>
      <family val="2"/>
      <scheme val="minor"/>
    </font>
    <font>
      <b/>
      <sz val="7"/>
      <name val="Arial"/>
      <family val="2"/>
      <charset val="1"/>
    </font>
    <font>
      <b/>
      <sz val="7"/>
      <name val="Arial"/>
      <family val="2"/>
    </font>
    <font>
      <sz val="7"/>
      <name val="Arial"/>
      <family val="2"/>
    </font>
    <font>
      <sz val="6"/>
      <name val="Arial"/>
      <family val="2"/>
      <charset val="1"/>
    </font>
    <font>
      <b/>
      <u/>
      <sz val="12"/>
      <name val="Arial"/>
      <family val="2"/>
    </font>
    <font>
      <sz val="6"/>
      <name val="Arial"/>
      <family val="2"/>
    </font>
    <font>
      <b/>
      <sz val="6"/>
      <name val="Arial"/>
      <family val="2"/>
      <charset val="1"/>
    </font>
    <font>
      <b/>
      <sz val="6"/>
      <name val="Arial"/>
      <family val="2"/>
    </font>
    <font>
      <sz val="9"/>
      <color indexed="8"/>
      <name val="Tahoma"/>
      <family val="2"/>
      <charset val="1"/>
    </font>
    <font>
      <b/>
      <sz val="9"/>
      <name val="Calibri"/>
      <family val="2"/>
      <scheme val="minor"/>
    </font>
    <font>
      <b/>
      <sz val="10"/>
      <name val="Calibri"/>
      <family val="2"/>
      <scheme val="minor"/>
    </font>
    <font>
      <b/>
      <sz val="10"/>
      <color theme="0"/>
      <name val="Calibri"/>
      <family val="2"/>
      <scheme val="minor"/>
    </font>
    <font>
      <b/>
      <sz val="10"/>
      <color theme="1"/>
      <name val="Calibri"/>
      <family val="2"/>
      <scheme val="minor"/>
    </font>
    <font>
      <sz val="10"/>
      <name val="Calibri"/>
      <family val="2"/>
      <scheme val="minor"/>
    </font>
    <font>
      <sz val="10"/>
      <color rgb="FFFF0000"/>
      <name val="Calibri"/>
      <family val="2"/>
      <scheme val="minor"/>
    </font>
    <font>
      <b/>
      <sz val="9"/>
      <color theme="1"/>
      <name val="Calibri"/>
      <family val="2"/>
      <scheme val="minor"/>
    </font>
    <font>
      <b/>
      <sz val="9"/>
      <color theme="0"/>
      <name val="Calibri"/>
      <family val="2"/>
      <scheme val="minor"/>
    </font>
    <font>
      <sz val="10"/>
      <color rgb="FF000000"/>
      <name val="Calibri"/>
      <family val="2"/>
      <scheme val="minor"/>
    </font>
    <font>
      <u/>
      <sz val="10"/>
      <color theme="1"/>
      <name val="Calibri"/>
      <family val="2"/>
      <scheme val="minor"/>
    </font>
    <font>
      <sz val="9"/>
      <color rgb="FFFF0000"/>
      <name val="Calibri"/>
      <family val="2"/>
      <scheme val="minor"/>
    </font>
    <font>
      <b/>
      <u/>
      <sz val="10"/>
      <color theme="1"/>
      <name val="Calibri"/>
      <family val="2"/>
      <scheme val="minor"/>
    </font>
    <font>
      <b/>
      <sz val="10"/>
      <color rgb="FFFFFFFF"/>
      <name val="Calibri"/>
      <family val="2"/>
      <scheme val="minor"/>
    </font>
    <font>
      <b/>
      <i/>
      <sz val="10"/>
      <name val="Calibri"/>
      <family val="2"/>
      <scheme val="minor"/>
    </font>
    <font>
      <b/>
      <sz val="10"/>
      <color rgb="FF000000"/>
      <name val="Calibri"/>
      <family val="2"/>
      <scheme val="minor"/>
    </font>
    <font>
      <i/>
      <sz val="10"/>
      <color rgb="FF000000"/>
      <name val="Calibri"/>
      <family val="2"/>
      <scheme val="minor"/>
    </font>
    <font>
      <b/>
      <i/>
      <sz val="11"/>
      <color theme="1"/>
      <name val="Calibri"/>
      <family val="2"/>
      <scheme val="minor"/>
    </font>
    <font>
      <sz val="8"/>
      <name val="Calibri"/>
      <family val="2"/>
      <scheme val="minor"/>
    </font>
    <font>
      <sz val="10"/>
      <name val="Arial Black"/>
      <family val="2"/>
    </font>
    <font>
      <b/>
      <sz val="11"/>
      <color theme="1"/>
      <name val="Arial"/>
      <family val="2"/>
    </font>
    <font>
      <b/>
      <sz val="8"/>
      <color theme="1"/>
      <name val="Tahoma"/>
      <family val="2"/>
    </font>
    <font>
      <sz val="7"/>
      <color theme="1"/>
      <name val="Tahoma"/>
      <family val="2"/>
    </font>
    <font>
      <b/>
      <sz val="7"/>
      <color theme="1"/>
      <name val="Tahoma"/>
      <family val="2"/>
    </font>
    <font>
      <b/>
      <sz val="8"/>
      <color rgb="FF000080"/>
      <name val="Tahoma"/>
      <family val="2"/>
    </font>
    <font>
      <b/>
      <i/>
      <sz val="8"/>
      <color theme="1"/>
      <name val="Tahoma"/>
      <family val="2"/>
    </font>
    <font>
      <b/>
      <sz val="9.5"/>
      <color theme="1"/>
      <name val="Tahoma"/>
      <family val="2"/>
    </font>
    <font>
      <b/>
      <sz val="9.5"/>
      <color rgb="FF000080"/>
      <name val="Tahoma"/>
      <family val="2"/>
    </font>
    <font>
      <sz val="8"/>
      <color theme="1"/>
      <name val="Tahoma"/>
      <family val="2"/>
    </font>
    <font>
      <b/>
      <sz val="10"/>
      <color theme="1"/>
      <name val="Tahoma"/>
      <family val="2"/>
    </font>
    <font>
      <b/>
      <sz val="10"/>
      <color rgb="FF000000"/>
      <name val="Tahoma"/>
      <family val="2"/>
    </font>
    <font>
      <sz val="10"/>
      <color theme="1"/>
      <name val="Tahoma"/>
      <family val="2"/>
    </font>
    <font>
      <sz val="10"/>
      <color rgb="FF333333"/>
      <name val="Arial"/>
      <family val="2"/>
    </font>
    <font>
      <sz val="11"/>
      <color theme="0"/>
      <name val="Calibri"/>
      <family val="2"/>
      <scheme val="minor"/>
    </font>
    <font>
      <sz val="9"/>
      <color theme="0"/>
      <name val="Arial"/>
      <family val="2"/>
    </font>
    <font>
      <sz val="9"/>
      <color theme="0"/>
      <name val="Calibri"/>
      <family val="2"/>
      <scheme val="minor"/>
    </font>
    <font>
      <sz val="10"/>
      <color theme="0"/>
      <name val="Calibri"/>
      <family val="2"/>
      <scheme val="minor"/>
    </font>
    <font>
      <b/>
      <sz val="12"/>
      <color theme="0"/>
      <name val="Arial"/>
      <family val="2"/>
    </font>
    <font>
      <b/>
      <sz val="8"/>
      <color theme="0"/>
      <name val="Arial"/>
      <family val="2"/>
    </font>
    <font>
      <b/>
      <sz val="11"/>
      <color theme="1"/>
      <name val="Calibri"/>
      <family val="2"/>
    </font>
    <font>
      <b/>
      <sz val="8"/>
      <color rgb="FFFF0000"/>
      <name val="Arial Black"/>
      <family val="2"/>
    </font>
    <font>
      <b/>
      <sz val="9.5"/>
      <color rgb="FF000099"/>
      <name val="Tahoma"/>
      <family val="2"/>
    </font>
    <font>
      <b/>
      <sz val="12"/>
      <color theme="1"/>
      <name val="Calibri"/>
      <family val="2"/>
      <scheme val="minor"/>
    </font>
    <font>
      <b/>
      <sz val="12"/>
      <color theme="1"/>
      <name val="Calibri"/>
      <family val="2"/>
    </font>
    <font>
      <u/>
      <sz val="11"/>
      <color rgb="FF0000CC"/>
      <name val="Calibri"/>
      <family val="2"/>
      <scheme val="minor"/>
    </font>
    <font>
      <b/>
      <sz val="10"/>
      <color rgb="FF0000CC"/>
      <name val="Arial"/>
      <family val="2"/>
    </font>
    <font>
      <sz val="10"/>
      <color rgb="FF0000CC"/>
      <name val="Arial"/>
      <family val="2"/>
    </font>
    <font>
      <sz val="11"/>
      <color rgb="FF0000CC"/>
      <name val="Calibri"/>
      <family val="2"/>
      <scheme val="minor"/>
    </font>
    <font>
      <b/>
      <sz val="8"/>
      <color rgb="FF0000CC"/>
      <name val="Arial"/>
      <family val="2"/>
    </font>
    <font>
      <sz val="10"/>
      <color rgb="FF0000CC"/>
      <name val="Arial Black"/>
      <family val="2"/>
    </font>
    <font>
      <b/>
      <sz val="10"/>
      <color rgb="FF0000CC"/>
      <name val="Arial Black"/>
      <family val="2"/>
    </font>
    <font>
      <b/>
      <sz val="9.5"/>
      <name val="Tahoma"/>
      <family val="2"/>
    </font>
    <font>
      <b/>
      <sz val="9"/>
      <color rgb="FFFF0000"/>
      <name val="Arial Black"/>
      <family val="2"/>
    </font>
    <font>
      <sz val="10"/>
      <color rgb="FFCC3300"/>
      <name val="Arial"/>
      <family val="2"/>
    </font>
    <font>
      <sz val="9"/>
      <color indexed="81"/>
      <name val="Tahoma"/>
      <family val="2"/>
    </font>
    <font>
      <b/>
      <sz val="9"/>
      <color indexed="81"/>
      <name val="Tahoma"/>
      <family val="2"/>
    </font>
    <font>
      <b/>
      <sz val="9"/>
      <color rgb="FFFF0000"/>
      <name val="Arial"/>
      <family val="2"/>
    </font>
    <font>
      <b/>
      <i/>
      <sz val="9"/>
      <color theme="1"/>
      <name val="Calibri "/>
    </font>
    <font>
      <b/>
      <sz val="9"/>
      <color theme="1"/>
      <name val="Calibri "/>
    </font>
    <font>
      <sz val="9"/>
      <color theme="1"/>
      <name val="Calibri "/>
    </font>
    <font>
      <sz val="9"/>
      <color rgb="FFFF0000"/>
      <name val="Calibri "/>
    </font>
    <font>
      <b/>
      <sz val="10"/>
      <color theme="1"/>
      <name val="Calibri "/>
    </font>
    <font>
      <sz val="10"/>
      <color theme="1"/>
      <name val="Times New Roman"/>
      <family val="1"/>
    </font>
    <font>
      <b/>
      <sz val="11"/>
      <color theme="1"/>
      <name val="Calibri "/>
    </font>
    <font>
      <sz val="10"/>
      <name val="Times New Roman"/>
      <family val="1"/>
    </font>
    <font>
      <b/>
      <u/>
      <sz val="11"/>
      <color theme="10"/>
      <name val="Calibri"/>
      <family val="2"/>
      <scheme val="minor"/>
    </font>
    <font>
      <b/>
      <sz val="11"/>
      <color theme="0"/>
      <name val="Calibri"/>
      <family val="2"/>
    </font>
    <font>
      <sz val="11"/>
      <color theme="0"/>
      <name val="Calibri"/>
      <family val="2"/>
    </font>
    <font>
      <sz val="14"/>
      <color theme="1"/>
      <name val="Calibri"/>
      <family val="2"/>
      <scheme val="minor"/>
    </font>
    <font>
      <sz val="14"/>
      <name val="Calibri"/>
      <family val="2"/>
      <scheme val="minor"/>
    </font>
    <font>
      <sz val="8"/>
      <color theme="1"/>
      <name val="Calibri"/>
      <family val="2"/>
      <scheme val="minor"/>
    </font>
    <font>
      <sz val="16"/>
      <color theme="1"/>
      <name val="Calibri"/>
      <family val="2"/>
      <scheme val="minor"/>
    </font>
    <font>
      <b/>
      <sz val="16"/>
      <color theme="0"/>
      <name val="Aptos Narrow"/>
      <family val="2"/>
    </font>
    <font>
      <sz val="11"/>
      <color rgb="FF000099"/>
      <name val="Calibri"/>
      <family val="2"/>
      <scheme val="minor"/>
    </font>
  </fonts>
  <fills count="28">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4" tint="0.39997558519241921"/>
        <bgColor indexed="64"/>
      </patternFill>
    </fill>
    <fill>
      <patternFill patternType="solid">
        <fgColor theme="0"/>
        <bgColor rgb="FF000000"/>
      </patternFill>
    </fill>
    <fill>
      <patternFill patternType="solid">
        <fgColor theme="4" tint="-0.499984740745262"/>
        <bgColor rgb="FF000000"/>
      </patternFill>
    </fill>
    <fill>
      <patternFill patternType="solid">
        <fgColor rgb="FF203764"/>
        <bgColor rgb="FF000000"/>
      </patternFill>
    </fill>
    <fill>
      <patternFill patternType="solid">
        <fgColor rgb="FFFFFFFF"/>
        <bgColor rgb="FF000000"/>
      </patternFill>
    </fill>
    <fill>
      <patternFill patternType="solid">
        <fgColor indexed="22"/>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2" tint="-9.9978637043366805E-2"/>
        <bgColor indexed="64"/>
      </patternFill>
    </fill>
    <fill>
      <patternFill patternType="gray125">
        <bgColor rgb="FFE5E5E5"/>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3" tint="0.79998168889431442"/>
        <bgColor indexed="64"/>
      </patternFill>
    </fill>
  </fills>
  <borders count="76">
    <border>
      <left/>
      <right/>
      <top/>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thin">
        <color rgb="FFFFFFFF"/>
      </top>
      <bottom/>
      <diagonal/>
    </border>
    <border>
      <left style="thin">
        <color rgb="FFFFFFFF"/>
      </left>
      <right style="thin">
        <color rgb="FFFFFFFF"/>
      </right>
      <top style="thin">
        <color rgb="FFFFFFFF"/>
      </top>
      <bottom/>
      <diagonal/>
    </border>
    <border>
      <left style="thin">
        <color rgb="FFFFFFFF"/>
      </left>
      <right style="thin">
        <color rgb="FFFFFFFF"/>
      </right>
      <top/>
      <bottom/>
      <diagonal/>
    </border>
    <border>
      <left/>
      <right style="thin">
        <color rgb="FFFFFFFF"/>
      </right>
      <top style="thin">
        <color rgb="FFFFFFFF"/>
      </top>
      <bottom/>
      <diagonal/>
    </border>
    <border>
      <left style="thin">
        <color rgb="FFFFFFFF"/>
      </left>
      <right/>
      <top style="thin">
        <color rgb="FFFFFFFF"/>
      </top>
      <bottom style="thin">
        <color auto="1"/>
      </bottom>
      <diagonal/>
    </border>
    <border>
      <left style="medium">
        <color indexed="64"/>
      </left>
      <right/>
      <top/>
      <bottom style="medium">
        <color indexed="64"/>
      </bottom>
      <diagonal/>
    </border>
    <border>
      <left style="medium">
        <color indexed="64"/>
      </left>
      <right/>
      <top style="medium">
        <color indexed="64"/>
      </top>
      <bottom/>
      <diagonal/>
    </border>
    <border>
      <left style="hair">
        <color indexed="64"/>
      </left>
      <right style="hair">
        <color indexed="64"/>
      </right>
      <top style="hair">
        <color indexed="64"/>
      </top>
      <bottom style="hair">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top style="hair">
        <color indexed="64"/>
      </top>
      <bottom style="hair">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3"/>
      </left>
      <right style="hair">
        <color indexed="63"/>
      </right>
      <top style="hair">
        <color indexed="63"/>
      </top>
      <bottom style="hair">
        <color indexed="63"/>
      </bottom>
      <diagonal/>
    </border>
    <border>
      <left style="hair">
        <color indexed="63"/>
      </left>
      <right/>
      <top style="hair">
        <color indexed="63"/>
      </top>
      <bottom style="hair">
        <color indexed="63"/>
      </bottom>
      <diagonal/>
    </border>
    <border>
      <left/>
      <right/>
      <top style="hair">
        <color indexed="63"/>
      </top>
      <bottom style="hair">
        <color indexed="63"/>
      </bottom>
      <diagonal/>
    </border>
    <border>
      <left/>
      <right/>
      <top style="hair">
        <color indexed="63"/>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theme="0"/>
      </left>
      <right/>
      <top/>
      <bottom style="medium">
        <color theme="0"/>
      </bottom>
      <diagonal/>
    </border>
    <border>
      <left/>
      <right/>
      <top/>
      <bottom style="medium">
        <color theme="0"/>
      </bottom>
      <diagonal/>
    </border>
    <border>
      <left style="medium">
        <color theme="0"/>
      </left>
      <right style="medium">
        <color theme="0"/>
      </right>
      <top style="medium">
        <color theme="0"/>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rgb="FFFFFFFF"/>
      </left>
      <right/>
      <top/>
      <bottom style="thin">
        <color rgb="FFFFFFFF"/>
      </bottom>
      <diagonal/>
    </border>
    <border>
      <left/>
      <right/>
      <top/>
      <bottom style="thin">
        <color rgb="FFFFFFFF"/>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rgb="FFFFFFFF"/>
      </left>
      <right/>
      <top/>
      <bottom/>
      <diagonal/>
    </border>
    <border>
      <left/>
      <right style="thin">
        <color rgb="FFFFFFFF"/>
      </right>
      <top/>
      <bottom/>
      <diagonal/>
    </border>
  </borders>
  <cellStyleXfs count="111">
    <xf numFmtId="0" fontId="0" fillId="0" borderId="0"/>
    <xf numFmtId="165" fontId="1" fillId="0" borderId="0" applyFont="0" applyFill="0" applyBorder="0" applyAlignment="0" applyProtection="0"/>
    <xf numFmtId="0" fontId="4" fillId="0" borderId="0" applyNumberFormat="0" applyFill="0" applyBorder="0" applyAlignment="0" applyProtection="0"/>
    <xf numFmtId="0" fontId="4" fillId="0" borderId="0"/>
    <xf numFmtId="0" fontId="4" fillId="0" borderId="0"/>
    <xf numFmtId="0" fontId="1" fillId="0" borderId="0"/>
    <xf numFmtId="168" fontId="5" fillId="0" borderId="0" applyFont="0" applyFill="0" applyBorder="0" applyAlignment="0" applyProtection="0"/>
    <xf numFmtId="0" fontId="4" fillId="0" borderId="0"/>
    <xf numFmtId="164" fontId="1" fillId="0" borderId="0" applyFont="0" applyFill="0" applyBorder="0" applyAlignment="0" applyProtection="0"/>
    <xf numFmtId="9" fontId="1" fillId="0" borderId="0" applyFont="0" applyFill="0" applyBorder="0" applyAlignment="0" applyProtection="0"/>
    <xf numFmtId="165" fontId="4" fillId="0" borderId="0" applyFont="0" applyFill="0" applyBorder="0" applyAlignment="0" applyProtection="0"/>
    <xf numFmtId="168" fontId="1" fillId="0" borderId="0" applyFont="0" applyFill="0" applyBorder="0" applyAlignment="0" applyProtection="0"/>
    <xf numFmtId="0" fontId="1" fillId="0" borderId="0"/>
    <xf numFmtId="0" fontId="1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8" fontId="4" fillId="0" borderId="0" applyFont="0" applyFill="0" applyBorder="0" applyAlignment="0" applyProtection="0"/>
    <xf numFmtId="0" fontId="4" fillId="0" borderId="0" applyNumberFormat="0" applyFill="0" applyBorder="0" applyAlignment="0" applyProtection="0"/>
    <xf numFmtId="0" fontId="1" fillId="0" borderId="0"/>
    <xf numFmtId="0" fontId="4" fillId="0" borderId="0"/>
    <xf numFmtId="168" fontId="4" fillId="0" borderId="0" applyFont="0" applyFill="0" applyBorder="0" applyAlignment="0" applyProtection="0"/>
    <xf numFmtId="43" fontId="1" fillId="0" borderId="0" applyFont="0" applyFill="0" applyBorder="0" applyAlignment="0" applyProtection="0"/>
    <xf numFmtId="0" fontId="34" fillId="0" borderId="0"/>
    <xf numFmtId="41" fontId="4" fillId="0" borderId="0" applyFont="0" applyFill="0" applyBorder="0" applyAlignment="0" applyProtection="0"/>
    <xf numFmtId="168" fontId="1" fillId="0" borderId="0" applyFont="0" applyFill="0" applyBorder="0" applyAlignment="0" applyProtection="0"/>
    <xf numFmtId="0" fontId="34" fillId="0" borderId="0"/>
    <xf numFmtId="0" fontId="4" fillId="0" borderId="0"/>
    <xf numFmtId="168" fontId="5" fillId="0" borderId="0" applyFont="0" applyFill="0" applyBorder="0" applyAlignment="0" applyProtection="0"/>
    <xf numFmtId="168" fontId="4" fillId="0" borderId="0" applyFont="0" applyFill="0" applyBorder="0" applyAlignment="0" applyProtection="0"/>
    <xf numFmtId="0" fontId="4" fillId="0" borderId="0"/>
    <xf numFmtId="0" fontId="4" fillId="0" borderId="0"/>
    <xf numFmtId="168" fontId="4" fillId="0" borderId="0" applyFont="0" applyFill="0" applyBorder="0" applyAlignment="0" applyProtection="0"/>
    <xf numFmtId="0" fontId="58" fillId="0" borderId="0"/>
    <xf numFmtId="166" fontId="1" fillId="0" borderId="0" applyFont="0" applyFill="0" applyBorder="0" applyAlignment="0" applyProtection="0"/>
    <xf numFmtId="177" fontId="4" fillId="0" borderId="0" applyFill="0" applyBorder="0" applyAlignment="0" applyProtection="0"/>
    <xf numFmtId="167" fontId="4" fillId="0" borderId="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4" fontId="1"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4" fontId="4" fillId="0" borderId="0" applyFill="0" applyBorder="0" applyAlignment="0" applyProtection="0"/>
    <xf numFmtId="180" fontId="1" fillId="0" borderId="0" applyFont="0" applyFill="0" applyBorder="0" applyAlignment="0" applyProtection="0"/>
    <xf numFmtId="0" fontId="1" fillId="0" borderId="0"/>
    <xf numFmtId="0" fontId="4" fillId="0" borderId="0"/>
    <xf numFmtId="0" fontId="1" fillId="0" borderId="0"/>
    <xf numFmtId="181" fontId="1" fillId="0" borderId="0"/>
  </cellStyleXfs>
  <cellXfs count="1211">
    <xf numFmtId="0" fontId="0" fillId="0" borderId="0" xfId="0"/>
    <xf numFmtId="0" fontId="3" fillId="0" borderId="0" xfId="0" applyFont="1"/>
    <xf numFmtId="0" fontId="2" fillId="0" borderId="0" xfId="0" applyFont="1" applyAlignment="1">
      <alignment vertical="center"/>
    </xf>
    <xf numFmtId="0" fontId="8" fillId="2" borderId="0" xfId="0" applyFont="1" applyFill="1"/>
    <xf numFmtId="171" fontId="4" fillId="2" borderId="0" xfId="1" applyNumberFormat="1" applyFont="1" applyFill="1"/>
    <xf numFmtId="0" fontId="3" fillId="2" borderId="0" xfId="0" applyFont="1" applyFill="1"/>
    <xf numFmtId="0" fontId="2" fillId="2" borderId="0" xfId="0" applyFont="1" applyFill="1"/>
    <xf numFmtId="0" fontId="9" fillId="2" borderId="0" xfId="3" applyFont="1" applyFill="1" applyAlignment="1">
      <alignment horizontal="center"/>
    </xf>
    <xf numFmtId="169" fontId="9" fillId="2" borderId="0" xfId="10" applyNumberFormat="1" applyFont="1" applyFill="1" applyBorder="1"/>
    <xf numFmtId="169" fontId="3" fillId="2" borderId="0" xfId="0" applyNumberFormat="1" applyFont="1" applyFill="1"/>
    <xf numFmtId="0" fontId="2" fillId="0" borderId="0" xfId="0" applyFont="1"/>
    <xf numFmtId="0" fontId="10" fillId="0" borderId="0" xfId="0" applyFont="1" applyAlignment="1">
      <alignment vertical="center"/>
    </xf>
    <xf numFmtId="14" fontId="9" fillId="2" borderId="0" xfId="3" quotePrefix="1" applyNumberFormat="1" applyFont="1" applyFill="1" applyAlignment="1">
      <alignment horizontal="center"/>
    </xf>
    <xf numFmtId="0" fontId="0" fillId="2" borderId="0" xfId="0" applyFill="1"/>
    <xf numFmtId="0" fontId="9" fillId="0" borderId="0" xfId="0" applyFont="1"/>
    <xf numFmtId="0" fontId="12" fillId="0" borderId="0" xfId="0" applyFont="1"/>
    <xf numFmtId="0" fontId="2" fillId="0" borderId="0" xfId="0" applyFont="1" applyAlignment="1">
      <alignment horizontal="center"/>
    </xf>
    <xf numFmtId="0" fontId="9" fillId="2" borderId="1" xfId="2" applyFont="1" applyFill="1" applyBorder="1" applyAlignment="1">
      <alignment horizontal="left"/>
    </xf>
    <xf numFmtId="0" fontId="11" fillId="2" borderId="0" xfId="2" applyFont="1" applyFill="1" applyBorder="1" applyAlignment="1">
      <alignment horizontal="center"/>
    </xf>
    <xf numFmtId="0" fontId="11" fillId="2" borderId="0" xfId="2" applyFont="1" applyFill="1" applyAlignment="1">
      <alignment horizontal="center"/>
    </xf>
    <xf numFmtId="0" fontId="4" fillId="2" borderId="0" xfId="4" applyFill="1"/>
    <xf numFmtId="0" fontId="9" fillId="2" borderId="0" xfId="4" applyFont="1" applyFill="1"/>
    <xf numFmtId="0" fontId="3" fillId="0" borderId="0" xfId="0" applyFont="1" applyAlignment="1">
      <alignment vertical="top" wrapText="1"/>
    </xf>
    <xf numFmtId="0" fontId="10" fillId="0" borderId="0" xfId="0" applyFont="1"/>
    <xf numFmtId="169" fontId="3" fillId="0" borderId="0" xfId="0" applyNumberFormat="1" applyFont="1"/>
    <xf numFmtId="0" fontId="8" fillId="0" borderId="0" xfId="0" applyFont="1"/>
    <xf numFmtId="0" fontId="16" fillId="0" borderId="0" xfId="0" applyFont="1"/>
    <xf numFmtId="169" fontId="16" fillId="0" borderId="0" xfId="1" applyNumberFormat="1" applyFont="1"/>
    <xf numFmtId="169" fontId="17" fillId="0" borderId="0" xfId="1" applyNumberFormat="1" applyFont="1"/>
    <xf numFmtId="169" fontId="17" fillId="0" borderId="0" xfId="0" applyNumberFormat="1" applyFont="1"/>
    <xf numFmtId="174" fontId="3" fillId="0" borderId="0" xfId="0" applyNumberFormat="1" applyFont="1" applyAlignment="1">
      <alignment horizontal="right"/>
    </xf>
    <xf numFmtId="0" fontId="18" fillId="0" borderId="0" xfId="0" applyFont="1"/>
    <xf numFmtId="0" fontId="4" fillId="0" borderId="0" xfId="75"/>
    <xf numFmtId="169" fontId="3" fillId="0" borderId="0" xfId="1" applyNumberFormat="1" applyFont="1"/>
    <xf numFmtId="0" fontId="3" fillId="0" borderId="0" xfId="0" applyFont="1" applyAlignment="1">
      <alignment horizontal="left"/>
    </xf>
    <xf numFmtId="169" fontId="3" fillId="0" borderId="0" xfId="1" applyNumberFormat="1" applyFont="1" applyAlignment="1">
      <alignment horizontal="center"/>
    </xf>
    <xf numFmtId="0" fontId="7" fillId="0" borderId="0" xfId="0" applyFont="1"/>
    <xf numFmtId="169" fontId="8" fillId="0" borderId="0" xfId="0" applyNumberFormat="1" applyFont="1"/>
    <xf numFmtId="0" fontId="17" fillId="0" borderId="0" xfId="0" applyFont="1"/>
    <xf numFmtId="0" fontId="10" fillId="2" borderId="0" xfId="0" applyFont="1" applyFill="1"/>
    <xf numFmtId="0" fontId="21" fillId="0" borderId="0" xfId="0" applyFont="1"/>
    <xf numFmtId="0" fontId="18" fillId="0" borderId="0" xfId="0" applyFont="1" applyAlignment="1">
      <alignment horizontal="center"/>
    </xf>
    <xf numFmtId="169" fontId="3" fillId="0" borderId="0" xfId="1" applyNumberFormat="1" applyFont="1" applyBorder="1"/>
    <xf numFmtId="169" fontId="3" fillId="0" borderId="0" xfId="1" applyNumberFormat="1" applyFont="1" applyBorder="1" applyAlignment="1">
      <alignment horizontal="center"/>
    </xf>
    <xf numFmtId="169" fontId="17" fillId="0" borderId="0" xfId="1" applyNumberFormat="1" applyFont="1" applyBorder="1"/>
    <xf numFmtId="0" fontId="3" fillId="0" borderId="14" xfId="0" applyFont="1" applyBorder="1"/>
    <xf numFmtId="0" fontId="3" fillId="0" borderId="15" xfId="0" applyFont="1" applyBorder="1"/>
    <xf numFmtId="0" fontId="28" fillId="0" borderId="0" xfId="0" applyFont="1"/>
    <xf numFmtId="0" fontId="29" fillId="0" borderId="0" xfId="0" applyFont="1"/>
    <xf numFmtId="165" fontId="3" fillId="0" borderId="0" xfId="1" applyFont="1" applyFill="1"/>
    <xf numFmtId="169" fontId="9" fillId="0" borderId="0" xfId="1" applyNumberFormat="1" applyFont="1" applyFill="1"/>
    <xf numFmtId="169" fontId="3" fillId="0" borderId="0" xfId="1" applyNumberFormat="1" applyFont="1" applyFill="1" applyAlignment="1">
      <alignment horizontal="center"/>
    </xf>
    <xf numFmtId="169" fontId="27" fillId="5" borderId="0" xfId="0" applyNumberFormat="1" applyFont="1" applyFill="1" applyAlignment="1">
      <alignment horizontal="center" vertical="center"/>
    </xf>
    <xf numFmtId="0" fontId="24" fillId="4" borderId="0" xfId="0" applyFont="1" applyFill="1" applyAlignment="1">
      <alignment vertical="center"/>
    </xf>
    <xf numFmtId="0" fontId="27" fillId="5" borderId="0" xfId="0" applyFont="1" applyFill="1" applyAlignment="1">
      <alignment horizontal="center" vertical="center"/>
    </xf>
    <xf numFmtId="0" fontId="17" fillId="2" borderId="0" xfId="0" applyFont="1" applyFill="1"/>
    <xf numFmtId="0" fontId="35" fillId="0" borderId="0" xfId="0" applyFont="1"/>
    <xf numFmtId="171" fontId="9" fillId="2" borderId="0" xfId="1" applyNumberFormat="1" applyFont="1" applyFill="1" applyBorder="1"/>
    <xf numFmtId="0" fontId="3" fillId="0" borderId="0" xfId="0" applyFont="1" applyAlignment="1">
      <alignment wrapText="1"/>
    </xf>
    <xf numFmtId="0" fontId="6" fillId="7" borderId="0" xfId="0" applyFont="1" applyFill="1" applyAlignment="1">
      <alignment vertical="center"/>
    </xf>
    <xf numFmtId="0" fontId="3" fillId="7" borderId="0" xfId="0" applyFont="1" applyFill="1"/>
    <xf numFmtId="0" fontId="0" fillId="7" borderId="0" xfId="0" applyFill="1"/>
    <xf numFmtId="0" fontId="0" fillId="7" borderId="1" xfId="0" applyFill="1" applyBorder="1"/>
    <xf numFmtId="0" fontId="29" fillId="7" borderId="0" xfId="0" applyFont="1" applyFill="1"/>
    <xf numFmtId="0" fontId="29" fillId="0" borderId="1" xfId="0" applyFont="1" applyBorder="1" applyAlignment="1">
      <alignment horizontal="center"/>
    </xf>
    <xf numFmtId="0" fontId="29" fillId="0" borderId="1" xfId="0" applyFont="1" applyBorder="1" applyAlignment="1">
      <alignment horizontal="center" vertical="center"/>
    </xf>
    <xf numFmtId="0" fontId="37" fillId="7" borderId="0" xfId="0" applyFont="1" applyFill="1"/>
    <xf numFmtId="0" fontId="3" fillId="0" borderId="0" xfId="0" applyFont="1" applyAlignment="1">
      <alignment horizontal="left" vertical="top" wrapText="1"/>
    </xf>
    <xf numFmtId="0" fontId="3" fillId="0" borderId="0" xfId="0" applyFont="1" applyAlignment="1">
      <alignment vertical="justify" wrapText="1"/>
    </xf>
    <xf numFmtId="0" fontId="2" fillId="0" borderId="0" xfId="0" applyFont="1" applyAlignment="1">
      <alignment vertical="top" wrapText="1"/>
    </xf>
    <xf numFmtId="0" fontId="3" fillId="7" borderId="0" xfId="0" applyFont="1" applyFill="1" applyAlignment="1">
      <alignment vertical="justify" wrapText="1"/>
    </xf>
    <xf numFmtId="0" fontId="3" fillId="7" borderId="0" xfId="0" applyFont="1" applyFill="1" applyAlignment="1">
      <alignment horizontal="left" vertical="top" wrapText="1"/>
    </xf>
    <xf numFmtId="0" fontId="3" fillId="7" borderId="0" xfId="0" applyFont="1" applyFill="1" applyAlignment="1">
      <alignment vertical="top" wrapText="1"/>
    </xf>
    <xf numFmtId="0" fontId="2" fillId="7" borderId="0" xfId="0" applyFont="1" applyFill="1" applyAlignment="1">
      <alignment vertical="top" wrapText="1"/>
    </xf>
    <xf numFmtId="0" fontId="13" fillId="0" borderId="0" xfId="13"/>
    <xf numFmtId="0" fontId="13" fillId="7" borderId="0" xfId="13" applyFill="1"/>
    <xf numFmtId="0" fontId="24" fillId="2" borderId="0" xfId="0" applyFont="1" applyFill="1" applyAlignment="1">
      <alignment horizontal="left" vertical="center"/>
    </xf>
    <xf numFmtId="0" fontId="37" fillId="0" borderId="0" xfId="0" applyFont="1"/>
    <xf numFmtId="0" fontId="24" fillId="2" borderId="0" xfId="0" applyFont="1" applyFill="1" applyAlignment="1">
      <alignment vertical="center"/>
    </xf>
    <xf numFmtId="0" fontId="13" fillId="2" borderId="0" xfId="13" applyFill="1"/>
    <xf numFmtId="0" fontId="29" fillId="2" borderId="0" xfId="0" applyFont="1" applyFill="1"/>
    <xf numFmtId="0" fontId="6" fillId="7" borderId="0" xfId="0" applyFont="1" applyFill="1"/>
    <xf numFmtId="171" fontId="6" fillId="7" borderId="0" xfId="86" applyNumberFormat="1" applyFont="1" applyFill="1" applyBorder="1"/>
    <xf numFmtId="9" fontId="6" fillId="7" borderId="0" xfId="9" applyFont="1" applyFill="1" applyBorder="1"/>
    <xf numFmtId="3" fontId="6" fillId="7" borderId="0" xfId="0" applyNumberFormat="1" applyFont="1" applyFill="1"/>
    <xf numFmtId="0" fontId="30" fillId="2" borderId="0" xfId="77" applyFont="1" applyFill="1"/>
    <xf numFmtId="0" fontId="30" fillId="7" borderId="0" xfId="77" applyFont="1" applyFill="1"/>
    <xf numFmtId="0" fontId="33" fillId="7" borderId="0" xfId="77" applyFont="1" applyFill="1"/>
    <xf numFmtId="0" fontId="3" fillId="0" borderId="0" xfId="0" applyFont="1" applyAlignment="1">
      <alignment horizontal="left" vertical="justify" wrapText="1"/>
    </xf>
    <xf numFmtId="0" fontId="19" fillId="0" borderId="14" xfId="0" applyFont="1" applyBorder="1" applyAlignment="1">
      <alignment horizontal="left" vertical="justify" wrapText="1"/>
    </xf>
    <xf numFmtId="0" fontId="19" fillId="0" borderId="0" xfId="0" applyFont="1" applyAlignment="1">
      <alignment horizontal="left" vertical="justify" wrapText="1"/>
    </xf>
    <xf numFmtId="0" fontId="19" fillId="0" borderId="15" xfId="0" applyFont="1" applyBorder="1" applyAlignment="1">
      <alignment horizontal="left" vertical="justify" wrapText="1"/>
    </xf>
    <xf numFmtId="0" fontId="19" fillId="0" borderId="0" xfId="0" applyFont="1" applyAlignment="1">
      <alignment vertical="center"/>
    </xf>
    <xf numFmtId="0" fontId="4" fillId="0" borderId="0" xfId="0" applyFont="1" applyAlignment="1">
      <alignment horizontal="left" vertical="justify" wrapText="1"/>
    </xf>
    <xf numFmtId="0" fontId="0" fillId="7" borderId="14" xfId="0" applyFill="1" applyBorder="1"/>
    <xf numFmtId="0" fontId="0" fillId="7" borderId="15" xfId="0" applyFill="1" applyBorder="1"/>
    <xf numFmtId="0" fontId="38" fillId="7" borderId="0" xfId="0" applyFont="1" applyFill="1"/>
    <xf numFmtId="0" fontId="38" fillId="0" borderId="0" xfId="0" applyFont="1"/>
    <xf numFmtId="0" fontId="38" fillId="7" borderId="21" xfId="0" applyFont="1" applyFill="1" applyBorder="1" applyAlignment="1">
      <alignment vertical="top" wrapText="1"/>
    </xf>
    <xf numFmtId="0" fontId="38" fillId="7" borderId="22" xfId="0" applyFont="1" applyFill="1" applyBorder="1" applyAlignment="1">
      <alignment vertical="top" wrapText="1"/>
    </xf>
    <xf numFmtId="0" fontId="40" fillId="0" borderId="22" xfId="0" applyFont="1" applyBorder="1" applyAlignment="1">
      <alignment vertical="center" wrapText="1"/>
    </xf>
    <xf numFmtId="0" fontId="40" fillId="0" borderId="23" xfId="0" applyFont="1" applyBorder="1" applyAlignment="1">
      <alignment vertical="center" wrapText="1"/>
    </xf>
    <xf numFmtId="0" fontId="40" fillId="0" borderId="24"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8" xfId="0" applyFont="1" applyBorder="1" applyAlignment="1">
      <alignment vertical="center" wrapText="1"/>
    </xf>
    <xf numFmtId="0" fontId="40" fillId="0" borderId="29" xfId="0" applyFont="1" applyBorder="1" applyAlignment="1">
      <alignment vertical="center" wrapText="1"/>
    </xf>
    <xf numFmtId="0" fontId="40" fillId="0" borderId="0" xfId="0" applyFont="1"/>
    <xf numFmtId="0" fontId="8" fillId="5" borderId="0" xfId="0" applyFont="1" applyFill="1"/>
    <xf numFmtId="0" fontId="3" fillId="2" borderId="0" xfId="0" applyFont="1" applyFill="1" applyAlignment="1">
      <alignment horizontal="center" vertical="center"/>
    </xf>
    <xf numFmtId="0" fontId="13" fillId="2" borderId="0" xfId="13" applyFill="1" applyAlignment="1">
      <alignment horizontal="center" vertical="center"/>
    </xf>
    <xf numFmtId="0" fontId="26" fillId="2" borderId="0" xfId="0" applyFont="1" applyFill="1" applyAlignment="1">
      <alignment horizontal="center" vertical="center"/>
    </xf>
    <xf numFmtId="0" fontId="9" fillId="2" borderId="0" xfId="0" applyFont="1" applyFill="1" applyAlignment="1">
      <alignment horizontal="center" vertical="center"/>
    </xf>
    <xf numFmtId="0" fontId="8" fillId="2" borderId="0" xfId="0" applyFont="1" applyFill="1" applyAlignment="1">
      <alignment horizontal="center" vertical="center"/>
    </xf>
    <xf numFmtId="165" fontId="3" fillId="2" borderId="0" xfId="1" applyFont="1" applyFill="1" applyAlignment="1">
      <alignment horizontal="center" vertical="center"/>
    </xf>
    <xf numFmtId="0" fontId="12" fillId="0" borderId="0" xfId="0" applyFont="1" applyAlignment="1">
      <alignment horizontal="center"/>
    </xf>
    <xf numFmtId="0" fontId="24" fillId="2" borderId="0" xfId="0" applyFont="1" applyFill="1" applyAlignment="1">
      <alignment horizontal="left"/>
    </xf>
    <xf numFmtId="0" fontId="4" fillId="7" borderId="0" xfId="0" applyFont="1" applyFill="1"/>
    <xf numFmtId="0" fontId="24" fillId="0" borderId="0" xfId="0" applyFont="1" applyAlignment="1">
      <alignment vertical="center"/>
    </xf>
    <xf numFmtId="0" fontId="24" fillId="7" borderId="0" xfId="0" applyFont="1" applyFill="1" applyAlignment="1">
      <alignment vertical="center"/>
    </xf>
    <xf numFmtId="0" fontId="44" fillId="2" borderId="0" xfId="0" applyFont="1" applyFill="1"/>
    <xf numFmtId="0" fontId="36" fillId="0" borderId="0" xfId="0" applyFont="1" applyAlignment="1">
      <alignment horizontal="center" vertical="center"/>
    </xf>
    <xf numFmtId="0" fontId="14" fillId="0" borderId="0" xfId="13" quotePrefix="1" applyFont="1" applyBorder="1" applyAlignment="1">
      <alignment horizontal="left"/>
    </xf>
    <xf numFmtId="0" fontId="0" fillId="0" borderId="0" xfId="0" applyAlignment="1">
      <alignment vertical="justify" wrapText="1"/>
    </xf>
    <xf numFmtId="0" fontId="29" fillId="7" borderId="14" xfId="0" applyFont="1" applyFill="1" applyBorder="1"/>
    <xf numFmtId="0" fontId="24" fillId="5" borderId="0" xfId="0" applyFont="1" applyFill="1"/>
    <xf numFmtId="0" fontId="24" fillId="0" borderId="0" xfId="0" applyFont="1"/>
    <xf numFmtId="0" fontId="46" fillId="0" borderId="9" xfId="0" applyFont="1" applyBorder="1" applyAlignment="1">
      <alignment horizontal="justify" vertical="center" wrapText="1"/>
    </xf>
    <xf numFmtId="0" fontId="47" fillId="5" borderId="9" xfId="0" applyFont="1" applyFill="1" applyBorder="1" applyAlignment="1">
      <alignment horizontal="justify" vertical="center" wrapText="1"/>
    </xf>
    <xf numFmtId="0" fontId="46" fillId="7" borderId="0" xfId="0" applyFont="1" applyFill="1" applyAlignment="1">
      <alignment vertical="center" wrapText="1"/>
    </xf>
    <xf numFmtId="0" fontId="46" fillId="7" borderId="0" xfId="0" applyFont="1" applyFill="1" applyAlignment="1">
      <alignment vertical="center"/>
    </xf>
    <xf numFmtId="0" fontId="38" fillId="7" borderId="0" xfId="0" applyFont="1" applyFill="1" applyAlignment="1">
      <alignment vertical="center" wrapText="1"/>
    </xf>
    <xf numFmtId="0" fontId="40" fillId="2" borderId="0" xfId="0" applyFont="1" applyFill="1" applyAlignment="1">
      <alignment vertical="center" wrapText="1"/>
    </xf>
    <xf numFmtId="0" fontId="44" fillId="2" borderId="0" xfId="0" applyFont="1" applyFill="1" applyAlignment="1">
      <alignment horizontal="center"/>
    </xf>
    <xf numFmtId="0" fontId="29" fillId="7" borderId="0" xfId="0" applyFont="1" applyFill="1" applyAlignment="1">
      <alignment horizontal="center" vertical="center"/>
    </xf>
    <xf numFmtId="0" fontId="9" fillId="2" borderId="0" xfId="0" applyFont="1" applyFill="1" applyAlignment="1">
      <alignment vertical="center"/>
    </xf>
    <xf numFmtId="171" fontId="4" fillId="2" borderId="0" xfId="1" applyNumberFormat="1" applyFont="1" applyFill="1" applyBorder="1"/>
    <xf numFmtId="0" fontId="26" fillId="5" borderId="0" xfId="1" applyNumberFormat="1" applyFont="1" applyFill="1" applyAlignment="1">
      <alignment horizontal="center"/>
    </xf>
    <xf numFmtId="0" fontId="0" fillId="0" borderId="0" xfId="0" applyAlignment="1">
      <alignment horizontal="center"/>
    </xf>
    <xf numFmtId="0" fontId="24" fillId="5" borderId="0" xfId="0" applyFont="1" applyFill="1" applyAlignment="1">
      <alignment vertical="center"/>
    </xf>
    <xf numFmtId="0" fontId="9" fillId="2" borderId="1" xfId="3" applyFont="1" applyFill="1" applyBorder="1" applyAlignment="1">
      <alignment horizontal="center"/>
    </xf>
    <xf numFmtId="0" fontId="49" fillId="2" borderId="0" xfId="0" applyFont="1" applyFill="1"/>
    <xf numFmtId="0" fontId="4" fillId="2" borderId="0" xfId="3" applyFill="1" applyAlignment="1">
      <alignment horizontal="center"/>
    </xf>
    <xf numFmtId="0" fontId="3" fillId="0" borderId="6" xfId="0" applyFont="1" applyBorder="1"/>
    <xf numFmtId="0" fontId="9" fillId="2" borderId="3" xfId="0" applyFont="1" applyFill="1" applyBorder="1" applyAlignment="1">
      <alignment horizontal="center" vertical="center"/>
    </xf>
    <xf numFmtId="0" fontId="9" fillId="2" borderId="14" xfId="0" applyFont="1" applyFill="1" applyBorder="1" applyAlignment="1">
      <alignment vertical="center"/>
    </xf>
    <xf numFmtId="0" fontId="3" fillId="0" borderId="8" xfId="0" applyFont="1" applyBorder="1"/>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13" fillId="0" borderId="17" xfId="13" applyBorder="1" applyAlignment="1">
      <alignment horizontal="center"/>
    </xf>
    <xf numFmtId="0" fontId="13" fillId="0" borderId="17" xfId="13" quotePrefix="1" applyBorder="1" applyAlignment="1">
      <alignment horizontal="center"/>
    </xf>
    <xf numFmtId="0" fontId="14" fillId="0" borderId="17" xfId="13" quotePrefix="1" applyFont="1" applyBorder="1" applyAlignment="1">
      <alignment horizontal="center"/>
    </xf>
    <xf numFmtId="169" fontId="13" fillId="0" borderId="0" xfId="13" applyNumberFormat="1" applyAlignment="1">
      <alignment horizontal="center" vertical="center"/>
    </xf>
    <xf numFmtId="0" fontId="50" fillId="0" borderId="0" xfId="0" applyFont="1"/>
    <xf numFmtId="0" fontId="0" fillId="0" borderId="1" xfId="0" applyBorder="1"/>
    <xf numFmtId="0" fontId="0" fillId="0" borderId="1" xfId="0" applyBorder="1" applyAlignment="1">
      <alignment horizontal="center"/>
    </xf>
    <xf numFmtId="0" fontId="29" fillId="7" borderId="1" xfId="0" applyFont="1" applyFill="1" applyBorder="1"/>
    <xf numFmtId="0" fontId="43" fillId="7" borderId="0" xfId="0" applyFont="1" applyFill="1" applyAlignment="1">
      <alignment horizontal="center"/>
    </xf>
    <xf numFmtId="0" fontId="24" fillId="5" borderId="0" xfId="0" applyFont="1" applyFill="1" applyAlignment="1">
      <alignment horizontal="left" vertical="center"/>
    </xf>
    <xf numFmtId="3" fontId="3" fillId="0" borderId="0" xfId="1" applyNumberFormat="1" applyFont="1" applyFill="1" applyAlignment="1">
      <alignment horizontal="center"/>
    </xf>
    <xf numFmtId="3" fontId="3" fillId="0" borderId="0" xfId="0" applyNumberFormat="1" applyFont="1" applyAlignment="1">
      <alignment horizontal="center"/>
    </xf>
    <xf numFmtId="3" fontId="9" fillId="0" borderId="0" xfId="0" applyNumberFormat="1" applyFont="1" applyAlignment="1">
      <alignment horizontal="center"/>
    </xf>
    <xf numFmtId="3" fontId="2" fillId="0" borderId="0" xfId="1" applyNumberFormat="1" applyFont="1" applyFill="1" applyAlignment="1">
      <alignment horizontal="center"/>
    </xf>
    <xf numFmtId="3" fontId="9" fillId="0" borderId="0" xfId="1" applyNumberFormat="1" applyFont="1" applyFill="1" applyAlignment="1">
      <alignment horizontal="center"/>
    </xf>
    <xf numFmtId="0" fontId="30" fillId="7" borderId="0" xfId="0" applyFont="1" applyFill="1" applyAlignment="1">
      <alignment vertical="center" wrapText="1"/>
    </xf>
    <xf numFmtId="171" fontId="6" fillId="7" borderId="0" xfId="86" applyNumberFormat="1" applyFont="1" applyFill="1" applyBorder="1" applyAlignment="1">
      <alignment horizontal="center"/>
    </xf>
    <xf numFmtId="0" fontId="37" fillId="7" borderId="0" xfId="0" applyFont="1" applyFill="1" applyAlignment="1">
      <alignment wrapText="1"/>
    </xf>
    <xf numFmtId="0" fontId="40" fillId="7" borderId="0" xfId="0" applyFont="1" applyFill="1" applyAlignment="1">
      <alignment wrapText="1"/>
    </xf>
    <xf numFmtId="0" fontId="23" fillId="0" borderId="0" xfId="0" applyFont="1"/>
    <xf numFmtId="0" fontId="31" fillId="0" borderId="0" xfId="0" applyFont="1"/>
    <xf numFmtId="0" fontId="2" fillId="2" borderId="0" xfId="0" applyFont="1" applyFill="1" applyAlignment="1">
      <alignment vertical="center"/>
    </xf>
    <xf numFmtId="0" fontId="43" fillId="2" borderId="0" xfId="0" applyFont="1" applyFill="1"/>
    <xf numFmtId="0" fontId="32" fillId="9" borderId="30" xfId="77" applyFont="1" applyFill="1" applyBorder="1" applyAlignment="1">
      <alignment vertical="center"/>
    </xf>
    <xf numFmtId="0" fontId="36" fillId="5" borderId="0" xfId="0" applyFont="1" applyFill="1"/>
    <xf numFmtId="0" fontId="24" fillId="0" borderId="0" xfId="0" applyFont="1" applyAlignment="1">
      <alignment vertical="center" wrapText="1"/>
    </xf>
    <xf numFmtId="9" fontId="51" fillId="7" borderId="0" xfId="9" applyFont="1" applyFill="1" applyBorder="1" applyAlignment="1"/>
    <xf numFmtId="0" fontId="38" fillId="7" borderId="19" xfId="0" applyFont="1" applyFill="1" applyBorder="1"/>
    <xf numFmtId="0" fontId="3" fillId="0" borderId="0" xfId="0" applyFont="1" applyAlignment="1">
      <alignment horizontal="center"/>
    </xf>
    <xf numFmtId="0" fontId="13" fillId="0" borderId="0" xfId="13" applyAlignment="1">
      <alignment horizontal="right"/>
    </xf>
    <xf numFmtId="0" fontId="3" fillId="0" borderId="0" xfId="0" applyFont="1" applyAlignment="1">
      <alignment horizontal="justify" vertical="center"/>
    </xf>
    <xf numFmtId="0" fontId="53" fillId="12" borderId="0" xfId="0" applyFont="1" applyFill="1"/>
    <xf numFmtId="0" fontId="53" fillId="12" borderId="17" xfId="0" applyFont="1" applyFill="1" applyBorder="1"/>
    <xf numFmtId="0" fontId="53" fillId="12" borderId="9" xfId="0" applyFont="1" applyFill="1" applyBorder="1" applyAlignment="1">
      <alignment horizontal="center"/>
    </xf>
    <xf numFmtId="0" fontId="53" fillId="12" borderId="9" xfId="0" applyFont="1" applyFill="1" applyBorder="1"/>
    <xf numFmtId="0" fontId="55" fillId="12" borderId="0" xfId="0" applyFont="1" applyFill="1"/>
    <xf numFmtId="0" fontId="56" fillId="12" borderId="10" xfId="0" applyFont="1" applyFill="1" applyBorder="1"/>
    <xf numFmtId="0" fontId="55" fillId="12" borderId="9" xfId="0" applyFont="1" applyFill="1" applyBorder="1"/>
    <xf numFmtId="0" fontId="52" fillId="11" borderId="0" xfId="0" applyFont="1" applyFill="1"/>
    <xf numFmtId="0" fontId="52" fillId="9" borderId="0" xfId="0" applyFont="1" applyFill="1"/>
    <xf numFmtId="0" fontId="13" fillId="0" borderId="0" xfId="13" applyAlignment="1">
      <alignment horizontal="center" vertical="center"/>
    </xf>
    <xf numFmtId="0" fontId="13" fillId="0" borderId="10" xfId="13" applyBorder="1" applyAlignment="1">
      <alignment horizontal="center" vertical="center"/>
    </xf>
    <xf numFmtId="0" fontId="16" fillId="4" borderId="0" xfId="0" applyFont="1" applyFill="1"/>
    <xf numFmtId="0" fontId="2" fillId="0" borderId="0" xfId="0" applyFont="1" applyAlignment="1">
      <alignment horizontal="right"/>
    </xf>
    <xf numFmtId="0" fontId="3" fillId="0" borderId="1" xfId="0" applyFont="1" applyBorder="1"/>
    <xf numFmtId="3" fontId="0" fillId="0" borderId="0" xfId="0" applyNumberFormat="1"/>
    <xf numFmtId="164" fontId="38" fillId="0" borderId="0" xfId="8" applyFont="1"/>
    <xf numFmtId="164" fontId="0" fillId="7" borderId="0" xfId="8" applyFont="1" applyFill="1"/>
    <xf numFmtId="0" fontId="4" fillId="0" borderId="0" xfId="77"/>
    <xf numFmtId="0" fontId="66" fillId="0" borderId="0" xfId="90" applyFont="1"/>
    <xf numFmtId="14" fontId="66" fillId="0" borderId="0" xfId="90" applyNumberFormat="1" applyFont="1"/>
    <xf numFmtId="9" fontId="66" fillId="0" borderId="0" xfId="90" applyNumberFormat="1" applyFont="1"/>
    <xf numFmtId="0" fontId="64" fillId="0" borderId="0" xfId="77" applyFont="1"/>
    <xf numFmtId="0" fontId="65" fillId="0" borderId="0" xfId="77" applyFont="1"/>
    <xf numFmtId="0" fontId="65" fillId="0" borderId="0" xfId="90" applyFont="1"/>
    <xf numFmtId="14" fontId="65" fillId="0" borderId="0" xfId="90" applyNumberFormat="1" applyFont="1"/>
    <xf numFmtId="9" fontId="65" fillId="0" borderId="0" xfId="90" applyNumberFormat="1" applyFont="1"/>
    <xf numFmtId="0" fontId="42" fillId="0" borderId="59" xfId="77" applyFont="1" applyBorder="1"/>
    <xf numFmtId="0" fontId="42" fillId="0" borderId="59" xfId="77" applyFont="1" applyBorder="1" applyAlignment="1">
      <alignment horizontal="center"/>
    </xf>
    <xf numFmtId="0" fontId="4" fillId="0" borderId="59" xfId="77" applyBorder="1"/>
    <xf numFmtId="0" fontId="63" fillId="13" borderId="60" xfId="90" applyFont="1" applyFill="1" applyBorder="1" applyAlignment="1">
      <alignment horizontal="center" vertical="center" wrapText="1"/>
    </xf>
    <xf numFmtId="0" fontId="63" fillId="14" borderId="48" xfId="77" applyFont="1" applyFill="1" applyBorder="1" applyAlignment="1">
      <alignment horizontal="center" vertical="center" wrapText="1"/>
    </xf>
    <xf numFmtId="14" fontId="63" fillId="13" borderId="48" xfId="90" applyNumberFormat="1" applyFont="1" applyFill="1" applyBorder="1" applyAlignment="1">
      <alignment horizontal="center" vertical="center" wrapText="1"/>
    </xf>
    <xf numFmtId="0" fontId="63" fillId="13" borderId="48" xfId="90" applyFont="1" applyFill="1" applyBorder="1" applyAlignment="1">
      <alignment horizontal="center" vertical="center" wrapText="1"/>
    </xf>
    <xf numFmtId="9" fontId="63" fillId="13" borderId="48" xfId="90" applyNumberFormat="1" applyFont="1" applyFill="1" applyBorder="1" applyAlignment="1">
      <alignment horizontal="center" vertical="center" wrapText="1"/>
    </xf>
    <xf numFmtId="0" fontId="63" fillId="13" borderId="61" xfId="90" applyFont="1" applyFill="1" applyBorder="1" applyAlignment="1">
      <alignment horizontal="center" vertical="center" wrapText="1"/>
    </xf>
    <xf numFmtId="0" fontId="60" fillId="0" borderId="0" xfId="77" applyFont="1"/>
    <xf numFmtId="0" fontId="67" fillId="0" borderId="62" xfId="90" applyFont="1" applyBorder="1" applyAlignment="1">
      <alignment horizontal="justify"/>
    </xf>
    <xf numFmtId="0" fontId="68" fillId="0" borderId="9" xfId="90" applyFont="1" applyBorder="1" applyAlignment="1">
      <alignment horizontal="justify"/>
    </xf>
    <xf numFmtId="14" fontId="66" fillId="0" borderId="9" xfId="90" applyNumberFormat="1" applyFont="1" applyBorder="1"/>
    <xf numFmtId="9" fontId="66" fillId="0" borderId="9" xfId="90" applyNumberFormat="1" applyFont="1" applyBorder="1"/>
    <xf numFmtId="3" fontId="66" fillId="0" borderId="9" xfId="90" applyNumberFormat="1" applyFont="1" applyBorder="1"/>
    <xf numFmtId="176" fontId="66" fillId="0" borderId="9" xfId="90" applyNumberFormat="1" applyFont="1" applyBorder="1"/>
    <xf numFmtId="3" fontId="69" fillId="0" borderId="9" xfId="90" applyNumberFormat="1" applyFont="1" applyBorder="1"/>
    <xf numFmtId="3" fontId="66" fillId="0" borderId="63" xfId="90" applyNumberFormat="1" applyFont="1" applyBorder="1" applyAlignment="1">
      <alignment horizontal="center"/>
    </xf>
    <xf numFmtId="177" fontId="42" fillId="15" borderId="62" xfId="92" applyFont="1" applyFill="1" applyBorder="1" applyAlignment="1">
      <alignment horizontal="justify"/>
    </xf>
    <xf numFmtId="177" fontId="42" fillId="15" borderId="9" xfId="92" applyFont="1" applyFill="1" applyBorder="1" applyAlignment="1">
      <alignment horizontal="justify"/>
    </xf>
    <xf numFmtId="14" fontId="42" fillId="15" borderId="9" xfId="92" applyNumberFormat="1" applyFont="1" applyFill="1" applyBorder="1"/>
    <xf numFmtId="177" fontId="42" fillId="15" borderId="9" xfId="92" applyFont="1" applyFill="1" applyBorder="1"/>
    <xf numFmtId="9" fontId="42" fillId="15" borderId="63" xfId="92" applyNumberFormat="1" applyFont="1" applyFill="1" applyBorder="1" applyAlignment="1">
      <alignment horizontal="center"/>
    </xf>
    <xf numFmtId="177" fontId="42" fillId="15" borderId="9" xfId="92" applyFont="1" applyFill="1" applyBorder="1" applyAlignment="1">
      <alignment horizontal="center"/>
    </xf>
    <xf numFmtId="177" fontId="42" fillId="15" borderId="9" xfId="92" applyFont="1" applyFill="1" applyBorder="1" applyAlignment="1"/>
    <xf numFmtId="177" fontId="42" fillId="15" borderId="63" xfId="92" applyFont="1" applyFill="1" applyBorder="1" applyAlignment="1">
      <alignment horizontal="center"/>
    </xf>
    <xf numFmtId="177" fontId="42" fillId="0" borderId="0" xfId="92" applyFont="1"/>
    <xf numFmtId="177" fontId="42" fillId="0" borderId="62" xfId="92" applyFont="1" applyFill="1" applyBorder="1" applyAlignment="1">
      <alignment horizontal="justify"/>
    </xf>
    <xf numFmtId="177" fontId="42" fillId="0" borderId="9" xfId="92" applyFont="1" applyBorder="1" applyAlignment="1">
      <alignment horizontal="justify"/>
    </xf>
    <xf numFmtId="14" fontId="42" fillId="0" borderId="9" xfId="92" applyNumberFormat="1" applyFont="1" applyBorder="1" applyAlignment="1"/>
    <xf numFmtId="177" fontId="42" fillId="0" borderId="9" xfId="92" applyFont="1" applyBorder="1"/>
    <xf numFmtId="9" fontId="42" fillId="0" borderId="63" xfId="92" applyNumberFormat="1" applyFont="1" applyBorder="1" applyAlignment="1">
      <alignment horizontal="center"/>
    </xf>
    <xf numFmtId="177" fontId="42" fillId="0" borderId="9" xfId="92" applyFont="1" applyBorder="1" applyAlignment="1">
      <alignment horizontal="right"/>
    </xf>
    <xf numFmtId="177" fontId="42" fillId="0" borderId="63" xfId="92" applyFont="1" applyBorder="1" applyAlignment="1">
      <alignment horizontal="right"/>
    </xf>
    <xf numFmtId="177" fontId="42" fillId="0" borderId="62" xfId="92" applyFont="1" applyBorder="1" applyAlignment="1">
      <alignment horizontal="justify"/>
    </xf>
    <xf numFmtId="177" fontId="15" fillId="16" borderId="62" xfId="92" applyFont="1" applyFill="1" applyBorder="1" applyAlignment="1">
      <alignment horizontal="justify"/>
    </xf>
    <xf numFmtId="177" fontId="15" fillId="16" borderId="9" xfId="92" applyFont="1" applyFill="1" applyBorder="1" applyAlignment="1">
      <alignment horizontal="justify"/>
    </xf>
    <xf numFmtId="14" fontId="15" fillId="16" borderId="9" xfId="92" applyNumberFormat="1" applyFont="1" applyFill="1" applyBorder="1" applyAlignment="1"/>
    <xf numFmtId="177" fontId="15" fillId="16" borderId="9" xfId="92" applyFont="1" applyFill="1" applyBorder="1"/>
    <xf numFmtId="9" fontId="15" fillId="16" borderId="9" xfId="92" applyNumberFormat="1" applyFont="1" applyFill="1" applyBorder="1"/>
    <xf numFmtId="177" fontId="15" fillId="16" borderId="9" xfId="92" applyFont="1" applyFill="1" applyBorder="1" applyAlignment="1">
      <alignment horizontal="center"/>
    </xf>
    <xf numFmtId="177" fontId="15" fillId="16" borderId="9" xfId="92" applyFont="1" applyFill="1" applyBorder="1" applyAlignment="1"/>
    <xf numFmtId="177" fontId="15" fillId="0" borderId="0" xfId="92" applyFont="1"/>
    <xf numFmtId="14" fontId="42" fillId="15" borderId="9" xfId="92" applyNumberFormat="1" applyFont="1" applyFill="1" applyBorder="1" applyAlignment="1"/>
    <xf numFmtId="14" fontId="15" fillId="16" borderId="9" xfId="92" applyNumberFormat="1" applyFont="1" applyFill="1" applyBorder="1"/>
    <xf numFmtId="9" fontId="15" fillId="16" borderId="5" xfId="92" applyNumberFormat="1" applyFont="1" applyFill="1" applyBorder="1" applyAlignment="1">
      <alignment horizontal="center"/>
    </xf>
    <xf numFmtId="167" fontId="68" fillId="0" borderId="9" xfId="93" applyFont="1" applyBorder="1" applyAlignment="1">
      <alignment horizontal="justify"/>
    </xf>
    <xf numFmtId="14" fontId="68" fillId="0" borderId="9" xfId="90" applyNumberFormat="1" applyFont="1" applyBorder="1"/>
    <xf numFmtId="9" fontId="68" fillId="0" borderId="9" xfId="90" applyNumberFormat="1" applyFont="1" applyBorder="1"/>
    <xf numFmtId="178" fontId="68" fillId="0" borderId="9" xfId="93" applyNumberFormat="1" applyFont="1" applyBorder="1"/>
    <xf numFmtId="3" fontId="68" fillId="0" borderId="9" xfId="90" applyNumberFormat="1" applyFont="1" applyBorder="1"/>
    <xf numFmtId="3" fontId="68" fillId="0" borderId="9" xfId="90" applyNumberFormat="1" applyFont="1" applyBorder="1" applyAlignment="1">
      <alignment horizontal="center"/>
    </xf>
    <xf numFmtId="3" fontId="70" fillId="0" borderId="9" xfId="90" applyNumberFormat="1" applyFont="1" applyBorder="1"/>
    <xf numFmtId="3" fontId="68" fillId="0" borderId="63" xfId="90" applyNumberFormat="1" applyFont="1" applyBorder="1" applyAlignment="1">
      <alignment horizontal="center"/>
    </xf>
    <xf numFmtId="177" fontId="42" fillId="17" borderId="62" xfId="92" applyFont="1" applyFill="1" applyBorder="1" applyAlignment="1">
      <alignment horizontal="justify"/>
    </xf>
    <xf numFmtId="177" fontId="42" fillId="17" borderId="9" xfId="92" applyFont="1" applyFill="1" applyBorder="1" applyAlignment="1">
      <alignment horizontal="justify"/>
    </xf>
    <xf numFmtId="14" fontId="42" fillId="17" borderId="9" xfId="92" applyNumberFormat="1" applyFont="1" applyFill="1" applyBorder="1"/>
    <xf numFmtId="177" fontId="42" fillId="17" borderId="9" xfId="92" applyFont="1" applyFill="1" applyBorder="1"/>
    <xf numFmtId="9" fontId="42" fillId="17" borderId="63" xfId="92" applyNumberFormat="1" applyFont="1" applyFill="1" applyBorder="1" applyAlignment="1">
      <alignment horizontal="center"/>
    </xf>
    <xf numFmtId="177" fontId="42" fillId="17" borderId="9" xfId="92" applyFont="1" applyFill="1" applyBorder="1" applyAlignment="1">
      <alignment horizontal="center"/>
    </xf>
    <xf numFmtId="177" fontId="42" fillId="17" borderId="9" xfId="92" applyFont="1" applyFill="1" applyBorder="1" applyAlignment="1"/>
    <xf numFmtId="177" fontId="42" fillId="17" borderId="63" xfId="92" applyFont="1" applyFill="1" applyBorder="1" applyAlignment="1">
      <alignment horizontal="center"/>
    </xf>
    <xf numFmtId="14" fontId="42" fillId="0" borderId="9" xfId="92" applyNumberFormat="1" applyFont="1" applyBorder="1"/>
    <xf numFmtId="177" fontId="42" fillId="0" borderId="9" xfId="92" applyFont="1" applyBorder="1" applyAlignment="1">
      <alignment horizontal="center"/>
    </xf>
    <xf numFmtId="177" fontId="42" fillId="0" borderId="9" xfId="92" applyFont="1" applyBorder="1" applyAlignment="1"/>
    <xf numFmtId="177" fontId="15" fillId="18" borderId="62" xfId="92" applyFont="1" applyFill="1" applyBorder="1" applyAlignment="1">
      <alignment horizontal="justify"/>
    </xf>
    <xf numFmtId="177" fontId="15" fillId="18" borderId="9" xfId="92" applyFont="1" applyFill="1" applyBorder="1" applyAlignment="1">
      <alignment horizontal="justify"/>
    </xf>
    <xf numFmtId="14" fontId="15" fillId="18" borderId="9" xfId="92" applyNumberFormat="1" applyFont="1" applyFill="1" applyBorder="1"/>
    <xf numFmtId="177" fontId="15" fillId="18" borderId="9" xfId="92" applyFont="1" applyFill="1" applyBorder="1"/>
    <xf numFmtId="9" fontId="15" fillId="18" borderId="63" xfId="92" applyNumberFormat="1" applyFont="1" applyFill="1" applyBorder="1" applyAlignment="1">
      <alignment horizontal="center"/>
    </xf>
    <xf numFmtId="177" fontId="15" fillId="18" borderId="9" xfId="92" applyFont="1" applyFill="1" applyBorder="1" applyAlignment="1">
      <alignment horizontal="right"/>
    </xf>
    <xf numFmtId="177" fontId="15" fillId="18" borderId="9" xfId="92" applyFont="1" applyFill="1" applyBorder="1" applyAlignment="1">
      <alignment horizontal="center"/>
    </xf>
    <xf numFmtId="177" fontId="15" fillId="18" borderId="9" xfId="92" applyFont="1" applyFill="1" applyBorder="1" applyAlignment="1"/>
    <xf numFmtId="177" fontId="15" fillId="18" borderId="63" xfId="92" applyFont="1" applyFill="1" applyBorder="1" applyAlignment="1">
      <alignment horizontal="right"/>
    </xf>
    <xf numFmtId="177" fontId="15" fillId="16" borderId="62" xfId="92" applyFont="1" applyFill="1" applyBorder="1" applyAlignment="1">
      <alignment horizontal="center" wrapText="1"/>
    </xf>
    <xf numFmtId="9" fontId="15" fillId="16" borderId="63" xfId="92" applyNumberFormat="1" applyFont="1" applyFill="1" applyBorder="1" applyAlignment="1">
      <alignment horizontal="center"/>
    </xf>
    <xf numFmtId="177" fontId="42" fillId="0" borderId="9" xfId="92" applyFont="1" applyFill="1" applyBorder="1" applyAlignment="1">
      <alignment horizontal="justify"/>
    </xf>
    <xf numFmtId="177" fontId="15" fillId="0" borderId="0" xfId="92" applyFont="1" applyFill="1"/>
    <xf numFmtId="177" fontId="42" fillId="0" borderId="0" xfId="92" applyFont="1" applyFill="1"/>
    <xf numFmtId="177" fontId="15" fillId="0" borderId="9" xfId="92" applyFont="1" applyFill="1" applyBorder="1" applyAlignment="1">
      <alignment horizontal="justify"/>
    </xf>
    <xf numFmtId="9" fontId="42" fillId="0" borderId="9" xfId="92" applyNumberFormat="1" applyFont="1" applyBorder="1"/>
    <xf numFmtId="177" fontId="42" fillId="0" borderId="63" xfId="92" applyFont="1" applyBorder="1" applyAlignment="1">
      <alignment horizontal="center"/>
    </xf>
    <xf numFmtId="177" fontId="15" fillId="15" borderId="49" xfId="92" applyFont="1" applyFill="1" applyBorder="1" applyAlignment="1">
      <alignment horizontal="center"/>
    </xf>
    <xf numFmtId="177" fontId="15" fillId="15" borderId="50" xfId="92" applyFont="1" applyFill="1" applyBorder="1"/>
    <xf numFmtId="0" fontId="60" fillId="0" borderId="0" xfId="90" applyFont="1"/>
    <xf numFmtId="177" fontId="4" fillId="0" borderId="0" xfId="92"/>
    <xf numFmtId="14" fontId="60" fillId="0" borderId="0" xfId="90" applyNumberFormat="1" applyFont="1"/>
    <xf numFmtId="9" fontId="60" fillId="0" borderId="0" xfId="90" applyNumberFormat="1" applyFont="1"/>
    <xf numFmtId="0" fontId="59" fillId="0" borderId="0" xfId="77" applyFont="1"/>
    <xf numFmtId="3" fontId="59" fillId="0" borderId="0" xfId="77" applyNumberFormat="1" applyFont="1" applyAlignment="1">
      <alignment horizontal="right"/>
    </xf>
    <xf numFmtId="0" fontId="59" fillId="0" borderId="0" xfId="77" applyFont="1" applyAlignment="1">
      <alignment horizontal="center"/>
    </xf>
    <xf numFmtId="0" fontId="59" fillId="0" borderId="0" xfId="77" applyFont="1" applyAlignment="1">
      <alignment horizontal="right"/>
    </xf>
    <xf numFmtId="0" fontId="62" fillId="0" borderId="0" xfId="77" applyFont="1"/>
    <xf numFmtId="14" fontId="4" fillId="0" borderId="0" xfId="77" applyNumberFormat="1"/>
    <xf numFmtId="9" fontId="4" fillId="0" borderId="0" xfId="77" applyNumberFormat="1"/>
    <xf numFmtId="164" fontId="0" fillId="0" borderId="0" xfId="8" applyFont="1"/>
    <xf numFmtId="164" fontId="13" fillId="0" borderId="0" xfId="8" applyFont="1"/>
    <xf numFmtId="164" fontId="44" fillId="2" borderId="0" xfId="8" applyFont="1" applyFill="1" applyAlignment="1"/>
    <xf numFmtId="164" fontId="29" fillId="0" borderId="1" xfId="8" applyFont="1" applyBorder="1" applyAlignment="1">
      <alignment horizontal="center"/>
    </xf>
    <xf numFmtId="3" fontId="0" fillId="7" borderId="1" xfId="0" applyNumberFormat="1" applyFill="1" applyBorder="1"/>
    <xf numFmtId="164" fontId="12" fillId="0" borderId="0" xfId="8" applyFont="1"/>
    <xf numFmtId="164" fontId="18" fillId="0" borderId="0" xfId="8" applyFont="1"/>
    <xf numFmtId="164" fontId="18" fillId="0" borderId="0" xfId="8" applyFont="1" applyAlignment="1">
      <alignment horizontal="center"/>
    </xf>
    <xf numFmtId="164" fontId="12" fillId="0" borderId="0" xfId="8" applyFont="1" applyAlignment="1">
      <alignment horizontal="center"/>
    </xf>
    <xf numFmtId="164" fontId="3" fillId="0" borderId="0" xfId="8" applyFont="1"/>
    <xf numFmtId="164" fontId="22" fillId="0" borderId="0" xfId="8" applyFont="1"/>
    <xf numFmtId="164" fontId="25" fillId="0" borderId="0" xfId="8" applyFont="1"/>
    <xf numFmtId="164" fontId="17" fillId="0" borderId="0" xfId="8" applyFont="1"/>
    <xf numFmtId="175" fontId="26" fillId="5" borderId="0" xfId="8" applyNumberFormat="1" applyFont="1" applyFill="1" applyAlignment="1">
      <alignment horizontal="center"/>
    </xf>
    <xf numFmtId="0" fontId="2" fillId="0" borderId="0" xfId="0" applyFont="1" applyAlignment="1">
      <alignment horizontal="left"/>
    </xf>
    <xf numFmtId="173" fontId="72" fillId="0" borderId="0" xfId="8" applyNumberFormat="1" applyFont="1" applyFill="1" applyBorder="1"/>
    <xf numFmtId="164" fontId="0" fillId="2" borderId="0" xfId="0" applyNumberFormat="1" applyFill="1"/>
    <xf numFmtId="169" fontId="10" fillId="0" borderId="0" xfId="0" applyNumberFormat="1" applyFont="1"/>
    <xf numFmtId="164" fontId="17" fillId="0" borderId="0" xfId="8" applyFont="1" applyFill="1"/>
    <xf numFmtId="3" fontId="35" fillId="0" borderId="0" xfId="0" applyNumberFormat="1" applyFont="1"/>
    <xf numFmtId="0" fontId="44" fillId="0" borderId="0" xfId="0" applyFont="1" applyAlignment="1">
      <alignment vertical="justify" wrapText="1"/>
    </xf>
    <xf numFmtId="0" fontId="8" fillId="0" borderId="0" xfId="0" applyFont="1" applyAlignment="1">
      <alignment horizontal="left" vertical="justify" wrapText="1"/>
    </xf>
    <xf numFmtId="3" fontId="3" fillId="0" borderId="0" xfId="0" applyNumberFormat="1" applyFont="1"/>
    <xf numFmtId="3" fontId="17" fillId="0" borderId="0" xfId="0" applyNumberFormat="1" applyFont="1"/>
    <xf numFmtId="3" fontId="17" fillId="0" borderId="0" xfId="0" applyNumberFormat="1" applyFont="1" applyAlignment="1">
      <alignment horizontal="right"/>
    </xf>
    <xf numFmtId="0" fontId="20" fillId="0" borderId="0" xfId="0" applyFont="1"/>
    <xf numFmtId="0" fontId="8" fillId="0" borderId="14" xfId="0" applyFont="1" applyBorder="1" applyAlignment="1">
      <alignment horizontal="left" vertical="justify" wrapText="1"/>
    </xf>
    <xf numFmtId="0" fontId="8" fillId="0" borderId="15" xfId="0" applyFont="1" applyBorder="1" applyAlignment="1">
      <alignment horizontal="left" vertical="justify" wrapText="1"/>
    </xf>
    <xf numFmtId="0" fontId="8" fillId="0" borderId="14" xfId="0" applyFont="1" applyBorder="1" applyAlignment="1">
      <alignment horizontal="justify" vertical="justify" wrapText="1"/>
    </xf>
    <xf numFmtId="0" fontId="8" fillId="0" borderId="0" xfId="0" applyFont="1" applyAlignment="1">
      <alignment horizontal="justify" vertical="justify" wrapText="1"/>
    </xf>
    <xf numFmtId="0" fontId="8" fillId="0" borderId="15" xfId="0" applyFont="1" applyBorder="1" applyAlignment="1">
      <alignment horizontal="justify" vertical="justify" wrapText="1"/>
    </xf>
    <xf numFmtId="0" fontId="3" fillId="0" borderId="14" xfId="0" applyFont="1" applyBorder="1" applyAlignment="1">
      <alignment horizontal="left" vertical="justify" wrapText="1"/>
    </xf>
    <xf numFmtId="0" fontId="3" fillId="0" borderId="15" xfId="0" applyFont="1" applyBorder="1" applyAlignment="1">
      <alignment horizontal="left" vertical="justify" wrapText="1"/>
    </xf>
    <xf numFmtId="0" fontId="9" fillId="0" borderId="14" xfId="0" applyFont="1" applyBorder="1" applyAlignment="1">
      <alignment horizontal="left" vertical="justify" wrapText="1"/>
    </xf>
    <xf numFmtId="0" fontId="9" fillId="0" borderId="0" xfId="0" applyFont="1" applyAlignment="1">
      <alignment horizontal="left" vertical="justify" wrapText="1"/>
    </xf>
    <xf numFmtId="0" fontId="9" fillId="0" borderId="15" xfId="0" applyFont="1" applyBorder="1" applyAlignment="1">
      <alignment horizontal="left" vertical="justify" wrapText="1"/>
    </xf>
    <xf numFmtId="0" fontId="3" fillId="0" borderId="0" xfId="0" applyFont="1" applyAlignment="1">
      <alignment horizontal="justify" vertical="justify" wrapText="1"/>
    </xf>
    <xf numFmtId="0" fontId="3" fillId="0" borderId="15" xfId="0" applyFont="1" applyBorder="1" applyAlignment="1">
      <alignment horizontal="justify" vertical="justify" wrapText="1"/>
    </xf>
    <xf numFmtId="164" fontId="7" fillId="2" borderId="0" xfId="8" applyFont="1" applyFill="1" applyBorder="1" applyAlignment="1">
      <alignment horizontal="right" vertical="center"/>
    </xf>
    <xf numFmtId="164" fontId="44" fillId="2" borderId="0" xfId="8" applyFont="1" applyFill="1"/>
    <xf numFmtId="0" fontId="73" fillId="0" borderId="0" xfId="0" applyFont="1"/>
    <xf numFmtId="0" fontId="44" fillId="0" borderId="0" xfId="0" applyFont="1"/>
    <xf numFmtId="0" fontId="44" fillId="0" borderId="0" xfId="0" applyFont="1" applyAlignment="1">
      <alignment horizontal="center"/>
    </xf>
    <xf numFmtId="0" fontId="75" fillId="0" borderId="0" xfId="0" applyFont="1"/>
    <xf numFmtId="172" fontId="74" fillId="5" borderId="0" xfId="1" applyNumberFormat="1" applyFont="1" applyFill="1" applyAlignment="1">
      <alignment horizontal="center" vertical="center"/>
    </xf>
    <xf numFmtId="0" fontId="74" fillId="5" borderId="0" xfId="0" applyFont="1" applyFill="1"/>
    <xf numFmtId="0" fontId="76" fillId="2" borderId="0" xfId="0" applyFont="1" applyFill="1"/>
    <xf numFmtId="169" fontId="76" fillId="2" borderId="0" xfId="1" applyNumberFormat="1" applyFont="1" applyFill="1"/>
    <xf numFmtId="0" fontId="74" fillId="5" borderId="0" xfId="0" applyFont="1" applyFill="1" applyAlignment="1">
      <alignment vertical="center"/>
    </xf>
    <xf numFmtId="0" fontId="43" fillId="7" borderId="14" xfId="0" applyFont="1" applyFill="1" applyBorder="1"/>
    <xf numFmtId="0" fontId="78" fillId="0" borderId="1" xfId="0" applyFont="1" applyBorder="1" applyAlignment="1">
      <alignment horizontal="center" vertical="center"/>
    </xf>
    <xf numFmtId="0" fontId="72" fillId="0" borderId="1" xfId="0" applyFont="1" applyBorder="1" applyAlignment="1">
      <alignment horizontal="center" vertical="center" wrapText="1"/>
    </xf>
    <xf numFmtId="165" fontId="43" fillId="0" borderId="0" xfId="1" applyFont="1" applyFill="1" applyBorder="1" applyAlignment="1">
      <alignment horizontal="right"/>
    </xf>
    <xf numFmtId="0" fontId="40" fillId="0" borderId="0" xfId="3" applyFont="1" applyAlignment="1">
      <alignment horizontal="left"/>
    </xf>
    <xf numFmtId="0" fontId="80" fillId="0" borderId="0" xfId="0" applyFont="1" applyAlignment="1">
      <alignment vertical="center"/>
    </xf>
    <xf numFmtId="169" fontId="44" fillId="0" borderId="0" xfId="1" applyNumberFormat="1" applyFont="1" applyFill="1"/>
    <xf numFmtId="169" fontId="73" fillId="2" borderId="4" xfId="1" applyNumberFormat="1" applyFont="1" applyFill="1" applyBorder="1"/>
    <xf numFmtId="0" fontId="76" fillId="2" borderId="0" xfId="4" applyFont="1" applyFill="1"/>
    <xf numFmtId="0" fontId="73" fillId="2" borderId="0" xfId="4" applyFont="1" applyFill="1"/>
    <xf numFmtId="0" fontId="80" fillId="7" borderId="0" xfId="0" applyFont="1" applyFill="1" applyAlignment="1">
      <alignment vertical="center"/>
    </xf>
    <xf numFmtId="0" fontId="44" fillId="7" borderId="0" xfId="0" applyFont="1" applyFill="1"/>
    <xf numFmtId="0" fontId="73" fillId="2" borderId="1" xfId="2" applyFont="1" applyFill="1" applyBorder="1" applyAlignment="1">
      <alignment horizontal="left"/>
    </xf>
    <xf numFmtId="169" fontId="37" fillId="7" borderId="0" xfId="0" applyNumberFormat="1" applyFont="1" applyFill="1"/>
    <xf numFmtId="0" fontId="44" fillId="2" borderId="9" xfId="0" applyFont="1" applyFill="1" applyBorder="1"/>
    <xf numFmtId="0" fontId="75" fillId="2" borderId="5" xfId="0" applyFont="1" applyFill="1" applyBorder="1" applyAlignment="1">
      <alignment vertical="center"/>
    </xf>
    <xf numFmtId="3" fontId="20" fillId="2" borderId="0" xfId="0" applyNumberFormat="1" applyFont="1" applyFill="1"/>
    <xf numFmtId="0" fontId="20" fillId="2" borderId="0" xfId="0" applyFont="1" applyFill="1"/>
    <xf numFmtId="169" fontId="20" fillId="2" borderId="0" xfId="0" applyNumberFormat="1" applyFont="1" applyFill="1"/>
    <xf numFmtId="0" fontId="75" fillId="2" borderId="0" xfId="0" applyFont="1" applyFill="1"/>
    <xf numFmtId="0" fontId="73" fillId="2" borderId="1" xfId="3" applyFont="1" applyFill="1" applyBorder="1" applyAlignment="1">
      <alignment horizontal="left"/>
    </xf>
    <xf numFmtId="164" fontId="20" fillId="0" borderId="0" xfId="8" applyFont="1" applyBorder="1"/>
    <xf numFmtId="171" fontId="17" fillId="0" borderId="0" xfId="0" applyNumberFormat="1" applyFont="1"/>
    <xf numFmtId="0" fontId="76" fillId="2" borderId="0" xfId="3" applyFont="1" applyFill="1" applyAlignment="1">
      <alignment horizontal="left"/>
    </xf>
    <xf numFmtId="0" fontId="82" fillId="0" borderId="0" xfId="0" applyFont="1"/>
    <xf numFmtId="169" fontId="82" fillId="0" borderId="0" xfId="0" applyNumberFormat="1" applyFont="1"/>
    <xf numFmtId="0" fontId="75" fillId="7" borderId="0" xfId="0" applyFont="1" applyFill="1"/>
    <xf numFmtId="0" fontId="83" fillId="7" borderId="0" xfId="0" applyFont="1" applyFill="1"/>
    <xf numFmtId="0" fontId="76" fillId="9" borderId="30" xfId="77" applyFont="1" applyFill="1" applyBorder="1" applyAlignment="1">
      <alignment vertical="center"/>
    </xf>
    <xf numFmtId="0" fontId="84" fillId="10" borderId="31" xfId="77" applyFont="1" applyFill="1" applyBorder="1" applyAlignment="1">
      <alignment horizontal="center" vertical="center" wrapText="1"/>
    </xf>
    <xf numFmtId="169" fontId="84" fillId="10" borderId="31" xfId="1" applyNumberFormat="1" applyFont="1" applyFill="1" applyBorder="1" applyAlignment="1">
      <alignment horizontal="center" vertical="center" wrapText="1"/>
    </xf>
    <xf numFmtId="0" fontId="84" fillId="10" borderId="32" xfId="77" applyFont="1" applyFill="1" applyBorder="1" applyAlignment="1">
      <alignment vertical="center" wrapText="1"/>
    </xf>
    <xf numFmtId="169" fontId="84" fillId="10" borderId="32" xfId="1" applyNumberFormat="1" applyFont="1" applyFill="1" applyBorder="1" applyAlignment="1">
      <alignment vertical="center" wrapText="1"/>
    </xf>
    <xf numFmtId="0" fontId="76" fillId="2" borderId="14" xfId="77" applyFont="1" applyFill="1" applyBorder="1"/>
    <xf numFmtId="0" fontId="76" fillId="7" borderId="14" xfId="77" applyFont="1" applyFill="1" applyBorder="1"/>
    <xf numFmtId="0" fontId="44" fillId="0" borderId="0" xfId="0" applyFont="1" applyAlignment="1">
      <alignment vertical="top" wrapText="1"/>
    </xf>
    <xf numFmtId="0" fontId="75" fillId="0" borderId="0" xfId="0" applyFont="1" applyAlignment="1">
      <alignment vertical="top" wrapText="1"/>
    </xf>
    <xf numFmtId="3" fontId="44" fillId="7" borderId="0" xfId="0" applyNumberFormat="1" applyFont="1" applyFill="1" applyAlignment="1">
      <alignment horizontal="right" vertical="top" wrapText="1"/>
    </xf>
    <xf numFmtId="0" fontId="75" fillId="7" borderId="0" xfId="0" applyFont="1" applyFill="1" applyAlignment="1">
      <alignment vertical="justify" wrapText="1"/>
    </xf>
    <xf numFmtId="0" fontId="44" fillId="7" borderId="0" xfId="0" applyFont="1" applyFill="1" applyAlignment="1">
      <alignment horizontal="left" vertical="top" wrapText="1"/>
    </xf>
    <xf numFmtId="0" fontId="17" fillId="7" borderId="0" xfId="0" applyFont="1" applyFill="1" applyAlignment="1">
      <alignment vertical="top" wrapText="1"/>
    </xf>
    <xf numFmtId="0" fontId="75" fillId="7" borderId="0" xfId="0" applyFont="1" applyFill="1" applyAlignment="1">
      <alignment horizontal="center" vertical="center" wrapText="1"/>
    </xf>
    <xf numFmtId="0" fontId="74" fillId="5" borderId="1" xfId="3" applyFont="1" applyFill="1" applyBorder="1" applyAlignment="1">
      <alignment horizontal="center"/>
    </xf>
    <xf numFmtId="0" fontId="76" fillId="2" borderId="0" xfId="3" applyFont="1" applyFill="1" applyAlignment="1">
      <alignment horizontal="center"/>
    </xf>
    <xf numFmtId="169" fontId="44" fillId="0" borderId="0" xfId="1" applyNumberFormat="1" applyFont="1"/>
    <xf numFmtId="0" fontId="75" fillId="0" borderId="1" xfId="0" applyFont="1" applyBorder="1" applyAlignment="1">
      <alignment horizontal="center" vertical="center"/>
    </xf>
    <xf numFmtId="0" fontId="73" fillId="2" borderId="1" xfId="3" applyFont="1" applyFill="1" applyBorder="1" applyAlignment="1">
      <alignment horizontal="center"/>
    </xf>
    <xf numFmtId="0" fontId="75" fillId="0" borderId="1" xfId="0" applyFont="1" applyBorder="1" applyAlignment="1">
      <alignment horizontal="center"/>
    </xf>
    <xf numFmtId="0" fontId="75" fillId="0" borderId="1" xfId="0" applyFont="1" applyBorder="1" applyAlignment="1">
      <alignment horizontal="left"/>
    </xf>
    <xf numFmtId="14" fontId="44" fillId="2" borderId="0" xfId="0" applyNumberFormat="1" applyFont="1" applyFill="1" applyAlignment="1">
      <alignment horizontal="center"/>
    </xf>
    <xf numFmtId="3" fontId="75" fillId="0" borderId="4" xfId="0" applyNumberFormat="1" applyFont="1" applyBorder="1"/>
    <xf numFmtId="164" fontId="37" fillId="0" borderId="0" xfId="8" applyFont="1"/>
    <xf numFmtId="164" fontId="82" fillId="0" borderId="0" xfId="8" applyFont="1"/>
    <xf numFmtId="0" fontId="82" fillId="7" borderId="0" xfId="0" applyFont="1" applyFill="1"/>
    <xf numFmtId="169" fontId="82" fillId="7" borderId="0" xfId="0" applyNumberFormat="1" applyFont="1" applyFill="1"/>
    <xf numFmtId="0" fontId="44" fillId="7" borderId="0" xfId="0" applyFont="1" applyFill="1" applyAlignment="1">
      <alignment horizontal="left" vertical="center"/>
    </xf>
    <xf numFmtId="0" fontId="73" fillId="2" borderId="1" xfId="12" applyFont="1" applyFill="1" applyBorder="1" applyAlignment="1">
      <alignment horizontal="left"/>
    </xf>
    <xf numFmtId="0" fontId="73" fillId="2" borderId="0" xfId="12" applyFont="1" applyFill="1"/>
    <xf numFmtId="0" fontId="85" fillId="2" borderId="0" xfId="0" applyFont="1" applyFill="1"/>
    <xf numFmtId="3" fontId="75" fillId="0" borderId="0" xfId="0" applyNumberFormat="1" applyFont="1" applyAlignment="1">
      <alignment horizontal="right"/>
    </xf>
    <xf numFmtId="3" fontId="44" fillId="0" borderId="0" xfId="0" applyNumberFormat="1" applyFont="1" applyAlignment="1">
      <alignment horizontal="right"/>
    </xf>
    <xf numFmtId="3" fontId="75" fillId="0" borderId="4" xfId="0" applyNumberFormat="1" applyFont="1" applyBorder="1" applyAlignment="1">
      <alignment horizontal="right"/>
    </xf>
    <xf numFmtId="169" fontId="75" fillId="2" borderId="0" xfId="1" applyNumberFormat="1" applyFont="1" applyFill="1"/>
    <xf numFmtId="0" fontId="75" fillId="7" borderId="1" xfId="0" applyFont="1" applyFill="1" applyBorder="1"/>
    <xf numFmtId="3" fontId="44" fillId="7" borderId="1" xfId="0" applyNumberFormat="1" applyFont="1" applyFill="1" applyBorder="1"/>
    <xf numFmtId="0" fontId="75" fillId="2" borderId="1" xfId="0" applyFont="1" applyFill="1" applyBorder="1"/>
    <xf numFmtId="164" fontId="82" fillId="2" borderId="0" xfId="8" applyFont="1" applyFill="1"/>
    <xf numFmtId="0" fontId="75" fillId="2" borderId="51" xfId="0" applyFont="1" applyFill="1" applyBorder="1"/>
    <xf numFmtId="169" fontId="44" fillId="2" borderId="51" xfId="1" applyNumberFormat="1" applyFont="1" applyFill="1" applyBorder="1"/>
    <xf numFmtId="0" fontId="76" fillId="7" borderId="0" xfId="0" applyFont="1" applyFill="1"/>
    <xf numFmtId="0" fontId="76" fillId="7" borderId="0" xfId="0" applyFont="1" applyFill="1" applyAlignment="1">
      <alignment vertical="center" wrapText="1"/>
    </xf>
    <xf numFmtId="0" fontId="74" fillId="5" borderId="66" xfId="0" applyFont="1" applyFill="1" applyBorder="1" applyAlignment="1">
      <alignment horizontal="center" vertical="center" wrapText="1"/>
    </xf>
    <xf numFmtId="0" fontId="73" fillId="0" borderId="9" xfId="0" applyFont="1" applyBorder="1" applyAlignment="1">
      <alignment vertical="center" wrapText="1"/>
    </xf>
    <xf numFmtId="0" fontId="76" fillId="2" borderId="9" xfId="0" applyFont="1" applyFill="1" applyBorder="1" applyAlignment="1">
      <alignment vertical="center" wrapText="1"/>
    </xf>
    <xf numFmtId="9" fontId="80" fillId="7" borderId="0" xfId="9" applyFont="1" applyFill="1" applyBorder="1" applyAlignment="1"/>
    <xf numFmtId="0" fontId="86" fillId="7" borderId="0" xfId="0" applyFont="1" applyFill="1"/>
    <xf numFmtId="0" fontId="80" fillId="2" borderId="0" xfId="0" applyFont="1" applyFill="1"/>
    <xf numFmtId="0" fontId="44" fillId="2" borderId="0" xfId="0" applyFont="1" applyFill="1" applyAlignment="1">
      <alignment vertical="center" wrapText="1"/>
    </xf>
    <xf numFmtId="0" fontId="75" fillId="2" borderId="0" xfId="0" applyFont="1" applyFill="1" applyAlignment="1">
      <alignment vertical="center"/>
    </xf>
    <xf numFmtId="0" fontId="44" fillId="7" borderId="0" xfId="0" applyFont="1" applyFill="1" applyAlignment="1">
      <alignment horizontal="left"/>
    </xf>
    <xf numFmtId="0" fontId="80" fillId="7" borderId="0" xfId="0" applyFont="1" applyFill="1"/>
    <xf numFmtId="164" fontId="17" fillId="7" borderId="0" xfId="8" applyFont="1" applyFill="1" applyBorder="1"/>
    <xf numFmtId="0" fontId="87" fillId="7" borderId="0" xfId="0" applyFont="1" applyFill="1"/>
    <xf numFmtId="0" fontId="86" fillId="7" borderId="0" xfId="0" applyFont="1" applyFill="1" applyAlignment="1">
      <alignment vertical="center" wrapText="1"/>
    </xf>
    <xf numFmtId="0" fontId="75" fillId="2" borderId="0" xfId="0" applyFont="1" applyFill="1" applyAlignment="1">
      <alignment vertical="center" wrapText="1"/>
    </xf>
    <xf numFmtId="0" fontId="76" fillId="7" borderId="0" xfId="0" applyFont="1" applyFill="1" applyAlignment="1">
      <alignment wrapText="1"/>
    </xf>
    <xf numFmtId="0" fontId="73" fillId="7" borderId="0" xfId="0" applyFont="1" applyFill="1"/>
    <xf numFmtId="0" fontId="73" fillId="7" borderId="0" xfId="0" applyFont="1" applyFill="1" applyAlignment="1">
      <alignment wrapText="1"/>
    </xf>
    <xf numFmtId="0" fontId="73" fillId="0" borderId="9" xfId="0" applyFont="1" applyBorder="1" applyAlignment="1">
      <alignment horizontal="center" vertical="center" wrapText="1"/>
    </xf>
    <xf numFmtId="0" fontId="79" fillId="5" borderId="0" xfId="0" applyFont="1" applyFill="1"/>
    <xf numFmtId="0" fontId="84" fillId="11" borderId="0" xfId="0" applyFont="1" applyFill="1"/>
    <xf numFmtId="0" fontId="44" fillId="12" borderId="0" xfId="0" applyFont="1" applyFill="1"/>
    <xf numFmtId="0" fontId="86" fillId="9" borderId="9" xfId="0" applyFont="1" applyFill="1" applyBorder="1"/>
    <xf numFmtId="0" fontId="44" fillId="9" borderId="9" xfId="0" applyFont="1" applyFill="1" applyBorder="1"/>
    <xf numFmtId="0" fontId="77" fillId="2" borderId="0" xfId="0" applyFont="1" applyFill="1"/>
    <xf numFmtId="0" fontId="77" fillId="2" borderId="0" xfId="0" applyFont="1" applyFill="1" applyAlignment="1">
      <alignment horizontal="right"/>
    </xf>
    <xf numFmtId="164" fontId="77" fillId="2" borderId="0" xfId="8" applyFont="1" applyFill="1"/>
    <xf numFmtId="169" fontId="77" fillId="2" borderId="0" xfId="0" applyNumberFormat="1" applyFont="1" applyFill="1"/>
    <xf numFmtId="0" fontId="75" fillId="0" borderId="9" xfId="0" applyFont="1" applyBorder="1"/>
    <xf numFmtId="0" fontId="44" fillId="0" borderId="9" xfId="0" applyFont="1" applyBorder="1"/>
    <xf numFmtId="0" fontId="85" fillId="2" borderId="0" xfId="3" applyFont="1" applyFill="1" applyAlignment="1">
      <alignment horizontal="left"/>
    </xf>
    <xf numFmtId="164" fontId="20" fillId="2" borderId="0" xfId="8" applyFont="1" applyFill="1"/>
    <xf numFmtId="164" fontId="82" fillId="7" borderId="0" xfId="8" applyFont="1" applyFill="1"/>
    <xf numFmtId="164" fontId="77" fillId="0" borderId="0" xfId="8" applyFont="1" applyAlignment="1">
      <alignment horizontal="right"/>
    </xf>
    <xf numFmtId="0" fontId="72" fillId="0" borderId="0" xfId="0" applyFont="1" applyAlignment="1">
      <alignment horizontal="center" vertical="center" wrapText="1"/>
    </xf>
    <xf numFmtId="164" fontId="21" fillId="0" borderId="0" xfId="0" applyNumberFormat="1" applyFont="1"/>
    <xf numFmtId="169" fontId="0" fillId="0" borderId="0" xfId="0" applyNumberFormat="1"/>
    <xf numFmtId="0" fontId="40" fillId="0" borderId="0" xfId="0" applyFont="1" applyAlignment="1">
      <alignment horizontal="center" vertical="center" wrapText="1"/>
    </xf>
    <xf numFmtId="0" fontId="40" fillId="0" borderId="0" xfId="0" applyFont="1" applyAlignment="1">
      <alignment vertical="center" wrapText="1"/>
    </xf>
    <xf numFmtId="3" fontId="10" fillId="0" borderId="0" xfId="0" applyNumberFormat="1" applyFont="1"/>
    <xf numFmtId="14" fontId="44" fillId="0" borderId="0" xfId="0" applyNumberFormat="1" applyFont="1" applyAlignment="1">
      <alignment horizontal="center"/>
    </xf>
    <xf numFmtId="0" fontId="43" fillId="2" borderId="14" xfId="0" applyFont="1" applyFill="1" applyBorder="1" applyAlignment="1">
      <alignment horizontal="justify" vertical="justify" wrapText="1"/>
    </xf>
    <xf numFmtId="0" fontId="43" fillId="2" borderId="0" xfId="0" applyFont="1" applyFill="1" applyAlignment="1">
      <alignment horizontal="justify" vertical="justify" wrapText="1"/>
    </xf>
    <xf numFmtId="0" fontId="43" fillId="2" borderId="15" xfId="0" applyFont="1" applyFill="1" applyBorder="1" applyAlignment="1">
      <alignment horizontal="justify" vertical="justify" wrapText="1"/>
    </xf>
    <xf numFmtId="0" fontId="2" fillId="0" borderId="14" xfId="0" applyFont="1" applyBorder="1" applyAlignment="1">
      <alignment horizontal="left" vertical="justify" wrapText="1"/>
    </xf>
    <xf numFmtId="0" fontId="2" fillId="0" borderId="0" xfId="0" applyFont="1" applyAlignment="1">
      <alignment horizontal="left" vertical="justify" wrapText="1"/>
    </xf>
    <xf numFmtId="0" fontId="2" fillId="0" borderId="15" xfId="0" applyFont="1" applyBorder="1" applyAlignment="1">
      <alignment horizontal="left" vertical="justify" wrapText="1"/>
    </xf>
    <xf numFmtId="0" fontId="75" fillId="2" borderId="14" xfId="0" applyFont="1" applyFill="1" applyBorder="1" applyAlignment="1">
      <alignment horizontal="left" vertical="justify" wrapText="1"/>
    </xf>
    <xf numFmtId="0" fontId="75" fillId="2" borderId="0" xfId="0" applyFont="1" applyFill="1" applyAlignment="1">
      <alignment horizontal="left" vertical="justify" wrapText="1"/>
    </xf>
    <xf numFmtId="0" fontId="75" fillId="2" borderId="15" xfId="0" applyFont="1" applyFill="1" applyBorder="1" applyAlignment="1">
      <alignment horizontal="left" vertical="justify" wrapText="1"/>
    </xf>
    <xf numFmtId="0" fontId="8" fillId="0" borderId="0" xfId="0" applyFont="1" applyAlignment="1">
      <alignment horizontal="justify" vertical="justify"/>
    </xf>
    <xf numFmtId="0" fontId="8" fillId="0" borderId="15" xfId="0" applyFont="1" applyBorder="1" applyAlignment="1">
      <alignment horizontal="justify" vertical="justify"/>
    </xf>
    <xf numFmtId="0" fontId="45" fillId="0" borderId="14" xfId="0" applyFont="1" applyBorder="1" applyAlignment="1">
      <alignment horizontal="left" wrapText="1"/>
    </xf>
    <xf numFmtId="0" fontId="45" fillId="0" borderId="0" xfId="0" applyFont="1" applyAlignment="1">
      <alignment horizontal="left" wrapText="1"/>
    </xf>
    <xf numFmtId="0" fontId="45" fillId="0" borderId="15" xfId="0" applyFont="1" applyBorder="1" applyAlignment="1">
      <alignment horizontal="left" wrapText="1"/>
    </xf>
    <xf numFmtId="0" fontId="24" fillId="5" borderId="6" xfId="0" applyFont="1" applyFill="1" applyBorder="1" applyAlignment="1">
      <alignment vertical="center"/>
    </xf>
    <xf numFmtId="0" fontId="24" fillId="5" borderId="3" xfId="0" applyFont="1" applyFill="1" applyBorder="1" applyAlignment="1">
      <alignment vertical="center"/>
    </xf>
    <xf numFmtId="0" fontId="24" fillId="5" borderId="7" xfId="0" applyFont="1" applyFill="1" applyBorder="1" applyAlignment="1">
      <alignment vertical="center"/>
    </xf>
    <xf numFmtId="0" fontId="92" fillId="0" borderId="43" xfId="0" applyFont="1" applyBorder="1" applyAlignment="1">
      <alignment vertical="center" wrapText="1"/>
    </xf>
    <xf numFmtId="0" fontId="92" fillId="0" borderId="42" xfId="0" applyFont="1" applyBorder="1" applyAlignment="1">
      <alignment horizontal="center" vertical="center" wrapText="1"/>
    </xf>
    <xf numFmtId="0" fontId="92" fillId="0" borderId="43" xfId="0" applyFont="1" applyBorder="1" applyAlignment="1">
      <alignment horizontal="center" vertical="center" wrapText="1"/>
    </xf>
    <xf numFmtId="0" fontId="0" fillId="0" borderId="46" xfId="0" applyBorder="1" applyAlignment="1">
      <alignment vertical="top" wrapText="1"/>
    </xf>
    <xf numFmtId="0" fontId="92" fillId="0" borderId="45" xfId="0" applyFont="1" applyBorder="1" applyAlignment="1">
      <alignment horizontal="center" vertical="center" wrapText="1"/>
    </xf>
    <xf numFmtId="0" fontId="95" fillId="0" borderId="43" xfId="0" applyFont="1" applyBorder="1" applyAlignment="1">
      <alignment vertical="center" wrapText="1"/>
    </xf>
    <xf numFmtId="0" fontId="95" fillId="0" borderId="42" xfId="0" applyFont="1" applyBorder="1" applyAlignment="1">
      <alignment horizontal="center" vertical="center" wrapText="1"/>
    </xf>
    <xf numFmtId="0" fontId="95" fillId="0" borderId="43" xfId="0" applyFont="1" applyBorder="1" applyAlignment="1">
      <alignment horizontal="right" vertical="center" wrapText="1"/>
    </xf>
    <xf numFmtId="0" fontId="95" fillId="0" borderId="42" xfId="0" applyFont="1" applyBorder="1" applyAlignment="1">
      <alignment horizontal="right" vertical="center" wrapText="1"/>
    </xf>
    <xf numFmtId="0" fontId="0" fillId="0" borderId="45" xfId="0" applyBorder="1" applyAlignment="1">
      <alignment vertical="top" wrapText="1"/>
    </xf>
    <xf numFmtId="0" fontId="95" fillId="0" borderId="45" xfId="0" applyFont="1" applyBorder="1" applyAlignment="1">
      <alignment horizontal="center" vertical="center" wrapText="1"/>
    </xf>
    <xf numFmtId="0" fontId="100" fillId="0" borderId="18" xfId="0" applyFont="1" applyBorder="1" applyAlignment="1">
      <alignment horizontal="center" vertical="center" wrapText="1"/>
    </xf>
    <xf numFmtId="0" fontId="102" fillId="0" borderId="47" xfId="0" applyFont="1" applyBorder="1" applyAlignment="1">
      <alignment horizontal="left" vertical="center" wrapText="1"/>
    </xf>
    <xf numFmtId="179" fontId="103" fillId="0" borderId="20" xfId="0" applyNumberFormat="1" applyFont="1" applyBorder="1" applyAlignment="1">
      <alignment horizontal="center" vertical="center" wrapText="1"/>
    </xf>
    <xf numFmtId="179" fontId="103" fillId="0" borderId="46" xfId="0" applyNumberFormat="1" applyFont="1" applyBorder="1" applyAlignment="1">
      <alignment horizontal="center" vertical="center" wrapText="1"/>
    </xf>
    <xf numFmtId="0" fontId="100" fillId="0" borderId="0" xfId="0" applyFont="1" applyAlignment="1">
      <alignment horizontal="center" vertical="center" wrapText="1"/>
    </xf>
    <xf numFmtId="0" fontId="100" fillId="0" borderId="0" xfId="0" applyFont="1" applyAlignment="1">
      <alignment horizontal="justify" vertical="center" wrapText="1"/>
    </xf>
    <xf numFmtId="179" fontId="103" fillId="0" borderId="45" xfId="0" applyNumberFormat="1" applyFont="1" applyBorder="1" applyAlignment="1">
      <alignment horizontal="center" vertical="center" wrapText="1"/>
    </xf>
    <xf numFmtId="0" fontId="100" fillId="0" borderId="46" xfId="0" applyFont="1" applyBorder="1" applyAlignment="1">
      <alignment horizontal="center" vertical="center" wrapText="1"/>
    </xf>
    <xf numFmtId="179" fontId="103" fillId="0" borderId="35" xfId="0" applyNumberFormat="1" applyFont="1" applyBorder="1" applyAlignment="1">
      <alignment horizontal="center" vertical="center" wrapText="1"/>
    </xf>
    <xf numFmtId="0" fontId="75" fillId="2" borderId="41" xfId="0" applyFont="1" applyFill="1" applyBorder="1" applyAlignment="1">
      <alignment horizontal="left" vertical="justify" wrapText="1"/>
    </xf>
    <xf numFmtId="0" fontId="75" fillId="2" borderId="42" xfId="0" applyFont="1" applyFill="1" applyBorder="1" applyAlignment="1">
      <alignment horizontal="left" vertical="justify" wrapText="1"/>
    </xf>
    <xf numFmtId="0" fontId="43" fillId="2" borderId="41" xfId="0" applyFont="1" applyFill="1" applyBorder="1" applyAlignment="1">
      <alignment horizontal="justify" vertical="justify" wrapText="1"/>
    </xf>
    <xf numFmtId="0" fontId="43" fillId="2" borderId="42" xfId="0" applyFont="1" applyFill="1" applyBorder="1" applyAlignment="1">
      <alignment horizontal="justify" vertical="justify" wrapText="1"/>
    </xf>
    <xf numFmtId="0" fontId="8" fillId="0" borderId="41" xfId="0" applyFont="1" applyBorder="1" applyAlignment="1">
      <alignment horizontal="justify" vertical="justify" wrapText="1"/>
    </xf>
    <xf numFmtId="0" fontId="8" fillId="0" borderId="42" xfId="0" applyFont="1" applyBorder="1" applyAlignment="1">
      <alignment horizontal="justify" vertical="justify" wrapText="1"/>
    </xf>
    <xf numFmtId="0" fontId="9" fillId="0" borderId="41" xfId="0" applyFont="1" applyBorder="1" applyAlignment="1">
      <alignment horizontal="left" vertical="justify" wrapText="1"/>
    </xf>
    <xf numFmtId="0" fontId="9" fillId="0" borderId="42" xfId="0" applyFont="1" applyBorder="1" applyAlignment="1">
      <alignment horizontal="left" vertical="justify" wrapText="1"/>
    </xf>
    <xf numFmtId="0" fontId="8" fillId="0" borderId="41" xfId="0" applyFont="1" applyBorder="1" applyAlignment="1">
      <alignment horizontal="justify" vertical="justify"/>
    </xf>
    <xf numFmtId="0" fontId="8" fillId="0" borderId="42" xfId="0" applyFont="1" applyBorder="1" applyAlignment="1">
      <alignment horizontal="justify" vertical="justify"/>
    </xf>
    <xf numFmtId="0" fontId="45" fillId="0" borderId="41" xfId="0" applyFont="1" applyBorder="1" applyAlignment="1">
      <alignment horizontal="left" wrapText="1"/>
    </xf>
    <xf numFmtId="0" fontId="45" fillId="0" borderId="42" xfId="0" applyFont="1" applyBorder="1" applyAlignment="1">
      <alignment horizontal="left" wrapText="1"/>
    </xf>
    <xf numFmtId="0" fontId="19" fillId="0" borderId="41" xfId="0" applyFont="1" applyBorder="1" applyAlignment="1">
      <alignment horizontal="left" vertical="justify" wrapText="1"/>
    </xf>
    <xf numFmtId="0" fontId="19" fillId="0" borderId="42" xfId="0" applyFont="1" applyBorder="1" applyAlignment="1">
      <alignment horizontal="left" vertical="justify" wrapText="1"/>
    </xf>
    <xf numFmtId="0" fontId="3" fillId="0" borderId="41" xfId="0" applyFont="1" applyBorder="1" applyAlignment="1">
      <alignment horizontal="left" vertical="justify" wrapText="1"/>
    </xf>
    <xf numFmtId="0" fontId="3" fillId="0" borderId="42" xfId="0" applyFont="1" applyBorder="1" applyAlignment="1">
      <alignment horizontal="left" vertical="justify" wrapText="1"/>
    </xf>
    <xf numFmtId="0" fontId="2" fillId="0" borderId="41" xfId="0" applyFont="1" applyBorder="1" applyAlignment="1">
      <alignment horizontal="left" vertical="justify" wrapText="1"/>
    </xf>
    <xf numFmtId="0" fontId="2" fillId="0" borderId="42" xfId="0" applyFont="1" applyBorder="1" applyAlignment="1">
      <alignment horizontal="left" vertical="justify" wrapText="1"/>
    </xf>
    <xf numFmtId="0" fontId="8" fillId="0" borderId="41" xfId="0" applyFont="1" applyBorder="1" applyAlignment="1">
      <alignment horizontal="left" vertical="justify" wrapText="1"/>
    </xf>
    <xf numFmtId="0" fontId="8" fillId="0" borderId="42" xfId="0" applyFont="1" applyBorder="1" applyAlignment="1">
      <alignment horizontal="left" vertical="justify" wrapText="1"/>
    </xf>
    <xf numFmtId="0" fontId="8" fillId="2" borderId="0" xfId="0" applyFont="1" applyFill="1" applyAlignment="1">
      <alignment horizontal="center"/>
    </xf>
    <xf numFmtId="3" fontId="0" fillId="0" borderId="0" xfId="0" applyNumberFormat="1" applyAlignment="1">
      <alignment horizontal="right"/>
    </xf>
    <xf numFmtId="0" fontId="0" fillId="0" borderId="0" xfId="0" applyAlignment="1">
      <alignment horizontal="right"/>
    </xf>
    <xf numFmtId="9" fontId="3" fillId="0" borderId="12" xfId="9" applyFont="1" applyFill="1" applyBorder="1" applyAlignment="1">
      <alignment horizontal="center"/>
    </xf>
    <xf numFmtId="170" fontId="3" fillId="0" borderId="12" xfId="1" applyNumberFormat="1" applyFont="1" applyFill="1" applyBorder="1"/>
    <xf numFmtId="170" fontId="44" fillId="0" borderId="53" xfId="1" applyNumberFormat="1" applyFont="1" applyFill="1" applyBorder="1"/>
    <xf numFmtId="9" fontId="44" fillId="0" borderId="53" xfId="9" applyFont="1" applyFill="1" applyBorder="1"/>
    <xf numFmtId="170" fontId="75" fillId="0" borderId="9" xfId="1" applyNumberFormat="1" applyFont="1" applyFill="1" applyBorder="1"/>
    <xf numFmtId="10" fontId="3" fillId="0" borderId="11" xfId="9" applyNumberFormat="1" applyFont="1" applyFill="1" applyBorder="1" applyAlignment="1">
      <alignment horizontal="center"/>
    </xf>
    <xf numFmtId="0" fontId="105" fillId="0" borderId="0" xfId="0" applyFont="1" applyAlignment="1">
      <alignment horizontal="right"/>
    </xf>
    <xf numFmtId="164" fontId="105" fillId="0" borderId="0" xfId="8" applyFont="1" applyAlignment="1">
      <alignment horizontal="right"/>
    </xf>
    <xf numFmtId="164" fontId="105" fillId="0" borderId="0" xfId="8" applyFont="1" applyBorder="1"/>
    <xf numFmtId="0" fontId="106" fillId="0" borderId="0" xfId="0" applyFont="1" applyAlignment="1">
      <alignment horizontal="right"/>
    </xf>
    <xf numFmtId="0" fontId="107" fillId="7" borderId="0" xfId="0" applyFont="1" applyFill="1"/>
    <xf numFmtId="171" fontId="0" fillId="7" borderId="0" xfId="0" applyNumberFormat="1" applyFill="1"/>
    <xf numFmtId="3" fontId="106" fillId="0" borderId="0" xfId="0" applyNumberFormat="1" applyFont="1"/>
    <xf numFmtId="0" fontId="105" fillId="2" borderId="0" xfId="0" applyFont="1" applyFill="1" applyAlignment="1">
      <alignment horizontal="right"/>
    </xf>
    <xf numFmtId="0" fontId="105" fillId="2" borderId="0" xfId="0" applyFont="1" applyFill="1"/>
    <xf numFmtId="0" fontId="16" fillId="2" borderId="0" xfId="0" applyFont="1" applyFill="1"/>
    <xf numFmtId="164" fontId="105" fillId="2" borderId="0" xfId="8" applyFont="1" applyFill="1"/>
    <xf numFmtId="0" fontId="107" fillId="2" borderId="0" xfId="0" applyFont="1" applyFill="1" applyAlignment="1">
      <alignment horizontal="right"/>
    </xf>
    <xf numFmtId="0" fontId="106" fillId="0" borderId="0" xfId="0" applyFont="1"/>
    <xf numFmtId="164" fontId="106" fillId="0" borderId="0" xfId="8" applyFont="1"/>
    <xf numFmtId="164" fontId="104" fillId="0" borderId="0" xfId="8" applyFont="1"/>
    <xf numFmtId="0" fontId="104" fillId="0" borderId="0" xfId="0" applyFont="1"/>
    <xf numFmtId="0" fontId="106" fillId="7" borderId="0" xfId="0" applyFont="1" applyFill="1" applyAlignment="1">
      <alignment horizontal="right"/>
    </xf>
    <xf numFmtId="0" fontId="104" fillId="7" borderId="0" xfId="0" applyFont="1" applyFill="1"/>
    <xf numFmtId="169" fontId="104" fillId="7" borderId="0" xfId="0" applyNumberFormat="1" applyFont="1" applyFill="1"/>
    <xf numFmtId="0" fontId="105" fillId="2" borderId="0" xfId="0" applyFont="1" applyFill="1" applyAlignment="1">
      <alignment horizontal="center" vertical="center"/>
    </xf>
    <xf numFmtId="3" fontId="105" fillId="0" borderId="0" xfId="8" applyNumberFormat="1" applyFont="1" applyFill="1"/>
    <xf numFmtId="169" fontId="28" fillId="2" borderId="0" xfId="1" applyNumberFormat="1" applyFont="1" applyFill="1" applyAlignment="1">
      <alignment horizontal="center" vertical="center"/>
    </xf>
    <xf numFmtId="169" fontId="108" fillId="0" borderId="0" xfId="1" applyNumberFormat="1" applyFont="1" applyFill="1" applyAlignment="1">
      <alignment horizontal="center" vertical="center"/>
    </xf>
    <xf numFmtId="0" fontId="108" fillId="2" borderId="0" xfId="0" applyFont="1" applyFill="1" applyAlignment="1">
      <alignment horizontal="center" vertical="center"/>
    </xf>
    <xf numFmtId="0" fontId="109" fillId="0" borderId="0" xfId="90" applyFont="1" applyAlignment="1">
      <alignment horizontal="right" vertical="center" wrapText="1"/>
    </xf>
    <xf numFmtId="0" fontId="107" fillId="0" borderId="0" xfId="0" applyFont="1" applyAlignment="1">
      <alignment horizontal="right"/>
    </xf>
    <xf numFmtId="169" fontId="43" fillId="0" borderId="1" xfId="1" applyNumberFormat="1" applyFont="1" applyFill="1" applyBorder="1" applyAlignment="1">
      <alignment horizontal="right"/>
    </xf>
    <xf numFmtId="169" fontId="72" fillId="0" borderId="0" xfId="8" applyNumberFormat="1" applyFont="1" applyFill="1" applyBorder="1"/>
    <xf numFmtId="169" fontId="53" fillId="12" borderId="9" xfId="1" applyNumberFormat="1" applyFont="1" applyFill="1" applyBorder="1"/>
    <xf numFmtId="169" fontId="110" fillId="12" borderId="9" xfId="0" applyNumberFormat="1" applyFont="1" applyFill="1" applyBorder="1"/>
    <xf numFmtId="0" fontId="43" fillId="0" borderId="14" xfId="0" applyFont="1" applyBorder="1" applyAlignment="1">
      <alignment horizontal="justify" vertical="justify" wrapText="1"/>
    </xf>
    <xf numFmtId="0" fontId="43" fillId="0" borderId="0" xfId="0" applyFont="1" applyAlignment="1">
      <alignment horizontal="justify" vertical="justify" wrapText="1"/>
    </xf>
    <xf numFmtId="0" fontId="43" fillId="0" borderId="15" xfId="0" applyFont="1" applyBorder="1" applyAlignment="1">
      <alignment horizontal="justify" vertical="justify" wrapText="1"/>
    </xf>
    <xf numFmtId="169" fontId="73" fillId="2" borderId="0" xfId="1" applyNumberFormat="1" applyFont="1" applyFill="1" applyBorder="1"/>
    <xf numFmtId="0" fontId="80" fillId="0" borderId="0" xfId="0" applyFont="1"/>
    <xf numFmtId="171" fontId="107" fillId="2" borderId="0" xfId="1" applyNumberFormat="1" applyFont="1" applyFill="1"/>
    <xf numFmtId="0" fontId="78" fillId="0" borderId="14" xfId="0" applyFont="1" applyBorder="1" applyAlignment="1">
      <alignment horizontal="justify" vertical="justify" wrapText="1"/>
    </xf>
    <xf numFmtId="0" fontId="78" fillId="0" borderId="0" xfId="0" applyFont="1" applyAlignment="1">
      <alignment horizontal="justify" vertical="justify" wrapText="1"/>
    </xf>
    <xf numFmtId="0" fontId="78" fillId="0" borderId="15" xfId="0" applyFont="1" applyBorder="1" applyAlignment="1">
      <alignment horizontal="justify" vertical="justify" wrapText="1"/>
    </xf>
    <xf numFmtId="0" fontId="17" fillId="2" borderId="0" xfId="0" applyFont="1" applyFill="1" applyAlignment="1">
      <alignment horizontal="center" vertical="center"/>
    </xf>
    <xf numFmtId="3" fontId="0" fillId="7" borderId="0" xfId="0" applyNumberFormat="1" applyFill="1"/>
    <xf numFmtId="3" fontId="17" fillId="0" borderId="0" xfId="0" applyNumberFormat="1" applyFont="1" applyAlignment="1">
      <alignment horizontal="center"/>
    </xf>
    <xf numFmtId="165" fontId="43" fillId="0" borderId="0" xfId="1" applyFont="1" applyFill="1" applyAlignment="1">
      <alignment horizontal="center"/>
    </xf>
    <xf numFmtId="169" fontId="43" fillId="0" borderId="0" xfId="1" applyNumberFormat="1" applyFont="1" applyFill="1" applyBorder="1" applyAlignment="1">
      <alignment horizontal="right"/>
    </xf>
    <xf numFmtId="0" fontId="43" fillId="0" borderId="0" xfId="0" applyFont="1" applyAlignment="1">
      <alignment horizontal="center"/>
    </xf>
    <xf numFmtId="169" fontId="43" fillId="0" borderId="0" xfId="1" applyNumberFormat="1" applyFont="1" applyFill="1" applyBorder="1"/>
    <xf numFmtId="165" fontId="43" fillId="0" borderId="0" xfId="1" applyFont="1" applyFill="1" applyBorder="1"/>
    <xf numFmtId="0" fontId="19" fillId="0" borderId="0" xfId="0" applyFont="1"/>
    <xf numFmtId="3" fontId="0" fillId="2" borderId="0" xfId="0" applyNumberFormat="1" applyFill="1"/>
    <xf numFmtId="3" fontId="16" fillId="0" borderId="0" xfId="0" applyNumberFormat="1" applyFont="1"/>
    <xf numFmtId="164" fontId="76" fillId="2" borderId="0" xfId="3" applyNumberFormat="1" applyFont="1" applyFill="1" applyAlignment="1">
      <alignment horizontal="left"/>
    </xf>
    <xf numFmtId="0" fontId="73" fillId="2" borderId="0" xfId="0" applyFont="1" applyFill="1"/>
    <xf numFmtId="0" fontId="75" fillId="2" borderId="51" xfId="0" quotePrefix="1" applyFont="1" applyFill="1" applyBorder="1"/>
    <xf numFmtId="164" fontId="95" fillId="0" borderId="42" xfId="8" applyFont="1" applyBorder="1" applyAlignment="1">
      <alignment horizontal="right" vertical="center" wrapText="1"/>
    </xf>
    <xf numFmtId="169" fontId="16" fillId="2" borderId="3" xfId="0" applyNumberFormat="1" applyFont="1" applyFill="1" applyBorder="1"/>
    <xf numFmtId="0" fontId="44" fillId="2" borderId="0" xfId="0" applyFont="1" applyFill="1" applyAlignment="1">
      <alignment horizontal="left"/>
    </xf>
    <xf numFmtId="3" fontId="17" fillId="2" borderId="0" xfId="0" applyNumberFormat="1" applyFont="1" applyFill="1" applyAlignment="1">
      <alignment horizontal="center" vertical="center"/>
    </xf>
    <xf numFmtId="164" fontId="24" fillId="5" borderId="0" xfId="8" applyFont="1" applyFill="1" applyAlignment="1">
      <alignment vertical="center"/>
    </xf>
    <xf numFmtId="164" fontId="13" fillId="2" borderId="0" xfId="8" applyFont="1" applyFill="1" applyAlignment="1">
      <alignment horizontal="center" vertical="center"/>
    </xf>
    <xf numFmtId="164" fontId="10" fillId="2" borderId="0" xfId="8" applyFont="1" applyFill="1"/>
    <xf numFmtId="164" fontId="44" fillId="0" borderId="0" xfId="8" applyFont="1" applyAlignment="1">
      <alignment horizontal="center"/>
    </xf>
    <xf numFmtId="164" fontId="8" fillId="2" borderId="0" xfId="8" applyFont="1" applyFill="1" applyAlignment="1">
      <alignment horizontal="center"/>
    </xf>
    <xf numFmtId="164" fontId="26" fillId="2" borderId="0" xfId="8" applyFont="1" applyFill="1" applyAlignment="1">
      <alignment horizontal="center" vertical="center"/>
    </xf>
    <xf numFmtId="164" fontId="17" fillId="2" borderId="0" xfId="8" applyFont="1" applyFill="1" applyAlignment="1">
      <alignment horizontal="center" vertical="center"/>
    </xf>
    <xf numFmtId="164" fontId="20" fillId="0" borderId="0" xfId="8" applyFont="1" applyAlignment="1">
      <alignment horizontal="center" vertical="center"/>
    </xf>
    <xf numFmtId="164" fontId="8" fillId="2" borderId="0" xfId="8" applyFont="1" applyFill="1" applyAlignment="1">
      <alignment horizontal="center" vertical="center"/>
    </xf>
    <xf numFmtId="164" fontId="105" fillId="0" borderId="0" xfId="8" applyFont="1" applyFill="1"/>
    <xf numFmtId="3" fontId="104" fillId="2" borderId="0" xfId="0" applyNumberFormat="1" applyFont="1" applyFill="1"/>
    <xf numFmtId="0" fontId="113" fillId="0" borderId="9" xfId="0" applyFont="1" applyBorder="1" applyAlignment="1">
      <alignment horizontal="justify" vertical="center" wrapText="1"/>
    </xf>
    <xf numFmtId="172" fontId="16" fillId="4" borderId="0" xfId="0" applyNumberFormat="1" applyFont="1" applyFill="1" applyAlignment="1">
      <alignment horizontal="left"/>
    </xf>
    <xf numFmtId="0" fontId="4" fillId="2" borderId="0" xfId="0" applyFont="1" applyFill="1" applyAlignment="1">
      <alignment vertical="center"/>
    </xf>
    <xf numFmtId="0" fontId="76" fillId="0" borderId="0" xfId="0" applyFont="1"/>
    <xf numFmtId="0" fontId="36" fillId="5" borderId="9" xfId="0" applyFont="1" applyFill="1" applyBorder="1" applyAlignment="1">
      <alignment horizontal="center" vertical="center"/>
    </xf>
    <xf numFmtId="4" fontId="8" fillId="0" borderId="49" xfId="0" applyNumberFormat="1" applyFont="1" applyBorder="1" applyAlignment="1">
      <alignment horizontal="center" vertical="justify" wrapText="1"/>
    </xf>
    <xf numFmtId="3" fontId="76" fillId="0" borderId="0" xfId="1" applyNumberFormat="1" applyFont="1" applyFill="1"/>
    <xf numFmtId="3" fontId="76" fillId="0" borderId="0" xfId="1" applyNumberFormat="1" applyFont="1" applyFill="1" applyBorder="1"/>
    <xf numFmtId="3" fontId="74" fillId="5" borderId="51" xfId="1" applyNumberFormat="1" applyFont="1" applyFill="1" applyBorder="1"/>
    <xf numFmtId="3" fontId="18" fillId="0" borderId="0" xfId="8" applyNumberFormat="1" applyFont="1" applyFill="1"/>
    <xf numFmtId="3" fontId="44" fillId="2" borderId="0" xfId="1" applyNumberFormat="1" applyFont="1" applyFill="1"/>
    <xf numFmtId="3" fontId="76" fillId="2" borderId="0" xfId="1" applyNumberFormat="1" applyFont="1" applyFill="1"/>
    <xf numFmtId="3" fontId="12" fillId="0" borderId="0" xfId="8" applyNumberFormat="1" applyFont="1"/>
    <xf numFmtId="3" fontId="31" fillId="0" borderId="0" xfId="8" applyNumberFormat="1" applyFont="1" applyFill="1" applyBorder="1"/>
    <xf numFmtId="3" fontId="19" fillId="0" borderId="0" xfId="1" applyNumberFormat="1" applyFont="1" applyFill="1" applyBorder="1" applyAlignment="1">
      <alignment horizontal="right"/>
    </xf>
    <xf numFmtId="3" fontId="3" fillId="0" borderId="0" xfId="0" applyNumberFormat="1" applyFont="1" applyAlignment="1">
      <alignment horizontal="right"/>
    </xf>
    <xf numFmtId="3" fontId="44" fillId="2" borderId="0" xfId="8" applyNumberFormat="1" applyFont="1" applyFill="1" applyAlignment="1">
      <alignment vertical="center"/>
    </xf>
    <xf numFmtId="3" fontId="73" fillId="2" borderId="2" xfId="8" applyNumberFormat="1" applyFont="1" applyFill="1" applyBorder="1"/>
    <xf numFmtId="3" fontId="73" fillId="2" borderId="2" xfId="1" applyNumberFormat="1" applyFont="1" applyFill="1" applyBorder="1"/>
    <xf numFmtId="3" fontId="44" fillId="2" borderId="0" xfId="8" applyNumberFormat="1" applyFont="1" applyFill="1"/>
    <xf numFmtId="3" fontId="74" fillId="5" borderId="0" xfId="8" applyNumberFormat="1" applyFont="1" applyFill="1" applyBorder="1"/>
    <xf numFmtId="3" fontId="74" fillId="5" borderId="0" xfId="1" applyNumberFormat="1" applyFont="1" applyFill="1" applyBorder="1"/>
    <xf numFmtId="3" fontId="3" fillId="2" borderId="0" xfId="8" applyNumberFormat="1" applyFont="1" applyFill="1" applyAlignment="1">
      <alignment horizontal="center" vertical="center"/>
    </xf>
    <xf numFmtId="3" fontId="3" fillId="2" borderId="0" xfId="0" applyNumberFormat="1" applyFont="1" applyFill="1" applyAlignment="1">
      <alignment horizontal="center" vertical="center"/>
    </xf>
    <xf numFmtId="3" fontId="44" fillId="0" borderId="0" xfId="8" applyNumberFormat="1" applyFont="1" applyFill="1"/>
    <xf numFmtId="3" fontId="3" fillId="0" borderId="0" xfId="8" applyNumberFormat="1" applyFont="1" applyFill="1"/>
    <xf numFmtId="3" fontId="75" fillId="22" borderId="0" xfId="8" applyNumberFormat="1" applyFont="1" applyFill="1"/>
    <xf numFmtId="3" fontId="75" fillId="22" borderId="0" xfId="96" applyNumberFormat="1" applyFont="1" applyFill="1"/>
    <xf numFmtId="3" fontId="3" fillId="0" borderId="0" xfId="96" applyNumberFormat="1" applyFont="1" applyFill="1"/>
    <xf numFmtId="3" fontId="74" fillId="5" borderId="0" xfId="94" applyNumberFormat="1" applyFont="1" applyFill="1" applyBorder="1"/>
    <xf numFmtId="3" fontId="24" fillId="4" borderId="0" xfId="1" applyNumberFormat="1" applyFont="1" applyFill="1" applyBorder="1"/>
    <xf numFmtId="3" fontId="3" fillId="0" borderId="0" xfId="1" applyNumberFormat="1" applyFont="1"/>
    <xf numFmtId="3" fontId="3" fillId="0" borderId="0" xfId="1" applyNumberFormat="1" applyFont="1" applyBorder="1"/>
    <xf numFmtId="3" fontId="16" fillId="0" borderId="0" xfId="1" applyNumberFormat="1" applyFont="1"/>
    <xf numFmtId="3" fontId="17" fillId="0" borderId="0" xfId="1" applyNumberFormat="1" applyFont="1"/>
    <xf numFmtId="3" fontId="24" fillId="4" borderId="0" xfId="1" applyNumberFormat="1" applyFont="1" applyFill="1" applyBorder="1" applyAlignment="1">
      <alignment vertical="center"/>
    </xf>
    <xf numFmtId="3" fontId="9" fillId="0" borderId="4" xfId="1" applyNumberFormat="1" applyFont="1" applyBorder="1"/>
    <xf numFmtId="3" fontId="9" fillId="0" borderId="0" xfId="1" applyNumberFormat="1" applyFont="1" applyBorder="1"/>
    <xf numFmtId="3" fontId="24" fillId="0" borderId="0" xfId="1" applyNumberFormat="1" applyFont="1" applyFill="1" applyBorder="1" applyAlignment="1">
      <alignment vertical="center"/>
    </xf>
    <xf numFmtId="3" fontId="4" fillId="0" borderId="0" xfId="1" applyNumberFormat="1" applyFont="1"/>
    <xf numFmtId="3" fontId="4" fillId="0" borderId="0" xfId="1" applyNumberFormat="1" applyFont="1" applyBorder="1"/>
    <xf numFmtId="3" fontId="24" fillId="0" borderId="0" xfId="1" applyNumberFormat="1" applyFont="1" applyFill="1"/>
    <xf numFmtId="3" fontId="16" fillId="0" borderId="0" xfId="1" applyNumberFormat="1" applyFont="1" applyFill="1"/>
    <xf numFmtId="3" fontId="16" fillId="0" borderId="0" xfId="1" applyNumberFormat="1" applyFont="1" applyFill="1" applyBorder="1"/>
    <xf numFmtId="3" fontId="75" fillId="2" borderId="4" xfId="1" applyNumberFormat="1" applyFont="1" applyFill="1" applyBorder="1" applyAlignment="1">
      <alignment vertical="center" wrapText="1"/>
    </xf>
    <xf numFmtId="3" fontId="37" fillId="7" borderId="0" xfId="0" applyNumberFormat="1" applyFont="1" applyFill="1"/>
    <xf numFmtId="3" fontId="88" fillId="7" borderId="0" xfId="0" applyNumberFormat="1" applyFont="1" applyFill="1"/>
    <xf numFmtId="3" fontId="76" fillId="2" borderId="9" xfId="1" applyNumberFormat="1" applyFont="1" applyFill="1" applyBorder="1" applyAlignment="1">
      <alignment horizontal="right" vertical="center" wrapText="1"/>
    </xf>
    <xf numFmtId="3" fontId="76" fillId="0" borderId="9" xfId="1" applyNumberFormat="1" applyFont="1" applyFill="1" applyBorder="1" applyAlignment="1">
      <alignment horizontal="right" vertical="center" wrapText="1"/>
    </xf>
    <xf numFmtId="3" fontId="73" fillId="21" borderId="67" xfId="1" applyNumberFormat="1" applyFont="1" applyFill="1" applyBorder="1" applyAlignment="1">
      <alignment horizontal="right" vertical="center" wrapText="1"/>
    </xf>
    <xf numFmtId="1" fontId="75" fillId="2" borderId="4" xfId="1" applyNumberFormat="1" applyFont="1" applyFill="1" applyBorder="1"/>
    <xf numFmtId="3" fontId="44" fillId="2" borderId="51" xfId="1" applyNumberFormat="1" applyFont="1" applyFill="1" applyBorder="1"/>
    <xf numFmtId="3" fontId="75" fillId="2" borderId="4" xfId="1" applyNumberFormat="1" applyFont="1" applyFill="1" applyBorder="1"/>
    <xf numFmtId="1" fontId="80" fillId="7" borderId="0" xfId="1" applyNumberFormat="1" applyFont="1" applyFill="1" applyBorder="1"/>
    <xf numFmtId="3" fontId="86" fillId="7" borderId="4" xfId="1" applyNumberFormat="1" applyFont="1" applyFill="1" applyBorder="1" applyAlignment="1">
      <alignment horizontal="right"/>
    </xf>
    <xf numFmtId="3" fontId="80" fillId="0" borderId="0" xfId="1" applyNumberFormat="1" applyFont="1" applyFill="1" applyBorder="1" applyAlignment="1">
      <alignment horizontal="right"/>
    </xf>
    <xf numFmtId="1" fontId="80" fillId="7" borderId="4" xfId="8" applyNumberFormat="1" applyFont="1" applyFill="1" applyBorder="1"/>
    <xf numFmtId="1" fontId="6" fillId="7" borderId="0" xfId="8" applyNumberFormat="1" applyFont="1" applyFill="1" applyBorder="1" applyAlignment="1">
      <alignment horizontal="right"/>
    </xf>
    <xf numFmtId="1" fontId="6" fillId="7" borderId="0" xfId="0" applyNumberFormat="1" applyFont="1" applyFill="1"/>
    <xf numFmtId="1" fontId="86" fillId="7" borderId="4" xfId="1" applyNumberFormat="1" applyFont="1" applyFill="1" applyBorder="1"/>
    <xf numFmtId="1" fontId="80" fillId="7" borderId="4" xfId="1" applyNumberFormat="1" applyFont="1" applyFill="1" applyBorder="1" applyAlignment="1">
      <alignment horizontal="right"/>
    </xf>
    <xf numFmtId="3" fontId="73" fillId="7" borderId="0" xfId="1" applyNumberFormat="1" applyFont="1" applyFill="1" applyAlignment="1">
      <alignment wrapText="1"/>
    </xf>
    <xf numFmtId="3" fontId="76" fillId="7" borderId="51" xfId="1" applyNumberFormat="1" applyFont="1" applyFill="1" applyBorder="1" applyAlignment="1"/>
    <xf numFmtId="3" fontId="73" fillId="7" borderId="4" xfId="1" applyNumberFormat="1" applyFont="1" applyFill="1" applyBorder="1" applyAlignment="1">
      <alignment wrapText="1"/>
    </xf>
    <xf numFmtId="3" fontId="46" fillId="0" borderId="9" xfId="8" applyNumberFormat="1" applyFont="1" applyBorder="1" applyAlignment="1">
      <alignment horizontal="right" vertical="center" wrapText="1"/>
    </xf>
    <xf numFmtId="3" fontId="113" fillId="0" borderId="9" xfId="8" applyNumberFormat="1" applyFont="1" applyBorder="1" applyAlignment="1">
      <alignment horizontal="right" vertical="center" wrapText="1"/>
    </xf>
    <xf numFmtId="3" fontId="46" fillId="0" borderId="9" xfId="0" applyNumberFormat="1" applyFont="1" applyBorder="1" applyAlignment="1">
      <alignment horizontal="right" vertical="center" wrapText="1"/>
    </xf>
    <xf numFmtId="3" fontId="48" fillId="5" borderId="9" xfId="0" applyNumberFormat="1" applyFont="1" applyFill="1" applyBorder="1" applyAlignment="1">
      <alignment horizontal="right" vertical="center" wrapText="1"/>
    </xf>
    <xf numFmtId="3" fontId="113" fillId="0" borderId="9" xfId="0" applyNumberFormat="1" applyFont="1" applyBorder="1" applyAlignment="1">
      <alignment horizontal="right" vertical="center" wrapText="1"/>
    </xf>
    <xf numFmtId="3" fontId="44" fillId="2" borderId="0" xfId="1" applyNumberFormat="1" applyFont="1" applyFill="1" applyAlignment="1">
      <alignment horizontal="right"/>
    </xf>
    <xf numFmtId="3" fontId="44" fillId="2" borderId="0" xfId="1" applyNumberFormat="1" applyFont="1" applyFill="1" applyAlignment="1">
      <alignment horizontal="right" vertical="center"/>
    </xf>
    <xf numFmtId="3" fontId="75" fillId="2" borderId="0" xfId="1" applyNumberFormat="1" applyFont="1" applyFill="1" applyAlignment="1">
      <alignment horizontal="right"/>
    </xf>
    <xf numFmtId="0" fontId="73" fillId="2" borderId="0" xfId="0" applyFont="1" applyFill="1" applyAlignment="1">
      <alignment wrapText="1"/>
    </xf>
    <xf numFmtId="3" fontId="2" fillId="2" borderId="0" xfId="1" applyNumberFormat="1" applyFont="1" applyFill="1" applyAlignment="1">
      <alignment horizontal="right"/>
    </xf>
    <xf numFmtId="14" fontId="0" fillId="0" borderId="0" xfId="0" applyNumberFormat="1"/>
    <xf numFmtId="0" fontId="115" fillId="2" borderId="0" xfId="13" applyFont="1" applyFill="1" applyAlignment="1">
      <alignment horizontal="center"/>
    </xf>
    <xf numFmtId="0" fontId="116" fillId="2" borderId="0" xfId="0" applyFont="1" applyFill="1" applyAlignment="1">
      <alignment horizontal="center" vertical="center"/>
    </xf>
    <xf numFmtId="0" fontId="117" fillId="2" borderId="0" xfId="0" applyFont="1" applyFill="1" applyAlignment="1">
      <alignment horizontal="center" vertical="center"/>
    </xf>
    <xf numFmtId="0" fontId="115" fillId="2" borderId="0" xfId="13" applyFont="1" applyFill="1" applyAlignment="1">
      <alignment horizontal="center" vertical="center"/>
    </xf>
    <xf numFmtId="0" fontId="118" fillId="2" borderId="0" xfId="0" applyFont="1" applyFill="1"/>
    <xf numFmtId="1" fontId="73" fillId="2" borderId="4" xfId="1" applyNumberFormat="1" applyFont="1" applyFill="1" applyBorder="1"/>
    <xf numFmtId="1" fontId="0" fillId="2" borderId="16" xfId="1" applyNumberFormat="1" applyFont="1" applyFill="1" applyBorder="1"/>
    <xf numFmtId="3" fontId="76" fillId="0" borderId="0" xfId="8" applyNumberFormat="1" applyFont="1" applyFill="1"/>
    <xf numFmtId="1" fontId="75" fillId="7" borderId="4" xfId="1" applyNumberFormat="1" applyFont="1" applyFill="1" applyBorder="1"/>
    <xf numFmtId="3" fontId="44" fillId="7" borderId="0" xfId="1" applyNumberFormat="1" applyFont="1" applyFill="1"/>
    <xf numFmtId="3" fontId="75" fillId="7" borderId="4" xfId="1" applyNumberFormat="1" applyFont="1" applyFill="1" applyBorder="1"/>
    <xf numFmtId="3" fontId="44" fillId="0" borderId="0" xfId="1" applyNumberFormat="1" applyFont="1" applyFill="1"/>
    <xf numFmtId="3" fontId="75" fillId="0" borderId="4" xfId="1" applyNumberFormat="1" applyFont="1" applyFill="1" applyBorder="1"/>
    <xf numFmtId="3" fontId="44" fillId="0" borderId="0" xfId="1" applyNumberFormat="1" applyFont="1"/>
    <xf numFmtId="3" fontId="0" fillId="0" borderId="0" xfId="8" applyNumberFormat="1" applyFont="1"/>
    <xf numFmtId="3" fontId="0" fillId="0" borderId="0" xfId="0" applyNumberFormat="1" applyAlignment="1">
      <alignment horizontal="center"/>
    </xf>
    <xf numFmtId="3" fontId="0" fillId="0" borderId="1" xfId="8" applyNumberFormat="1" applyFont="1" applyBorder="1"/>
    <xf numFmtId="3" fontId="82" fillId="0" borderId="0" xfId="8" applyNumberFormat="1" applyFont="1"/>
    <xf numFmtId="3" fontId="44" fillId="0" borderId="0" xfId="1" applyNumberFormat="1" applyFont="1" applyBorder="1"/>
    <xf numFmtId="3" fontId="73" fillId="2" borderId="4" xfId="1" applyNumberFormat="1" applyFont="1" applyFill="1" applyBorder="1"/>
    <xf numFmtId="3" fontId="4" fillId="2" borderId="0" xfId="1" applyNumberFormat="1" applyFont="1" applyFill="1" applyBorder="1"/>
    <xf numFmtId="1" fontId="44" fillId="7" borderId="4" xfId="8" applyNumberFormat="1" applyFont="1" applyFill="1" applyBorder="1"/>
    <xf numFmtId="3" fontId="44" fillId="7" borderId="0" xfId="1" applyNumberFormat="1" applyFont="1" applyFill="1" applyBorder="1"/>
    <xf numFmtId="3" fontId="3" fillId="0" borderId="0" xfId="8" applyNumberFormat="1" applyFont="1" applyAlignment="1">
      <alignment horizontal="right" vertical="top" wrapText="1"/>
    </xf>
    <xf numFmtId="3" fontId="3" fillId="0" borderId="0" xfId="0" applyNumberFormat="1" applyFont="1" applyAlignment="1">
      <alignment horizontal="right" vertical="top" wrapText="1"/>
    </xf>
    <xf numFmtId="3" fontId="75" fillId="0" borderId="3" xfId="8" applyNumberFormat="1" applyFont="1" applyBorder="1" applyAlignment="1">
      <alignment horizontal="right" vertical="top" wrapText="1"/>
    </xf>
    <xf numFmtId="3" fontId="3" fillId="0" borderId="3" xfId="8" applyNumberFormat="1" applyFont="1" applyBorder="1" applyAlignment="1">
      <alignment horizontal="right" vertical="top" wrapText="1"/>
    </xf>
    <xf numFmtId="3" fontId="0" fillId="0" borderId="0" xfId="8" applyNumberFormat="1" applyFont="1" applyAlignment="1">
      <alignment horizontal="right"/>
    </xf>
    <xf numFmtId="3" fontId="0" fillId="0" borderId="3" xfId="8" applyNumberFormat="1" applyFont="1" applyBorder="1" applyAlignment="1">
      <alignment horizontal="right"/>
    </xf>
    <xf numFmtId="3" fontId="75" fillId="0" borderId="4" xfId="1" applyNumberFormat="1" applyFont="1" applyBorder="1" applyAlignment="1">
      <alignment horizontal="right"/>
    </xf>
    <xf numFmtId="3" fontId="76" fillId="2" borderId="17" xfId="78" applyNumberFormat="1" applyFont="1" applyFill="1" applyBorder="1"/>
    <xf numFmtId="3" fontId="73" fillId="19" borderId="15" xfId="78" applyNumberFormat="1" applyFont="1" applyFill="1" applyBorder="1"/>
    <xf numFmtId="3" fontId="76" fillId="7" borderId="17" xfId="78" applyNumberFormat="1" applyFont="1" applyFill="1" applyBorder="1"/>
    <xf numFmtId="3" fontId="76" fillId="7" borderId="15" xfId="78" applyNumberFormat="1" applyFont="1" applyFill="1" applyBorder="1"/>
    <xf numFmtId="3" fontId="73" fillId="6" borderId="9" xfId="78" applyNumberFormat="1" applyFont="1" applyFill="1" applyBorder="1"/>
    <xf numFmtId="171" fontId="30" fillId="2" borderId="0" xfId="77" applyNumberFormat="1" applyFont="1" applyFill="1"/>
    <xf numFmtId="3" fontId="44" fillId="2" borderId="0" xfId="8" applyNumberFormat="1" applyFont="1" applyFill="1" applyAlignment="1">
      <alignment horizontal="right"/>
    </xf>
    <xf numFmtId="3" fontId="73" fillId="2" borderId="4" xfId="1" applyNumberFormat="1" applyFont="1" applyFill="1" applyBorder="1" applyAlignment="1">
      <alignment horizontal="right"/>
    </xf>
    <xf numFmtId="3" fontId="73" fillId="2" borderId="4" xfId="10" applyNumberFormat="1" applyFont="1" applyFill="1" applyBorder="1"/>
    <xf numFmtId="3" fontId="44" fillId="2" borderId="0" xfId="1" applyNumberFormat="1" applyFont="1" applyFill="1" applyBorder="1"/>
    <xf numFmtId="3" fontId="75" fillId="2" borderId="16" xfId="1" applyNumberFormat="1" applyFont="1" applyFill="1" applyBorder="1"/>
    <xf numFmtId="3" fontId="44" fillId="0" borderId="9" xfId="1" applyNumberFormat="1" applyFont="1" applyFill="1" applyBorder="1"/>
    <xf numFmtId="3" fontId="44" fillId="2" borderId="9" xfId="1" applyNumberFormat="1" applyFont="1" applyFill="1" applyBorder="1"/>
    <xf numFmtId="3" fontId="75" fillId="0" borderId="9" xfId="1" applyNumberFormat="1" applyFont="1" applyFill="1" applyBorder="1"/>
    <xf numFmtId="3" fontId="3" fillId="0" borderId="10" xfId="1" applyNumberFormat="1" applyFont="1" applyFill="1" applyBorder="1"/>
    <xf numFmtId="3" fontId="3" fillId="0" borderId="9" xfId="1" applyNumberFormat="1" applyFont="1" applyFill="1" applyBorder="1"/>
    <xf numFmtId="3" fontId="3" fillId="0" borderId="2" xfId="1" applyNumberFormat="1" applyFont="1" applyFill="1" applyBorder="1"/>
    <xf numFmtId="3" fontId="75" fillId="0" borderId="5" xfId="1" applyNumberFormat="1" applyFont="1" applyFill="1" applyBorder="1" applyAlignment="1">
      <alignment vertical="center"/>
    </xf>
    <xf numFmtId="3" fontId="4" fillId="2" borderId="0" xfId="8" applyNumberFormat="1" applyFont="1" applyFill="1" applyAlignment="1">
      <alignment horizontal="right" vertical="center"/>
    </xf>
    <xf numFmtId="0" fontId="115" fillId="0" borderId="0" xfId="13" applyFont="1" applyAlignment="1">
      <alignment horizontal="center"/>
    </xf>
    <xf numFmtId="0" fontId="115" fillId="0" borderId="0" xfId="13" applyFont="1" applyFill="1" applyAlignment="1">
      <alignment horizontal="center"/>
    </xf>
    <xf numFmtId="169" fontId="117" fillId="2" borderId="0" xfId="0" applyNumberFormat="1" applyFont="1" applyFill="1" applyAlignment="1">
      <alignment horizontal="center" vertical="center"/>
    </xf>
    <xf numFmtId="164" fontId="30" fillId="0" borderId="0" xfId="8" applyFont="1" applyFill="1"/>
    <xf numFmtId="3" fontId="30" fillId="2" borderId="0" xfId="77" applyNumberFormat="1" applyFont="1" applyFill="1"/>
    <xf numFmtId="3" fontId="44" fillId="2" borderId="0" xfId="0" applyNumberFormat="1" applyFont="1" applyFill="1"/>
    <xf numFmtId="3" fontId="0" fillId="0" borderId="0" xfId="8" applyNumberFormat="1" applyFont="1" applyFill="1" applyBorder="1"/>
    <xf numFmtId="3" fontId="76" fillId="0" borderId="3" xfId="11" applyNumberFormat="1" applyFont="1" applyFill="1" applyBorder="1"/>
    <xf numFmtId="3" fontId="76" fillId="0" borderId="0" xfId="11" applyNumberFormat="1" applyFont="1" applyFill="1" applyBorder="1"/>
    <xf numFmtId="3" fontId="44" fillId="0" borderId="0" xfId="1" applyNumberFormat="1" applyFont="1" applyFill="1" applyBorder="1"/>
    <xf numFmtId="171" fontId="76" fillId="0" borderId="0" xfId="1" applyNumberFormat="1" applyFont="1" applyFill="1"/>
    <xf numFmtId="3" fontId="104" fillId="7" borderId="0" xfId="0" applyNumberFormat="1" applyFont="1" applyFill="1"/>
    <xf numFmtId="164" fontId="16" fillId="7" borderId="0" xfId="8" applyFont="1" applyFill="1" applyBorder="1"/>
    <xf numFmtId="3" fontId="76" fillId="0" borderId="0" xfId="1" applyNumberFormat="1" applyFont="1" applyFill="1" applyBorder="1" applyAlignment="1">
      <alignment vertical="center" wrapText="1"/>
    </xf>
    <xf numFmtId="3" fontId="24" fillId="0" borderId="0" xfId="1" applyNumberFormat="1" applyFont="1" applyFill="1" applyBorder="1"/>
    <xf numFmtId="169" fontId="124" fillId="0" borderId="0" xfId="1" applyNumberFormat="1" applyFont="1"/>
    <xf numFmtId="169" fontId="124" fillId="0" borderId="0" xfId="1" applyNumberFormat="1" applyFont="1" applyBorder="1"/>
    <xf numFmtId="0" fontId="124" fillId="0" borderId="0" xfId="0" applyFont="1"/>
    <xf numFmtId="3" fontId="37" fillId="0" borderId="0" xfId="0" applyNumberFormat="1" applyFont="1"/>
    <xf numFmtId="0" fontId="17" fillId="7" borderId="0" xfId="0" applyFont="1" applyFill="1"/>
    <xf numFmtId="164" fontId="17" fillId="0" borderId="0" xfId="0" applyNumberFormat="1" applyFont="1"/>
    <xf numFmtId="164" fontId="0" fillId="0" borderId="0" xfId="0" applyNumberFormat="1"/>
    <xf numFmtId="164" fontId="38" fillId="2" borderId="0" xfId="8" applyFont="1" applyFill="1"/>
    <xf numFmtId="3" fontId="38" fillId="7" borderId="0" xfId="0" applyNumberFormat="1" applyFont="1" applyFill="1" applyAlignment="1">
      <alignment horizontal="right"/>
    </xf>
    <xf numFmtId="3" fontId="40" fillId="7" borderId="0" xfId="8" applyNumberFormat="1" applyFont="1" applyFill="1" applyAlignment="1">
      <alignment horizontal="right"/>
    </xf>
    <xf numFmtId="3" fontId="4" fillId="7" borderId="0" xfId="8" applyNumberFormat="1" applyFont="1" applyFill="1" applyBorder="1" applyAlignment="1">
      <alignment horizontal="right"/>
    </xf>
    <xf numFmtId="0" fontId="0" fillId="24" borderId="0" xfId="0" applyFill="1"/>
    <xf numFmtId="4" fontId="43" fillId="2" borderId="0" xfId="0" applyNumberFormat="1" applyFont="1" applyFill="1"/>
    <xf numFmtId="0" fontId="4" fillId="0" borderId="0" xfId="0" applyFont="1"/>
    <xf numFmtId="3" fontId="4" fillId="0" borderId="0" xfId="0" applyNumberFormat="1" applyFont="1"/>
    <xf numFmtId="0" fontId="4" fillId="2" borderId="0" xfId="0" applyFont="1" applyFill="1"/>
    <xf numFmtId="169" fontId="4" fillId="2" borderId="0" xfId="0" applyNumberFormat="1" applyFont="1" applyFill="1"/>
    <xf numFmtId="3" fontId="77" fillId="0" borderId="0" xfId="0" applyNumberFormat="1" applyFont="1"/>
    <xf numFmtId="0" fontId="13" fillId="0" borderId="17" xfId="13" applyFill="1" applyBorder="1" applyAlignment="1">
      <alignment horizontal="center"/>
    </xf>
    <xf numFmtId="0" fontId="6" fillId="0" borderId="0" xfId="0" applyFont="1"/>
    <xf numFmtId="171" fontId="6" fillId="0" borderId="0" xfId="86" applyNumberFormat="1" applyFont="1" applyFill="1" applyBorder="1"/>
    <xf numFmtId="3" fontId="0" fillId="24" borderId="0" xfId="0" applyNumberFormat="1" applyFill="1"/>
    <xf numFmtId="0" fontId="20" fillId="2" borderId="0" xfId="0" applyFont="1" applyFill="1" applyAlignment="1">
      <alignment horizontal="center" vertical="center"/>
    </xf>
    <xf numFmtId="0" fontId="127" fillId="0" borderId="0" xfId="0" applyFont="1"/>
    <xf numFmtId="164" fontId="20" fillId="2" borderId="0" xfId="8" applyFont="1" applyFill="1" applyAlignment="1">
      <alignment horizontal="center" vertical="center"/>
    </xf>
    <xf numFmtId="0" fontId="128" fillId="0" borderId="0" xfId="2" applyFont="1" applyFill="1" applyBorder="1" applyAlignment="1"/>
    <xf numFmtId="0" fontId="129" fillId="0" borderId="0" xfId="2" applyFont="1" applyFill="1" applyBorder="1" applyAlignment="1">
      <alignment horizontal="center"/>
    </xf>
    <xf numFmtId="0" fontId="129" fillId="0" borderId="0" xfId="2" applyFont="1" applyAlignment="1">
      <alignment horizontal="center"/>
    </xf>
    <xf numFmtId="0" fontId="129" fillId="0" borderId="0" xfId="2" applyFont="1"/>
    <xf numFmtId="0" fontId="130" fillId="0" borderId="0" xfId="2" applyFont="1"/>
    <xf numFmtId="0" fontId="129" fillId="0" borderId="0" xfId="2" applyFont="1" applyAlignment="1">
      <alignment horizontal="center" wrapText="1"/>
    </xf>
    <xf numFmtId="0" fontId="129" fillId="8" borderId="9" xfId="2" applyFont="1" applyFill="1" applyBorder="1" applyAlignment="1">
      <alignment horizontal="center" vertical="center" wrapText="1"/>
    </xf>
    <xf numFmtId="177" fontId="129" fillId="8" borderId="9" xfId="92" applyFont="1" applyFill="1" applyBorder="1" applyAlignment="1">
      <alignment horizontal="center" vertical="center" wrapText="1"/>
    </xf>
    <xf numFmtId="0" fontId="130" fillId="0" borderId="9" xfId="2" applyFont="1" applyBorder="1"/>
    <xf numFmtId="0" fontId="130" fillId="0" borderId="9" xfId="2" applyFont="1" applyBorder="1" applyAlignment="1">
      <alignment horizontal="left"/>
    </xf>
    <xf numFmtId="177" fontId="130" fillId="0" borderId="9" xfId="92" applyFont="1" applyBorder="1"/>
    <xf numFmtId="0" fontId="128" fillId="26" borderId="9" xfId="2" applyFont="1" applyFill="1" applyBorder="1" applyAlignment="1">
      <alignment horizontal="center" vertical="center" wrapText="1"/>
    </xf>
    <xf numFmtId="0" fontId="129" fillId="22" borderId="9" xfId="2" applyFont="1" applyFill="1" applyBorder="1" applyAlignment="1">
      <alignment horizontal="center" vertical="center" wrapText="1"/>
    </xf>
    <xf numFmtId="167" fontId="130" fillId="0" borderId="9" xfId="93" applyFont="1" applyBorder="1" applyAlignment="1">
      <alignment wrapText="1"/>
    </xf>
    <xf numFmtId="41" fontId="131" fillId="0" borderId="9" xfId="2" applyNumberFormat="1" applyFont="1" applyBorder="1"/>
    <xf numFmtId="177" fontId="130" fillId="0" borderId="0" xfId="92" applyFont="1"/>
    <xf numFmtId="0" fontId="129" fillId="8" borderId="9" xfId="2" applyFont="1" applyFill="1" applyBorder="1" applyAlignment="1">
      <alignment vertical="center" wrapText="1"/>
    </xf>
    <xf numFmtId="0" fontId="130" fillId="0" borderId="0" xfId="2" applyFont="1" applyAlignment="1">
      <alignment wrapText="1"/>
    </xf>
    <xf numFmtId="0" fontId="132" fillId="0" borderId="0" xfId="2" applyFont="1" applyAlignment="1">
      <alignment horizontal="center"/>
    </xf>
    <xf numFmtId="0" fontId="132" fillId="0" borderId="9" xfId="2" applyFont="1" applyBorder="1" applyAlignment="1">
      <alignment horizontal="center"/>
    </xf>
    <xf numFmtId="164" fontId="3" fillId="0" borderId="0" xfId="0" applyNumberFormat="1" applyFont="1"/>
    <xf numFmtId="3" fontId="44" fillId="0" borderId="0" xfId="1" applyNumberFormat="1" applyFont="1" applyFill="1" applyAlignment="1">
      <alignment horizontal="right"/>
    </xf>
    <xf numFmtId="3" fontId="75" fillId="0" borderId="0" xfId="1" applyNumberFormat="1" applyFont="1" applyFill="1" applyAlignment="1">
      <alignment horizontal="right"/>
    </xf>
    <xf numFmtId="3" fontId="2" fillId="0" borderId="0" xfId="1" applyNumberFormat="1" applyFont="1" applyFill="1" applyAlignment="1">
      <alignment horizontal="right"/>
    </xf>
    <xf numFmtId="0" fontId="117" fillId="0" borderId="0" xfId="0" applyFont="1" applyAlignment="1">
      <alignment horizontal="center" vertical="center"/>
    </xf>
    <xf numFmtId="0" fontId="15" fillId="0" borderId="0" xfId="90" applyFont="1" applyAlignment="1">
      <alignment vertical="center" wrapText="1"/>
    </xf>
    <xf numFmtId="0" fontId="119" fillId="0" borderId="0" xfId="90" applyFont="1" applyAlignment="1">
      <alignment vertical="center" wrapText="1"/>
    </xf>
    <xf numFmtId="169" fontId="117" fillId="0" borderId="0" xfId="1" applyNumberFormat="1" applyFont="1" applyFill="1" applyAlignment="1">
      <alignment horizontal="center" vertical="center"/>
    </xf>
    <xf numFmtId="169" fontId="9" fillId="0" borderId="0" xfId="1" applyNumberFormat="1" applyFont="1" applyFill="1" applyAlignment="1">
      <alignment horizontal="center" vertical="center"/>
    </xf>
    <xf numFmtId="0" fontId="3" fillId="0" borderId="0" xfId="0" applyFont="1" applyAlignment="1">
      <alignment horizontal="center" vertical="center"/>
    </xf>
    <xf numFmtId="3" fontId="16" fillId="0" borderId="0" xfId="0" applyNumberFormat="1" applyFont="1" applyAlignment="1">
      <alignment horizontal="right"/>
    </xf>
    <xf numFmtId="3" fontId="75" fillId="0" borderId="1" xfId="1" applyNumberFormat="1" applyFont="1" applyFill="1" applyBorder="1"/>
    <xf numFmtId="3" fontId="75" fillId="0" borderId="0" xfId="1" applyNumberFormat="1" applyFont="1" applyFill="1"/>
    <xf numFmtId="0" fontId="75" fillId="0" borderId="1" xfId="0" applyFont="1" applyBorder="1"/>
    <xf numFmtId="164" fontId="40" fillId="0" borderId="0" xfId="8" applyFont="1" applyFill="1"/>
    <xf numFmtId="164" fontId="44" fillId="0" borderId="0" xfId="8" applyFont="1" applyFill="1" applyBorder="1"/>
    <xf numFmtId="164" fontId="44" fillId="0" borderId="0" xfId="8" applyFont="1" applyFill="1"/>
    <xf numFmtId="3" fontId="44" fillId="0" borderId="0" xfId="1" applyNumberFormat="1" applyFont="1" applyFill="1" applyBorder="1" applyAlignment="1">
      <alignment vertical="center" wrapText="1"/>
    </xf>
    <xf numFmtId="9" fontId="19" fillId="0" borderId="12" xfId="9" applyFont="1" applyFill="1" applyBorder="1" applyAlignment="1">
      <alignment horizontal="center"/>
    </xf>
    <xf numFmtId="0" fontId="129" fillId="21" borderId="9" xfId="2" applyFont="1" applyFill="1" applyBorder="1" applyAlignment="1">
      <alignment horizontal="center" vertical="center" wrapText="1"/>
    </xf>
    <xf numFmtId="169" fontId="16" fillId="0" borderId="9" xfId="0" applyNumberFormat="1" applyFont="1" applyBorder="1"/>
    <xf numFmtId="0" fontId="17" fillId="0" borderId="9" xfId="0" applyFont="1" applyBorder="1"/>
    <xf numFmtId="0" fontId="130" fillId="26" borderId="9" xfId="2" applyFont="1" applyFill="1" applyBorder="1"/>
    <xf numFmtId="177" fontId="130" fillId="26" borderId="9" xfId="92" applyFont="1" applyFill="1" applyBorder="1"/>
    <xf numFmtId="177" fontId="129" fillId="8" borderId="9" xfId="92" applyFont="1" applyFill="1" applyBorder="1"/>
    <xf numFmtId="0" fontId="44" fillId="0" borderId="9" xfId="0" applyFont="1" applyBorder="1" applyAlignment="1">
      <alignment horizontal="center"/>
    </xf>
    <xf numFmtId="0" fontId="73" fillId="0" borderId="0" xfId="12" applyFont="1"/>
    <xf numFmtId="3" fontId="104" fillId="0" borderId="0" xfId="0" applyNumberFormat="1" applyFont="1"/>
    <xf numFmtId="177" fontId="129" fillId="8" borderId="0" xfId="92" applyFont="1" applyFill="1" applyBorder="1"/>
    <xf numFmtId="177" fontId="130" fillId="0" borderId="13" xfId="92" applyFont="1" applyBorder="1" applyAlignment="1">
      <alignment horizontal="center" vertical="center"/>
    </xf>
    <xf numFmtId="177" fontId="130" fillId="0" borderId="68" xfId="92" applyFont="1" applyBorder="1" applyAlignment="1">
      <alignment horizontal="center" vertical="center"/>
    </xf>
    <xf numFmtId="0" fontId="130" fillId="0" borderId="13" xfId="2" applyFont="1" applyBorder="1"/>
    <xf numFmtId="0" fontId="130" fillId="0" borderId="13" xfId="2" applyFont="1" applyBorder="1" applyAlignment="1">
      <alignment horizontal="left"/>
    </xf>
    <xf numFmtId="177" fontId="130" fillId="0" borderId="13" xfId="92" applyFont="1" applyBorder="1"/>
    <xf numFmtId="0" fontId="130" fillId="27" borderId="15" xfId="2" applyFont="1" applyFill="1" applyBorder="1" applyAlignment="1">
      <alignment horizontal="center" vertical="center"/>
    </xf>
    <xf numFmtId="0" fontId="130" fillId="27" borderId="9" xfId="2" applyFont="1" applyFill="1" applyBorder="1"/>
    <xf numFmtId="0" fontId="130" fillId="27" borderId="9" xfId="2" applyFont="1" applyFill="1" applyBorder="1" applyAlignment="1">
      <alignment horizontal="left"/>
    </xf>
    <xf numFmtId="177" fontId="130" fillId="27" borderId="9" xfId="92" applyFont="1" applyFill="1" applyBorder="1"/>
    <xf numFmtId="177" fontId="130" fillId="27" borderId="9" xfId="92" applyFont="1" applyFill="1" applyBorder="1" applyAlignment="1">
      <alignment horizontal="center" vertical="center"/>
    </xf>
    <xf numFmtId="41" fontId="130" fillId="27" borderId="9" xfId="2" applyNumberFormat="1" applyFont="1" applyFill="1" applyBorder="1" applyAlignment="1">
      <alignment horizontal="center" vertical="center"/>
    </xf>
    <xf numFmtId="0" fontId="130" fillId="27" borderId="9" xfId="2" applyFont="1" applyFill="1" applyBorder="1" applyAlignment="1">
      <alignment vertical="center"/>
    </xf>
    <xf numFmtId="41" fontId="130" fillId="27" borderId="9" xfId="2" applyNumberFormat="1" applyFont="1" applyFill="1" applyBorder="1" applyAlignment="1">
      <alignment horizontal="right" vertical="center"/>
    </xf>
    <xf numFmtId="0" fontId="130" fillId="27" borderId="9" xfId="2" applyFont="1" applyFill="1" applyBorder="1" applyAlignment="1">
      <alignment vertical="center" wrapText="1"/>
    </xf>
    <xf numFmtId="0" fontId="130" fillId="27" borderId="0" xfId="2" applyFont="1" applyFill="1"/>
    <xf numFmtId="0" fontId="129" fillId="26" borderId="9" xfId="2" applyFont="1" applyFill="1" applyBorder="1"/>
    <xf numFmtId="0" fontId="129" fillId="0" borderId="9" xfId="2" applyFont="1" applyBorder="1"/>
    <xf numFmtId="0" fontId="129" fillId="0" borderId="9" xfId="2" applyFont="1" applyBorder="1" applyAlignment="1">
      <alignment horizontal="left"/>
    </xf>
    <xf numFmtId="177" fontId="129" fillId="0" borderId="9" xfId="92" applyFont="1" applyBorder="1"/>
    <xf numFmtId="0" fontId="130" fillId="0" borderId="9" xfId="2" applyFont="1" applyBorder="1" applyAlignment="1">
      <alignment horizontal="center"/>
    </xf>
    <xf numFmtId="0" fontId="130" fillId="8" borderId="9" xfId="2" applyFont="1" applyFill="1" applyBorder="1"/>
    <xf numFmtId="0" fontId="129" fillId="8" borderId="9" xfId="2" applyFont="1" applyFill="1" applyBorder="1" applyAlignment="1">
      <alignment horizontal="right"/>
    </xf>
    <xf numFmtId="0" fontId="129" fillId="0" borderId="9" xfId="2" applyFont="1" applyBorder="1" applyAlignment="1">
      <alignment horizontal="center"/>
    </xf>
    <xf numFmtId="177" fontId="129" fillId="0" borderId="0" xfId="92" applyFont="1"/>
    <xf numFmtId="0" fontId="129" fillId="8" borderId="0" xfId="2" applyFont="1" applyFill="1" applyAlignment="1">
      <alignment vertical="center" wrapText="1"/>
    </xf>
    <xf numFmtId="0" fontId="132" fillId="0" borderId="0" xfId="2" applyFont="1" applyFill="1" applyAlignment="1">
      <alignment horizontal="center"/>
    </xf>
    <xf numFmtId="0" fontId="130" fillId="0" borderId="0" xfId="2" applyFont="1" applyFill="1"/>
    <xf numFmtId="0" fontId="130" fillId="0" borderId="0" xfId="2" applyFont="1" applyFill="1" applyAlignment="1">
      <alignment wrapText="1"/>
    </xf>
    <xf numFmtId="0" fontId="129" fillId="0" borderId="0" xfId="2" applyFont="1" applyFill="1"/>
    <xf numFmtId="0" fontId="133" fillId="2" borderId="0" xfId="0" applyFont="1" applyFill="1" applyAlignment="1">
      <alignment vertical="center"/>
    </xf>
    <xf numFmtId="0" fontId="133" fillId="2" borderId="0" xfId="0" applyFont="1" applyFill="1"/>
    <xf numFmtId="0" fontId="135" fillId="7" borderId="0" xfId="0" applyFont="1" applyFill="1"/>
    <xf numFmtId="177" fontId="136" fillId="0" borderId="0" xfId="13" applyNumberFormat="1" applyFont="1"/>
    <xf numFmtId="169" fontId="44" fillId="0" borderId="0" xfId="1" applyNumberFormat="1" applyFont="1" applyBorder="1" applyAlignment="1">
      <alignment horizontal="center" vertical="center" wrapText="1"/>
    </xf>
    <xf numFmtId="164" fontId="44" fillId="7" borderId="0" xfId="8" applyFont="1" applyFill="1" applyBorder="1"/>
    <xf numFmtId="164" fontId="0" fillId="2" borderId="0" xfId="8" applyFont="1" applyFill="1"/>
    <xf numFmtId="164" fontId="83" fillId="7" borderId="0" xfId="8" applyFont="1" applyFill="1"/>
    <xf numFmtId="3" fontId="76" fillId="19" borderId="15" xfId="78" applyNumberFormat="1" applyFont="1" applyFill="1" applyBorder="1"/>
    <xf numFmtId="0" fontId="129" fillId="8" borderId="0" xfId="2" applyFont="1" applyFill="1" applyAlignment="1">
      <alignment wrapText="1"/>
    </xf>
    <xf numFmtId="0" fontId="129" fillId="0" borderId="0" xfId="2" applyFont="1" applyFill="1" applyAlignment="1">
      <alignment wrapText="1"/>
    </xf>
    <xf numFmtId="177" fontId="130" fillId="0" borderId="0" xfId="2" applyNumberFormat="1" applyFont="1"/>
    <xf numFmtId="164" fontId="4" fillId="0" borderId="0" xfId="8" applyFont="1"/>
    <xf numFmtId="3" fontId="3" fillId="2" borderId="0" xfId="0" applyNumberFormat="1" applyFont="1" applyFill="1"/>
    <xf numFmtId="164" fontId="3" fillId="2" borderId="0" xfId="0" applyNumberFormat="1" applyFont="1" applyFill="1"/>
    <xf numFmtId="0" fontId="2" fillId="0" borderId="6" xfId="0" applyFont="1" applyBorder="1" applyAlignment="1">
      <alignment vertical="center"/>
    </xf>
    <xf numFmtId="0" fontId="2" fillId="0" borderId="9" xfId="0" applyFont="1" applyBorder="1" applyAlignment="1">
      <alignment horizontal="center" vertical="center" wrapText="1"/>
    </xf>
    <xf numFmtId="10" fontId="3" fillId="0" borderId="12" xfId="9" applyNumberFormat="1" applyFont="1" applyFill="1" applyBorder="1" applyAlignment="1">
      <alignment horizontal="center"/>
    </xf>
    <xf numFmtId="0" fontId="49" fillId="0" borderId="5" xfId="0" applyFont="1" applyBorder="1"/>
    <xf numFmtId="0" fontId="44" fillId="0" borderId="9" xfId="0" applyFont="1" applyBorder="1" applyAlignment="1">
      <alignment wrapText="1"/>
    </xf>
    <xf numFmtId="0" fontId="76" fillId="0" borderId="9" xfId="0" applyFont="1" applyBorder="1"/>
    <xf numFmtId="3" fontId="76" fillId="0" borderId="9" xfId="1" applyNumberFormat="1" applyFont="1" applyFill="1" applyBorder="1"/>
    <xf numFmtId="3" fontId="3" fillId="0" borderId="2" xfId="0" applyNumberFormat="1" applyFont="1" applyBorder="1"/>
    <xf numFmtId="0" fontId="3" fillId="0" borderId="12" xfId="0" applyFont="1" applyBorder="1"/>
    <xf numFmtId="0" fontId="73" fillId="0" borderId="9" xfId="0" applyFont="1" applyBorder="1" applyAlignment="1">
      <alignment wrapText="1"/>
    </xf>
    <xf numFmtId="0" fontId="44" fillId="0" borderId="5" xfId="0" applyFont="1" applyBorder="1"/>
    <xf numFmtId="3" fontId="75" fillId="0" borderId="0" xfId="8" applyNumberFormat="1" applyFont="1" applyFill="1" applyBorder="1"/>
    <xf numFmtId="3" fontId="75" fillId="0" borderId="0" xfId="1" applyNumberFormat="1" applyFont="1" applyFill="1" applyBorder="1"/>
    <xf numFmtId="3" fontId="75" fillId="0" borderId="4" xfId="8" applyNumberFormat="1" applyFont="1" applyFill="1" applyBorder="1"/>
    <xf numFmtId="3" fontId="30" fillId="0" borderId="0" xfId="8" applyNumberFormat="1" applyFont="1" applyFill="1"/>
    <xf numFmtId="0" fontId="75" fillId="0" borderId="9" xfId="0" applyFont="1" applyBorder="1" applyAlignment="1">
      <alignment horizontal="left"/>
    </xf>
    <xf numFmtId="0" fontId="81" fillId="0" borderId="9" xfId="0" applyFont="1" applyBorder="1"/>
    <xf numFmtId="3" fontId="4" fillId="0" borderId="9" xfId="1" applyNumberFormat="1" applyFont="1" applyFill="1" applyBorder="1"/>
    <xf numFmtId="0" fontId="137" fillId="0" borderId="0" xfId="0" applyFont="1"/>
    <xf numFmtId="0" fontId="138" fillId="0" borderId="0" xfId="0" applyFont="1"/>
    <xf numFmtId="0" fontId="44" fillId="0" borderId="0" xfId="0" applyFont="1" applyAlignment="1">
      <alignment vertical="center"/>
    </xf>
    <xf numFmtId="0" fontId="75" fillId="7" borderId="18" xfId="0" applyFont="1" applyFill="1" applyBorder="1" applyAlignment="1">
      <alignment horizontal="center" vertical="center" wrapText="1"/>
    </xf>
    <xf numFmtId="0" fontId="75" fillId="7" borderId="20" xfId="0" applyFont="1" applyFill="1" applyBorder="1" applyAlignment="1">
      <alignment horizontal="center" vertical="center" wrapText="1"/>
    </xf>
    <xf numFmtId="164" fontId="44" fillId="7" borderId="72" xfId="8" applyFont="1" applyFill="1" applyBorder="1"/>
    <xf numFmtId="169" fontId="44" fillId="0" borderId="72" xfId="1" applyNumberFormat="1" applyFont="1" applyBorder="1" applyAlignment="1">
      <alignment horizontal="center" vertical="center" wrapText="1"/>
    </xf>
    <xf numFmtId="164" fontId="75" fillId="7" borderId="20" xfId="8" applyFont="1" applyFill="1" applyBorder="1" applyAlignment="1">
      <alignment horizontal="center" vertical="center" wrapText="1"/>
    </xf>
    <xf numFmtId="0" fontId="75" fillId="7" borderId="47" xfId="0" applyFont="1" applyFill="1" applyBorder="1" applyAlignment="1">
      <alignment horizontal="center" vertical="center" wrapText="1"/>
    </xf>
    <xf numFmtId="9" fontId="44" fillId="0" borderId="73" xfId="9" applyFont="1" applyBorder="1" applyAlignment="1">
      <alignment horizontal="center" vertical="center" wrapText="1"/>
    </xf>
    <xf numFmtId="9" fontId="44" fillId="0" borderId="72" xfId="9" applyFont="1" applyBorder="1" applyAlignment="1">
      <alignment horizontal="center" vertical="center" wrapText="1"/>
    </xf>
    <xf numFmtId="0" fontId="74" fillId="5" borderId="0" xfId="3" quotePrefix="1" applyFont="1" applyFill="1" applyAlignment="1">
      <alignment horizontal="right"/>
    </xf>
    <xf numFmtId="0" fontId="44" fillId="2" borderId="72" xfId="0" applyFont="1" applyFill="1" applyBorder="1" applyAlignment="1">
      <alignment horizontal="center" vertical="center" wrapText="1"/>
    </xf>
    <xf numFmtId="0" fontId="44" fillId="0" borderId="73" xfId="0" applyFont="1" applyBorder="1" applyAlignment="1">
      <alignment horizontal="left" vertical="center" wrapText="1"/>
    </xf>
    <xf numFmtId="169" fontId="16" fillId="0" borderId="0" xfId="0" applyNumberFormat="1" applyFont="1"/>
    <xf numFmtId="0" fontId="84" fillId="10" borderId="30" xfId="77" applyFont="1" applyFill="1" applyBorder="1" applyAlignment="1">
      <alignment horizontal="center" vertical="center"/>
    </xf>
    <xf numFmtId="0" fontId="84" fillId="10" borderId="74" xfId="77" applyFont="1" applyFill="1" applyBorder="1" applyAlignment="1">
      <alignment vertical="center"/>
    </xf>
    <xf numFmtId="0" fontId="73" fillId="6" borderId="5" xfId="77" applyFont="1" applyFill="1" applyBorder="1"/>
    <xf numFmtId="0" fontId="84" fillId="10" borderId="33" xfId="77" applyFont="1" applyFill="1" applyBorder="1" applyAlignment="1">
      <alignment horizontal="center" vertical="center" wrapText="1"/>
    </xf>
    <xf numFmtId="0" fontId="84" fillId="10" borderId="75" xfId="77" applyFont="1" applyFill="1" applyBorder="1" applyAlignment="1">
      <alignment vertical="center" wrapText="1"/>
    </xf>
    <xf numFmtId="3" fontId="76" fillId="2" borderId="15" xfId="78" applyNumberFormat="1" applyFont="1" applyFill="1" applyBorder="1"/>
    <xf numFmtId="3" fontId="73" fillId="6" borderId="12" xfId="78" applyNumberFormat="1" applyFont="1" applyFill="1" applyBorder="1"/>
    <xf numFmtId="0" fontId="84" fillId="10" borderId="13" xfId="77" applyFont="1" applyFill="1" applyBorder="1" applyAlignment="1">
      <alignment horizontal="center" vertical="center" wrapText="1"/>
    </xf>
    <xf numFmtId="0" fontId="84" fillId="10" borderId="17" xfId="77" applyFont="1" applyFill="1" applyBorder="1" applyAlignment="1">
      <alignment vertical="center" wrapText="1"/>
    </xf>
    <xf numFmtId="3" fontId="0" fillId="7" borderId="17" xfId="0" applyNumberFormat="1" applyFill="1" applyBorder="1"/>
    <xf numFmtId="0" fontId="76" fillId="0" borderId="14" xfId="77" applyFont="1" applyBorder="1"/>
    <xf numFmtId="164" fontId="0" fillId="7" borderId="0" xfId="0" applyNumberFormat="1" applyFill="1"/>
    <xf numFmtId="164" fontId="4" fillId="0" borderId="0" xfId="8" applyFont="1" applyFill="1" applyAlignment="1">
      <alignment horizontal="center" vertical="center"/>
    </xf>
    <xf numFmtId="0" fontId="4" fillId="0" borderId="0" xfId="0" applyFont="1" applyAlignment="1">
      <alignment horizontal="center" vertical="center"/>
    </xf>
    <xf numFmtId="3" fontId="76" fillId="0" borderId="0" xfId="8" applyNumberFormat="1" applyFont="1" applyFill="1" applyAlignment="1">
      <alignment vertical="center"/>
    </xf>
    <xf numFmtId="3" fontId="44" fillId="0" borderId="0" xfId="96" applyNumberFormat="1" applyFont="1" applyFill="1"/>
    <xf numFmtId="0" fontId="76" fillId="0" borderId="0" xfId="0" applyFont="1" applyAlignment="1">
      <alignment horizontal="center"/>
    </xf>
    <xf numFmtId="164" fontId="73" fillId="0" borderId="0" xfId="8" applyFont="1" applyFill="1"/>
    <xf numFmtId="164" fontId="73" fillId="0" borderId="0" xfId="8" applyFont="1" applyFill="1" applyBorder="1" applyAlignment="1">
      <alignment horizontal="center"/>
    </xf>
    <xf numFmtId="164" fontId="73" fillId="0" borderId="0" xfId="8" applyFont="1" applyFill="1" applyBorder="1" applyAlignment="1">
      <alignment horizontal="center" vertical="center"/>
    </xf>
    <xf numFmtId="164" fontId="38" fillId="0" borderId="0" xfId="8" applyFont="1" applyFill="1"/>
    <xf numFmtId="3" fontId="44" fillId="0" borderId="1" xfId="11" applyNumberFormat="1" applyFont="1" applyFill="1" applyBorder="1"/>
    <xf numFmtId="0" fontId="0" fillId="0" borderId="0" xfId="0" applyAlignment="1">
      <alignment horizontal="left" wrapText="1"/>
    </xf>
    <xf numFmtId="0" fontId="76" fillId="9" borderId="0" xfId="77" applyFont="1" applyFill="1" applyAlignment="1">
      <alignment vertical="center"/>
    </xf>
    <xf numFmtId="165" fontId="130" fillId="0" borderId="0" xfId="1" applyFont="1"/>
    <xf numFmtId="0" fontId="139" fillId="0" borderId="0" xfId="0" applyFont="1"/>
    <xf numFmtId="0" fontId="140" fillId="0" borderId="0" xfId="0" applyFont="1"/>
    <xf numFmtId="14" fontId="74" fillId="5" borderId="0" xfId="1" applyNumberFormat="1" applyFont="1" applyFill="1" applyAlignment="1">
      <alignment horizontal="center"/>
    </xf>
    <xf numFmtId="173" fontId="0" fillId="0" borderId="0" xfId="8" applyNumberFormat="1" applyFont="1"/>
    <xf numFmtId="0" fontId="0" fillId="0" borderId="3" xfId="0" applyBorder="1"/>
    <xf numFmtId="173" fontId="0" fillId="0" borderId="3" xfId="8" applyNumberFormat="1" applyFont="1" applyBorder="1"/>
    <xf numFmtId="0" fontId="75" fillId="0" borderId="7" xfId="0" applyFont="1" applyBorder="1" applyAlignment="1">
      <alignment horizontal="center"/>
    </xf>
    <xf numFmtId="0" fontId="44" fillId="0" borderId="51" xfId="0" applyFont="1" applyBorder="1" applyAlignment="1">
      <alignment horizontal="center"/>
    </xf>
    <xf numFmtId="164" fontId="44" fillId="0" borderId="51" xfId="8" applyFont="1" applyBorder="1" applyAlignment="1">
      <alignment horizontal="center"/>
    </xf>
    <xf numFmtId="164" fontId="44" fillId="0" borderId="0" xfId="8" applyFont="1" applyBorder="1" applyAlignment="1">
      <alignment horizontal="center" vertical="center"/>
    </xf>
    <xf numFmtId="173" fontId="44" fillId="0" borderId="0" xfId="8" applyNumberFormat="1" applyFont="1" applyBorder="1" applyAlignment="1">
      <alignment horizontal="center" vertical="center"/>
    </xf>
    <xf numFmtId="0" fontId="44" fillId="0" borderId="15" xfId="0" applyFont="1" applyBorder="1" applyAlignment="1">
      <alignment horizontal="center" vertical="center"/>
    </xf>
    <xf numFmtId="164" fontId="44" fillId="0" borderId="0" xfId="8" applyFont="1" applyBorder="1" applyAlignment="1">
      <alignment horizontal="center"/>
    </xf>
    <xf numFmtId="173" fontId="44" fillId="0" borderId="0" xfId="8" applyNumberFormat="1" applyFont="1" applyBorder="1"/>
    <xf numFmtId="0" fontId="44" fillId="0" borderId="15" xfId="0" applyFont="1" applyBorder="1"/>
    <xf numFmtId="173" fontId="0" fillId="0" borderId="0" xfId="8" applyNumberFormat="1" applyFont="1" applyBorder="1"/>
    <xf numFmtId="0" fontId="0" fillId="0" borderId="51" xfId="0" applyBorder="1"/>
    <xf numFmtId="173" fontId="0" fillId="0" borderId="51" xfId="8" applyNumberFormat="1" applyFont="1" applyBorder="1"/>
    <xf numFmtId="0" fontId="44" fillId="0" borderId="53" xfId="0" applyFont="1" applyBorder="1"/>
    <xf numFmtId="0" fontId="44" fillId="0" borderId="7" xfId="0" applyFont="1" applyBorder="1"/>
    <xf numFmtId="0" fontId="78" fillId="0" borderId="0" xfId="0" applyFont="1" applyAlignment="1">
      <alignment vertical="center" textRotation="90"/>
    </xf>
    <xf numFmtId="0" fontId="0" fillId="0" borderId="6" xfId="0" applyBorder="1"/>
    <xf numFmtId="0" fontId="0" fillId="0" borderId="14" xfId="0" applyBorder="1"/>
    <xf numFmtId="173" fontId="0" fillId="0" borderId="0" xfId="8" applyNumberFormat="1" applyFont="1" applyFill="1" applyBorder="1"/>
    <xf numFmtId="164" fontId="44" fillId="0" borderId="51" xfId="8" applyFont="1" applyFill="1" applyBorder="1" applyAlignment="1">
      <alignment horizontal="center"/>
    </xf>
    <xf numFmtId="164" fontId="44" fillId="0" borderId="0" xfId="8" applyFont="1" applyFill="1" applyBorder="1" applyAlignment="1">
      <alignment horizontal="center"/>
    </xf>
    <xf numFmtId="0" fontId="0" fillId="0" borderId="52" xfId="0" applyBorder="1"/>
    <xf numFmtId="173" fontId="0" fillId="0" borderId="51" xfId="8" applyNumberFormat="1" applyFont="1" applyFill="1" applyBorder="1"/>
    <xf numFmtId="0" fontId="142" fillId="0" borderId="0" xfId="0" applyFont="1"/>
    <xf numFmtId="0" fontId="75" fillId="0" borderId="0" xfId="0" applyFont="1" applyAlignment="1">
      <alignment horizontal="left"/>
    </xf>
    <xf numFmtId="0" fontId="143" fillId="4" borderId="0" xfId="0" applyFont="1" applyFill="1" applyAlignment="1">
      <alignment horizontal="centerContinuous" vertical="center"/>
    </xf>
    <xf numFmtId="164" fontId="123" fillId="5" borderId="0" xfId="8" applyFont="1" applyFill="1" applyAlignment="1">
      <alignment horizontal="center" vertical="center"/>
    </xf>
    <xf numFmtId="0" fontId="120" fillId="5" borderId="0" xfId="0" applyFont="1" applyFill="1" applyAlignment="1">
      <alignment horizontal="center" vertical="center"/>
    </xf>
    <xf numFmtId="0" fontId="121" fillId="5" borderId="0" xfId="0" applyFont="1" applyFill="1" applyAlignment="1">
      <alignment horizontal="center" vertical="center"/>
    </xf>
    <xf numFmtId="0" fontId="116" fillId="5" borderId="0" xfId="0" applyFont="1" applyFill="1" applyAlignment="1">
      <alignment horizontal="center" vertical="center"/>
    </xf>
    <xf numFmtId="3" fontId="111" fillId="5" borderId="0" xfId="8" applyNumberFormat="1" applyFont="1" applyFill="1" applyAlignment="1">
      <alignment horizontal="center" vertical="center"/>
    </xf>
    <xf numFmtId="0" fontId="90" fillId="5" borderId="0" xfId="0" applyFont="1" applyFill="1" applyAlignment="1">
      <alignment horizontal="center" vertical="center"/>
    </xf>
    <xf numFmtId="0" fontId="144" fillId="0" borderId="14" xfId="0" applyFont="1" applyBorder="1" applyAlignment="1">
      <alignment horizontal="center" wrapText="1"/>
    </xf>
    <xf numFmtId="0" fontId="144" fillId="0" borderId="0" xfId="0" applyFont="1" applyAlignment="1">
      <alignment horizontal="center" wrapText="1"/>
    </xf>
    <xf numFmtId="0" fontId="144" fillId="0" borderId="15" xfId="0" applyFont="1" applyBorder="1" applyAlignment="1">
      <alignment horizontal="center" wrapText="1"/>
    </xf>
    <xf numFmtId="0" fontId="144" fillId="0" borderId="14" xfId="0" applyFont="1" applyBorder="1" applyAlignment="1">
      <alignment horizontal="center" vertical="center" wrapText="1"/>
    </xf>
    <xf numFmtId="0" fontId="144" fillId="0" borderId="0" xfId="0" applyFont="1" applyAlignment="1">
      <alignment horizontal="center" vertical="center" wrapText="1"/>
    </xf>
    <xf numFmtId="0" fontId="144" fillId="0" borderId="15" xfId="0" applyFont="1" applyBorder="1" applyAlignment="1">
      <alignment horizontal="center" vertical="center" wrapText="1"/>
    </xf>
    <xf numFmtId="0" fontId="75" fillId="0" borderId="15" xfId="0" applyFont="1" applyBorder="1" applyAlignment="1">
      <alignment horizontal="center"/>
    </xf>
    <xf numFmtId="0" fontId="73" fillId="0" borderId="0" xfId="0" applyFont="1" applyAlignment="1">
      <alignment horizontal="centerContinuous"/>
    </xf>
    <xf numFmtId="0" fontId="76" fillId="0" borderId="0" xfId="0" applyFont="1" applyAlignment="1">
      <alignment horizontal="centerContinuous"/>
    </xf>
    <xf numFmtId="3" fontId="130" fillId="0" borderId="0" xfId="2" applyNumberFormat="1" applyFont="1"/>
    <xf numFmtId="3" fontId="129" fillId="0" borderId="0" xfId="2" applyNumberFormat="1" applyFont="1"/>
    <xf numFmtId="177" fontId="129" fillId="0" borderId="0" xfId="2" applyNumberFormat="1" applyFont="1"/>
    <xf numFmtId="177" fontId="129" fillId="20" borderId="9" xfId="92" applyFont="1" applyFill="1" applyBorder="1"/>
    <xf numFmtId="177" fontId="130" fillId="20" borderId="9" xfId="92" applyFont="1" applyFill="1" applyBorder="1"/>
    <xf numFmtId="3" fontId="44" fillId="0" borderId="0" xfId="8" applyNumberFormat="1" applyFont="1" applyFill="1" applyAlignment="1">
      <alignment vertical="center"/>
    </xf>
    <xf numFmtId="3" fontId="73" fillId="0" borderId="2" xfId="8" applyNumberFormat="1" applyFont="1" applyFill="1" applyBorder="1"/>
    <xf numFmtId="3" fontId="17" fillId="0" borderId="0" xfId="8" applyNumberFormat="1" applyFont="1" applyFill="1" applyAlignment="1">
      <alignment horizontal="center" vertical="center"/>
    </xf>
    <xf numFmtId="182" fontId="74" fillId="5" borderId="0" xfId="0" applyNumberFormat="1" applyFont="1" applyFill="1" applyAlignment="1">
      <alignment horizontal="center" vertical="center"/>
    </xf>
    <xf numFmtId="182" fontId="74" fillId="5" borderId="1" xfId="0" applyNumberFormat="1" applyFont="1" applyFill="1" applyBorder="1" applyAlignment="1">
      <alignment horizontal="center" vertical="center"/>
    </xf>
    <xf numFmtId="182" fontId="36" fillId="5" borderId="0" xfId="0" applyNumberFormat="1" applyFont="1" applyFill="1" applyAlignment="1">
      <alignment horizontal="center" vertical="center"/>
    </xf>
    <xf numFmtId="182" fontId="74" fillId="5" borderId="1" xfId="3" quotePrefix="1" applyNumberFormat="1" applyFont="1" applyFill="1" applyBorder="1" applyAlignment="1">
      <alignment horizontal="center"/>
    </xf>
    <xf numFmtId="182" fontId="74" fillId="5" borderId="34" xfId="3" quotePrefix="1" applyNumberFormat="1" applyFont="1" applyFill="1" applyBorder="1" applyAlignment="1">
      <alignment horizontal="center"/>
    </xf>
    <xf numFmtId="182" fontId="74" fillId="5" borderId="1" xfId="1" applyNumberFormat="1" applyFont="1" applyFill="1" applyBorder="1" applyAlignment="1">
      <alignment horizontal="center" vertical="center"/>
    </xf>
    <xf numFmtId="183" fontId="74" fillId="5" borderId="1" xfId="1" applyNumberFormat="1" applyFont="1" applyFill="1" applyBorder="1" applyAlignment="1">
      <alignment horizontal="center" vertical="center"/>
    </xf>
    <xf numFmtId="182" fontId="36" fillId="5" borderId="0" xfId="0" applyNumberFormat="1" applyFont="1" applyFill="1"/>
    <xf numFmtId="182" fontId="0" fillId="0" borderId="0" xfId="0" applyNumberFormat="1"/>
    <xf numFmtId="182" fontId="36" fillId="5" borderId="0" xfId="8" applyNumberFormat="1" applyFont="1" applyFill="1" applyAlignment="1"/>
    <xf numFmtId="182" fontId="74" fillId="5" borderId="0" xfId="0" applyNumberFormat="1" applyFont="1" applyFill="1" applyAlignment="1">
      <alignment horizontal="center" vertical="center" wrapText="1"/>
    </xf>
    <xf numFmtId="3" fontId="34" fillId="0" borderId="0" xfId="0" applyNumberFormat="1" applyFont="1"/>
    <xf numFmtId="182" fontId="74" fillId="5" borderId="0" xfId="1" applyNumberFormat="1" applyFont="1" applyFill="1" applyAlignment="1">
      <alignment horizontal="center"/>
    </xf>
    <xf numFmtId="183" fontId="74" fillId="5" borderId="9" xfId="0" applyNumberFormat="1" applyFont="1" applyFill="1" applyBorder="1" applyAlignment="1">
      <alignment horizontal="center" vertical="center"/>
    </xf>
    <xf numFmtId="169" fontId="17" fillId="0" borderId="0" xfId="1" applyNumberFormat="1" applyFont="1" applyFill="1"/>
    <xf numFmtId="0" fontId="16" fillId="0" borderId="0" xfId="0" applyFont="1" applyAlignment="1">
      <alignment horizontal="center"/>
    </xf>
    <xf numFmtId="3" fontId="24" fillId="4" borderId="0" xfId="1" applyNumberFormat="1" applyFont="1" applyFill="1" applyBorder="1" applyAlignment="1">
      <alignment horizontal="right" vertical="center"/>
    </xf>
    <xf numFmtId="3" fontId="3" fillId="0" borderId="0" xfId="1" applyNumberFormat="1" applyFont="1" applyAlignment="1">
      <alignment horizontal="right" vertical="center"/>
    </xf>
    <xf numFmtId="3" fontId="3" fillId="0" borderId="0" xfId="1" applyNumberFormat="1" applyFont="1" applyBorder="1" applyAlignment="1">
      <alignment horizontal="right" vertical="center"/>
    </xf>
    <xf numFmtId="3" fontId="17" fillId="0" borderId="0" xfId="1" applyNumberFormat="1" applyFont="1" applyAlignment="1">
      <alignment horizontal="right" vertical="center"/>
    </xf>
    <xf numFmtId="3" fontId="3" fillId="0" borderId="0" xfId="0" applyNumberFormat="1" applyFont="1" applyAlignment="1">
      <alignment horizontal="right" vertical="center"/>
    </xf>
    <xf numFmtId="0" fontId="24" fillId="4" borderId="0" xfId="0" applyFont="1" applyFill="1" applyAlignment="1">
      <alignment horizontal="left" wrapText="1"/>
    </xf>
    <xf numFmtId="0" fontId="17" fillId="0" borderId="0" xfId="0" applyFont="1" applyAlignment="1">
      <alignment horizontal="center"/>
    </xf>
    <xf numFmtId="3" fontId="44" fillId="0" borderId="51" xfId="1" applyNumberFormat="1" applyFont="1" applyFill="1" applyBorder="1" applyAlignment="1">
      <alignment horizontal="right"/>
    </xf>
    <xf numFmtId="3" fontId="44" fillId="2" borderId="51" xfId="1" applyNumberFormat="1" applyFont="1" applyFill="1" applyBorder="1" applyAlignment="1">
      <alignment horizontal="right" vertical="center"/>
    </xf>
    <xf numFmtId="0" fontId="78" fillId="2" borderId="5" xfId="0" applyFont="1" applyFill="1" applyBorder="1" applyAlignment="1">
      <alignment horizontal="center"/>
    </xf>
    <xf numFmtId="0" fontId="38" fillId="7" borderId="0" xfId="0" applyFont="1" applyFill="1" applyAlignment="1">
      <alignment horizontal="left"/>
    </xf>
    <xf numFmtId="0" fontId="44" fillId="0" borderId="0" xfId="0" applyFont="1" applyAlignment="1">
      <alignment wrapText="1"/>
    </xf>
    <xf numFmtId="0" fontId="3" fillId="0" borderId="0" xfId="0" applyFont="1" applyAlignment="1">
      <alignment horizontal="left" wrapText="1"/>
    </xf>
    <xf numFmtId="0" fontId="78" fillId="2" borderId="9" xfId="0" applyFont="1" applyFill="1" applyBorder="1" applyAlignment="1">
      <alignment horizontal="center"/>
    </xf>
    <xf numFmtId="3" fontId="73" fillId="2" borderId="0" xfId="1" applyNumberFormat="1" applyFont="1" applyFill="1" applyBorder="1" applyAlignment="1">
      <alignment horizontal="right"/>
    </xf>
    <xf numFmtId="0" fontId="0" fillId="7" borderId="0" xfId="0" applyFill="1" applyAlignment="1">
      <alignment horizontal="left" wrapText="1"/>
    </xf>
    <xf numFmtId="164" fontId="0" fillId="7" borderId="0" xfId="8" applyFont="1" applyFill="1" applyAlignment="1">
      <alignment horizontal="left" wrapText="1"/>
    </xf>
    <xf numFmtId="164" fontId="0" fillId="7" borderId="0" xfId="0" applyNumberFormat="1" applyFill="1" applyAlignment="1">
      <alignment horizontal="left" wrapText="1"/>
    </xf>
    <xf numFmtId="0" fontId="0" fillId="0" borderId="0" xfId="0" applyAlignment="1">
      <alignment wrapText="1"/>
    </xf>
    <xf numFmtId="0" fontId="44" fillId="2" borderId="0" xfId="0" applyFont="1" applyFill="1" applyAlignment="1">
      <alignment wrapText="1"/>
    </xf>
    <xf numFmtId="14" fontId="65" fillId="0" borderId="54" xfId="90" applyNumberFormat="1" applyFont="1" applyBorder="1" applyAlignment="1">
      <alignment horizontal="center" vertical="center"/>
    </xf>
    <xf numFmtId="14" fontId="65" fillId="0" borderId="44" xfId="90" applyNumberFormat="1" applyFont="1" applyBorder="1" applyAlignment="1">
      <alignment horizontal="center" vertical="center"/>
    </xf>
    <xf numFmtId="14" fontId="65" fillId="0" borderId="55" xfId="90" applyNumberFormat="1" applyFont="1" applyBorder="1" applyAlignment="1">
      <alignment horizontal="center" vertical="center"/>
    </xf>
    <xf numFmtId="0" fontId="61" fillId="0" borderId="0" xfId="90" applyFont="1" applyAlignment="1">
      <alignment horizontal="center" vertical="center"/>
    </xf>
    <xf numFmtId="0" fontId="64" fillId="0" borderId="37" xfId="90" applyFont="1" applyBorder="1" applyAlignment="1">
      <alignment horizontal="center" vertical="center"/>
    </xf>
    <xf numFmtId="0" fontId="65" fillId="0" borderId="37" xfId="90" applyFont="1" applyBorder="1" applyAlignment="1">
      <alignment horizontal="center" vertical="center"/>
    </xf>
    <xf numFmtId="0" fontId="65" fillId="0" borderId="37" xfId="90" applyFont="1" applyBorder="1" applyAlignment="1">
      <alignment horizontal="center"/>
    </xf>
    <xf numFmtId="14" fontId="65" fillId="0" borderId="37" xfId="90" applyNumberFormat="1" applyFont="1" applyBorder="1" applyAlignment="1">
      <alignment horizontal="center" vertical="center"/>
    </xf>
    <xf numFmtId="0" fontId="64" fillId="0" borderId="56" xfId="77" applyFont="1" applyBorder="1" applyAlignment="1">
      <alignment horizontal="center" vertical="center"/>
    </xf>
    <xf numFmtId="0" fontId="65" fillId="0" borderId="56" xfId="77" applyFont="1" applyBorder="1" applyAlignment="1">
      <alignment horizontal="center" vertical="center"/>
    </xf>
    <xf numFmtId="0" fontId="65" fillId="0" borderId="56" xfId="77" applyFont="1" applyBorder="1" applyAlignment="1">
      <alignment horizontal="center" vertical="center" wrapText="1"/>
    </xf>
    <xf numFmtId="0" fontId="62" fillId="0" borderId="0" xfId="77" applyFont="1" applyAlignment="1">
      <alignment horizontal="center"/>
    </xf>
    <xf numFmtId="0" fontId="4" fillId="0" borderId="51" xfId="77" applyBorder="1" applyAlignment="1">
      <alignment horizontal="center"/>
    </xf>
    <xf numFmtId="0" fontId="59" fillId="0" borderId="51" xfId="77" applyFont="1" applyBorder="1" applyAlignment="1">
      <alignment horizontal="center"/>
    </xf>
    <xf numFmtId="0" fontId="62" fillId="0" borderId="3" xfId="77" applyFont="1" applyBorder="1" applyAlignment="1">
      <alignment horizontal="center"/>
    </xf>
    <xf numFmtId="0" fontId="42" fillId="0" borderId="59" xfId="77" applyFont="1" applyBorder="1" applyAlignment="1">
      <alignment horizontal="center"/>
    </xf>
    <xf numFmtId="0" fontId="65" fillId="0" borderId="57" xfId="77" applyFont="1" applyBorder="1" applyAlignment="1">
      <alignment horizontal="center" vertical="center"/>
    </xf>
    <xf numFmtId="0" fontId="65" fillId="0" borderId="58" xfId="77" applyFont="1" applyBorder="1" applyAlignment="1">
      <alignment horizontal="center" vertical="center"/>
    </xf>
    <xf numFmtId="0" fontId="65" fillId="0" borderId="54" xfId="90" applyFont="1" applyBorder="1" applyAlignment="1">
      <alignment horizontal="center" vertical="center"/>
    </xf>
    <xf numFmtId="0" fontId="65" fillId="0" borderId="44" xfId="90" applyFont="1" applyBorder="1" applyAlignment="1">
      <alignment horizontal="center" vertical="center"/>
    </xf>
    <xf numFmtId="0" fontId="65" fillId="0" borderId="55" xfId="90" applyFont="1" applyBorder="1" applyAlignment="1">
      <alignment horizontal="center" vertical="center"/>
    </xf>
    <xf numFmtId="0" fontId="44" fillId="0" borderId="15" xfId="0" applyFont="1" applyBorder="1" applyAlignment="1">
      <alignment horizontal="center" vertical="center"/>
    </xf>
    <xf numFmtId="165" fontId="44" fillId="0" borderId="0" xfId="1" applyFont="1" applyBorder="1" applyAlignment="1">
      <alignment horizontal="center" vertical="center"/>
    </xf>
    <xf numFmtId="0" fontId="144" fillId="0" borderId="14" xfId="0" applyFont="1" applyBorder="1" applyAlignment="1">
      <alignment horizontal="center" vertical="center" wrapText="1"/>
    </xf>
    <xf numFmtId="0" fontId="144" fillId="0" borderId="0" xfId="0" applyFont="1" applyAlignment="1">
      <alignment horizontal="center" vertical="center" wrapText="1"/>
    </xf>
    <xf numFmtId="0" fontId="144" fillId="0" borderId="15" xfId="0" applyFont="1" applyBorder="1" applyAlignment="1">
      <alignment horizontal="center" vertical="center" wrapText="1"/>
    </xf>
    <xf numFmtId="0" fontId="141" fillId="0" borderId="0" xfId="0" applyFont="1" applyAlignment="1">
      <alignment horizontal="center" wrapText="1"/>
    </xf>
    <xf numFmtId="0" fontId="141" fillId="0" borderId="51" xfId="0" applyFont="1" applyBorder="1" applyAlignment="1">
      <alignment horizontal="center" wrapText="1"/>
    </xf>
    <xf numFmtId="164" fontId="44" fillId="0" borderId="0" xfId="8" applyFont="1" applyFill="1" applyBorder="1" applyAlignment="1">
      <alignment horizontal="center" vertical="center"/>
    </xf>
    <xf numFmtId="165" fontId="44" fillId="0" borderId="0" xfId="1" applyFont="1" applyFill="1" applyBorder="1" applyAlignment="1">
      <alignment horizontal="center" vertical="center"/>
    </xf>
    <xf numFmtId="0" fontId="141" fillId="0" borderId="3" xfId="0" applyFont="1" applyBorder="1" applyAlignment="1">
      <alignment horizontal="center" vertical="center" wrapText="1"/>
    </xf>
    <xf numFmtId="0" fontId="141" fillId="0" borderId="0" xfId="0" applyFont="1" applyAlignment="1">
      <alignment horizontal="center" vertical="center" wrapText="1"/>
    </xf>
    <xf numFmtId="164" fontId="44" fillId="0" borderId="0" xfId="8" applyFont="1" applyBorder="1" applyAlignment="1">
      <alignment horizontal="center" vertical="center"/>
    </xf>
    <xf numFmtId="173" fontId="44" fillId="0" borderId="0" xfId="8" applyNumberFormat="1" applyFont="1" applyBorder="1" applyAlignment="1">
      <alignment horizontal="center" vertical="center"/>
    </xf>
    <xf numFmtId="0" fontId="75" fillId="25" borderId="13" xfId="0" applyFont="1" applyFill="1" applyBorder="1" applyAlignment="1">
      <alignment horizontal="center" vertical="center" textRotation="90"/>
    </xf>
    <xf numFmtId="0" fontId="75" fillId="25" borderId="17" xfId="0" applyFont="1" applyFill="1" applyBorder="1" applyAlignment="1">
      <alignment horizontal="center" vertical="center" textRotation="90"/>
    </xf>
    <xf numFmtId="0" fontId="75" fillId="25" borderId="68" xfId="0" applyFont="1" applyFill="1" applyBorder="1" applyAlignment="1">
      <alignment horizontal="center" vertical="center" textRotation="90"/>
    </xf>
    <xf numFmtId="9" fontId="44" fillId="0" borderId="0" xfId="9" applyFont="1" applyBorder="1" applyAlignment="1">
      <alignment horizontal="center" vertical="center"/>
    </xf>
    <xf numFmtId="0" fontId="144" fillId="0" borderId="14" xfId="0" applyFont="1" applyBorder="1" applyAlignment="1">
      <alignment horizontal="center" wrapText="1"/>
    </xf>
    <xf numFmtId="0" fontId="144" fillId="0" borderId="0" xfId="0" applyFont="1" applyAlignment="1">
      <alignment horizontal="center" wrapText="1"/>
    </xf>
    <xf numFmtId="0" fontId="144" fillId="0" borderId="15" xfId="0" applyFont="1" applyBorder="1" applyAlignment="1">
      <alignment horizontal="center" wrapText="1"/>
    </xf>
    <xf numFmtId="0" fontId="130" fillId="0" borderId="13" xfId="2" applyFont="1" applyFill="1" applyBorder="1" applyAlignment="1">
      <alignment vertical="center"/>
    </xf>
    <xf numFmtId="0" fontId="130" fillId="0" borderId="17" xfId="2" applyFont="1" applyFill="1" applyBorder="1" applyAlignment="1">
      <alignment vertical="center"/>
    </xf>
    <xf numFmtId="41" fontId="130" fillId="0" borderId="9" xfId="2" applyNumberFormat="1" applyFont="1" applyBorder="1" applyAlignment="1">
      <alignment horizontal="right" vertical="center"/>
    </xf>
    <xf numFmtId="41" fontId="130" fillId="0" borderId="13" xfId="2" applyNumberFormat="1" applyFont="1" applyBorder="1" applyAlignment="1">
      <alignment horizontal="right" vertical="center"/>
    </xf>
    <xf numFmtId="0" fontId="130" fillId="0" borderId="9" xfId="2" applyFont="1" applyBorder="1" applyAlignment="1">
      <alignment vertical="center" wrapText="1"/>
    </xf>
    <xf numFmtId="0" fontId="130" fillId="0" borderId="13" xfId="2" applyFont="1" applyBorder="1" applyAlignment="1">
      <alignment vertical="center" wrapText="1"/>
    </xf>
    <xf numFmtId="0" fontId="130" fillId="0" borderId="15" xfId="2" applyFont="1" applyBorder="1" applyAlignment="1">
      <alignment horizontal="center" vertical="center"/>
    </xf>
    <xf numFmtId="177" fontId="130" fillId="0" borderId="13" xfId="92" applyFont="1" applyBorder="1" applyAlignment="1">
      <alignment horizontal="center" vertical="center"/>
    </xf>
    <xf numFmtId="177" fontId="130" fillId="0" borderId="17" xfId="92" applyFont="1" applyBorder="1" applyAlignment="1">
      <alignment horizontal="center" vertical="center"/>
    </xf>
    <xf numFmtId="177" fontId="130" fillId="0" borderId="9" xfId="92" applyFont="1" applyFill="1" applyBorder="1" applyAlignment="1">
      <alignment horizontal="center" vertical="center"/>
    </xf>
    <xf numFmtId="41" fontId="130" fillId="0" borderId="9" xfId="2" applyNumberFormat="1" applyFont="1" applyBorder="1" applyAlignment="1">
      <alignment horizontal="center" vertical="center"/>
    </xf>
    <xf numFmtId="41" fontId="130" fillId="0" borderId="13" xfId="2" applyNumberFormat="1" applyFont="1" applyBorder="1" applyAlignment="1">
      <alignment horizontal="center" vertical="center"/>
    </xf>
    <xf numFmtId="177" fontId="130" fillId="0" borderId="13" xfId="92" applyFont="1" applyFill="1" applyBorder="1" applyAlignment="1">
      <alignment horizontal="center" vertical="center"/>
    </xf>
    <xf numFmtId="177" fontId="130" fillId="0" borderId="17" xfId="92" applyFont="1" applyFill="1" applyBorder="1" applyAlignment="1">
      <alignment horizontal="center" vertical="center"/>
    </xf>
    <xf numFmtId="41" fontId="130" fillId="0" borderId="17" xfId="2" applyNumberFormat="1" applyFont="1" applyBorder="1" applyAlignment="1">
      <alignment horizontal="right" vertical="center"/>
    </xf>
    <xf numFmtId="177" fontId="130" fillId="0" borderId="9" xfId="92" applyFont="1" applyFill="1" applyBorder="1" applyAlignment="1">
      <alignment horizontal="center"/>
    </xf>
    <xf numFmtId="177" fontId="130" fillId="0" borderId="13" xfId="92" applyFont="1" applyBorder="1" applyAlignment="1">
      <alignment horizontal="center"/>
    </xf>
    <xf numFmtId="177" fontId="130" fillId="0" borderId="9" xfId="92" applyFont="1" applyBorder="1" applyAlignment="1">
      <alignment horizontal="center" vertical="center"/>
    </xf>
    <xf numFmtId="177" fontId="130" fillId="0" borderId="68" xfId="92" applyFont="1" applyBorder="1" applyAlignment="1">
      <alignment horizontal="center" vertical="center"/>
    </xf>
    <xf numFmtId="0" fontId="130" fillId="0" borderId="17" xfId="2" applyFont="1" applyBorder="1" applyAlignment="1">
      <alignment vertical="center" wrapText="1"/>
    </xf>
    <xf numFmtId="0" fontId="134" fillId="8" borderId="9" xfId="2" applyFont="1" applyFill="1" applyBorder="1" applyAlignment="1">
      <alignment horizontal="center" vertical="center"/>
    </xf>
    <xf numFmtId="14" fontId="16" fillId="4" borderId="0" xfId="0" applyNumberFormat="1" applyFont="1" applyFill="1" applyAlignment="1">
      <alignment horizontal="left"/>
    </xf>
    <xf numFmtId="0" fontId="73" fillId="0" borderId="0" xfId="0" applyFont="1" applyAlignment="1">
      <alignment horizontal="left" vertical="center"/>
    </xf>
    <xf numFmtId="0" fontId="0" fillId="0" borderId="0" xfId="0"/>
    <xf numFmtId="0" fontId="74" fillId="5" borderId="0" xfId="0" applyFont="1" applyFill="1" applyAlignment="1">
      <alignment horizontal="left" vertical="center"/>
    </xf>
    <xf numFmtId="0" fontId="74" fillId="5" borderId="0" xfId="0" applyFont="1" applyFill="1" applyAlignment="1">
      <alignment horizontal="left"/>
    </xf>
    <xf numFmtId="0" fontId="0" fillId="2" borderId="0" xfId="0" applyFill="1"/>
    <xf numFmtId="0" fontId="0" fillId="0" borderId="0" xfId="0" applyAlignment="1">
      <alignment horizontal="left"/>
    </xf>
    <xf numFmtId="0" fontId="73" fillId="0" borderId="0" xfId="0" applyFont="1" applyAlignment="1">
      <alignment horizontal="left"/>
    </xf>
    <xf numFmtId="0" fontId="75" fillId="22" borderId="0" xfId="0" applyFont="1" applyFill="1" applyAlignment="1">
      <alignment horizontal="left"/>
    </xf>
    <xf numFmtId="3" fontId="3" fillId="0" borderId="0" xfId="0" applyNumberFormat="1" applyFont="1" applyAlignment="1">
      <alignment horizontal="center"/>
    </xf>
    <xf numFmtId="0" fontId="73" fillId="0" borderId="0" xfId="0" applyFont="1" applyAlignment="1">
      <alignment horizontal="center"/>
    </xf>
    <xf numFmtId="0" fontId="75" fillId="0" borderId="0" xfId="0" applyFont="1" applyAlignment="1">
      <alignment horizontal="center"/>
    </xf>
    <xf numFmtId="0" fontId="44" fillId="0" borderId="0" xfId="0" applyFont="1" applyAlignment="1">
      <alignment horizontal="center"/>
    </xf>
    <xf numFmtId="0" fontId="12" fillId="3" borderId="0" xfId="0" applyFont="1" applyFill="1" applyAlignment="1">
      <alignment horizontal="center"/>
    </xf>
    <xf numFmtId="0" fontId="39" fillId="0" borderId="0" xfId="0" applyFont="1" applyAlignment="1">
      <alignment horizontal="center"/>
    </xf>
    <xf numFmtId="0" fontId="38" fillId="0" borderId="0" xfId="0" applyFont="1" applyAlignment="1">
      <alignment horizontal="center"/>
    </xf>
    <xf numFmtId="169" fontId="24" fillId="5" borderId="0" xfId="1" applyNumberFormat="1" applyFont="1" applyFill="1" applyAlignment="1">
      <alignment horizontal="center" vertical="center" wrapText="1"/>
    </xf>
    <xf numFmtId="169" fontId="24" fillId="5" borderId="51" xfId="1" applyNumberFormat="1" applyFont="1" applyFill="1" applyBorder="1" applyAlignment="1">
      <alignment horizontal="center" vertical="center" wrapText="1"/>
    </xf>
    <xf numFmtId="0" fontId="24" fillId="5" borderId="0" xfId="0" applyFont="1" applyFill="1" applyAlignment="1">
      <alignment horizontal="center" vertical="center" wrapText="1"/>
    </xf>
    <xf numFmtId="0" fontId="12" fillId="0" borderId="0" xfId="0" applyFont="1" applyAlignment="1">
      <alignment horizontal="center"/>
    </xf>
    <xf numFmtId="0" fontId="91" fillId="0" borderId="0" xfId="0" applyFont="1" applyAlignment="1">
      <alignment horizontal="center"/>
    </xf>
    <xf numFmtId="0" fontId="23" fillId="0" borderId="0" xfId="0" applyFont="1" applyAlignment="1">
      <alignment horizontal="center"/>
    </xf>
    <xf numFmtId="0" fontId="24" fillId="0" borderId="0" xfId="0" applyFont="1" applyAlignment="1">
      <alignment horizontal="center" vertical="center" wrapText="1"/>
    </xf>
    <xf numFmtId="169" fontId="74" fillId="5" borderId="0" xfId="1" applyNumberFormat="1" applyFont="1" applyFill="1" applyAlignment="1">
      <alignment horizontal="center" vertical="center" wrapText="1"/>
    </xf>
    <xf numFmtId="169" fontId="74" fillId="5" borderId="51" xfId="1" applyNumberFormat="1" applyFont="1" applyFill="1" applyBorder="1" applyAlignment="1">
      <alignment horizontal="center" vertical="center" wrapText="1"/>
    </xf>
    <xf numFmtId="169" fontId="24" fillId="5" borderId="1" xfId="1" applyNumberFormat="1" applyFont="1" applyFill="1" applyBorder="1" applyAlignment="1">
      <alignment horizontal="center" vertical="center" wrapText="1"/>
    </xf>
    <xf numFmtId="0" fontId="92" fillId="0" borderId="40" xfId="0" applyFont="1" applyBorder="1" applyAlignment="1">
      <alignment horizontal="center" vertical="center" wrapText="1"/>
    </xf>
    <xf numFmtId="0" fontId="92" fillId="0" borderId="43" xfId="0" applyFont="1" applyBorder="1" applyAlignment="1">
      <alignment horizontal="center" vertical="center" wrapText="1"/>
    </xf>
    <xf numFmtId="0" fontId="92" fillId="0" borderId="46" xfId="0" applyFont="1" applyBorder="1" applyAlignment="1">
      <alignment horizontal="center" vertical="center" wrapText="1"/>
    </xf>
    <xf numFmtId="0" fontId="92" fillId="0" borderId="36" xfId="0" applyFont="1" applyBorder="1" applyAlignment="1">
      <alignment vertical="center" wrapText="1"/>
    </xf>
    <xf numFmtId="0" fontId="92" fillId="0" borderId="38" xfId="0" applyFont="1" applyBorder="1" applyAlignment="1">
      <alignment vertical="center" wrapText="1"/>
    </xf>
    <xf numFmtId="0" fontId="92" fillId="0" borderId="39" xfId="0" applyFont="1" applyBorder="1" applyAlignment="1">
      <alignment vertical="center" wrapText="1"/>
    </xf>
    <xf numFmtId="0" fontId="92" fillId="0" borderId="35" xfId="0" applyFont="1" applyBorder="1" applyAlignment="1">
      <alignment vertical="center" wrapText="1"/>
    </xf>
    <xf numFmtId="0" fontId="92" fillId="0" borderId="19" xfId="0" applyFont="1" applyBorder="1" applyAlignment="1">
      <alignment vertical="center" wrapText="1"/>
    </xf>
    <xf numFmtId="0" fontId="92" fillId="0" borderId="45" xfId="0" applyFont="1" applyBorder="1" applyAlignment="1">
      <alignment vertical="center" wrapText="1"/>
    </xf>
    <xf numFmtId="0" fontId="92" fillId="0" borderId="47" xfId="0" applyFont="1" applyBorder="1" applyAlignment="1">
      <alignment vertical="center" wrapText="1"/>
    </xf>
    <xf numFmtId="0" fontId="92" fillId="0" borderId="71" xfId="0" applyFont="1" applyBorder="1" applyAlignment="1">
      <alignment vertical="center" wrapText="1"/>
    </xf>
    <xf numFmtId="0" fontId="92" fillId="0" borderId="18" xfId="0" applyFont="1" applyBorder="1" applyAlignment="1">
      <alignment vertical="center" wrapText="1"/>
    </xf>
    <xf numFmtId="0" fontId="99" fillId="0" borderId="35" xfId="0" applyFont="1" applyBorder="1" applyAlignment="1">
      <alignment vertical="center" wrapText="1"/>
    </xf>
    <xf numFmtId="0" fontId="99" fillId="0" borderId="45" xfId="0" applyFont="1" applyBorder="1" applyAlignment="1">
      <alignment vertical="center" wrapText="1"/>
    </xf>
    <xf numFmtId="0" fontId="95" fillId="0" borderId="35" xfId="0" applyFont="1" applyBorder="1" applyAlignment="1">
      <alignment horizontal="justify" vertical="center" wrapText="1"/>
    </xf>
    <xf numFmtId="0" fontId="95" fillId="0" borderId="19" xfId="0" applyFont="1" applyBorder="1" applyAlignment="1">
      <alignment horizontal="justify" vertical="center" wrapText="1"/>
    </xf>
    <xf numFmtId="0" fontId="95" fillId="0" borderId="45" xfId="0" applyFont="1" applyBorder="1" applyAlignment="1">
      <alignment horizontal="justify" vertical="center" wrapText="1"/>
    </xf>
    <xf numFmtId="0" fontId="92" fillId="0" borderId="36" xfId="0" applyFont="1" applyBorder="1" applyAlignment="1">
      <alignment horizontal="center" vertical="center" wrapText="1"/>
    </xf>
    <xf numFmtId="0" fontId="92" fillId="0" borderId="38" xfId="0" applyFont="1" applyBorder="1" applyAlignment="1">
      <alignment horizontal="center" vertical="center" wrapText="1"/>
    </xf>
    <xf numFmtId="0" fontId="92" fillId="0" borderId="39" xfId="0" applyFont="1" applyBorder="1" applyAlignment="1">
      <alignment horizontal="center" vertical="center" wrapText="1"/>
    </xf>
    <xf numFmtId="0" fontId="92" fillId="0" borderId="41" xfId="0" applyFont="1" applyBorder="1" applyAlignment="1">
      <alignment horizontal="center" vertical="center" wrapText="1"/>
    </xf>
    <xf numFmtId="0" fontId="92" fillId="0" borderId="0" xfId="0" applyFont="1" applyAlignment="1">
      <alignment horizontal="center" vertical="center" wrapText="1"/>
    </xf>
    <xf numFmtId="0" fontId="92" fillId="0" borderId="42" xfId="0" applyFont="1" applyBorder="1" applyAlignment="1">
      <alignment horizontal="center" vertical="center" wrapText="1"/>
    </xf>
    <xf numFmtId="0" fontId="92" fillId="0" borderId="35" xfId="0" applyFont="1" applyBorder="1" applyAlignment="1">
      <alignment horizontal="center" vertical="center" wrapText="1"/>
    </xf>
    <xf numFmtId="0" fontId="92" fillId="0" borderId="19" xfId="0" applyFont="1" applyBorder="1" applyAlignment="1">
      <alignment horizontal="center" vertical="center" wrapText="1"/>
    </xf>
    <xf numFmtId="0" fontId="92" fillId="0" borderId="45" xfId="0" applyFont="1" applyBorder="1" applyAlignment="1">
      <alignment horizontal="center" vertical="center" wrapText="1"/>
    </xf>
    <xf numFmtId="0" fontId="95" fillId="0" borderId="36" xfId="0" applyFont="1" applyBorder="1" applyAlignment="1">
      <alignment horizontal="justify" vertical="center" wrapText="1"/>
    </xf>
    <xf numFmtId="0" fontId="95" fillId="0" borderId="38" xfId="0" applyFont="1" applyBorder="1" applyAlignment="1">
      <alignment horizontal="justify" vertical="center" wrapText="1"/>
    </xf>
    <xf numFmtId="0" fontId="95" fillId="0" borderId="39" xfId="0" applyFont="1" applyBorder="1" applyAlignment="1">
      <alignment horizontal="justify" vertical="center" wrapText="1"/>
    </xf>
    <xf numFmtId="0" fontId="92" fillId="0" borderId="41" xfId="0" applyFont="1" applyBorder="1" applyAlignment="1">
      <alignment vertical="center" wrapText="1"/>
    </xf>
    <xf numFmtId="0" fontId="92" fillId="0" borderId="42" xfId="0" applyFont="1" applyBorder="1" applyAlignment="1">
      <alignment vertical="center" wrapText="1"/>
    </xf>
    <xf numFmtId="0" fontId="97" fillId="0" borderId="41" xfId="0" applyFont="1" applyBorder="1" applyAlignment="1">
      <alignment horizontal="justify" vertical="center" wrapText="1"/>
    </xf>
    <xf numFmtId="0" fontId="97" fillId="0" borderId="0" xfId="0" applyFont="1" applyAlignment="1">
      <alignment horizontal="justify" vertical="center" wrapText="1"/>
    </xf>
    <xf numFmtId="0" fontId="97" fillId="0" borderId="42" xfId="0" applyFont="1" applyBorder="1" applyAlignment="1">
      <alignment horizontal="justify" vertical="center" wrapText="1"/>
    </xf>
    <xf numFmtId="0" fontId="0" fillId="0" borderId="35" xfId="0" applyBorder="1" applyAlignment="1">
      <alignment vertical="top" wrapText="1"/>
    </xf>
    <xf numFmtId="0" fontId="0" fillId="0" borderId="45" xfId="0" applyBorder="1" applyAlignment="1">
      <alignment vertical="top" wrapText="1"/>
    </xf>
    <xf numFmtId="0" fontId="92" fillId="0" borderId="36" xfId="0" applyFont="1" applyBorder="1" applyAlignment="1">
      <alignment horizontal="justify" vertical="center" wrapText="1"/>
    </xf>
    <xf numFmtId="0" fontId="92" fillId="0" borderId="38" xfId="0" applyFont="1" applyBorder="1" applyAlignment="1">
      <alignment horizontal="justify" vertical="center" wrapText="1"/>
    </xf>
    <xf numFmtId="0" fontId="92" fillId="0" borderId="39" xfId="0" applyFont="1" applyBorder="1" applyAlignment="1">
      <alignment horizontal="justify" vertical="center" wrapText="1"/>
    </xf>
    <xf numFmtId="0" fontId="96" fillId="0" borderId="41" xfId="0" applyFont="1" applyBorder="1" applyAlignment="1">
      <alignment horizontal="justify" vertical="center" wrapText="1"/>
    </xf>
    <xf numFmtId="0" fontId="96" fillId="0" borderId="0" xfId="0" applyFont="1" applyAlignment="1">
      <alignment horizontal="justify" vertical="center" wrapText="1"/>
    </xf>
    <xf numFmtId="0" fontId="96" fillId="0" borderId="42" xfId="0" applyFont="1" applyBorder="1" applyAlignment="1">
      <alignment horizontal="justify" vertical="center" wrapText="1"/>
    </xf>
    <xf numFmtId="0" fontId="0" fillId="0" borderId="19" xfId="0" applyBorder="1" applyAlignment="1">
      <alignment vertical="top" wrapText="1"/>
    </xf>
    <xf numFmtId="0" fontId="95" fillId="0" borderId="41" xfId="0" applyFont="1" applyBorder="1" applyAlignment="1">
      <alignment vertical="center" wrapText="1"/>
    </xf>
    <xf numFmtId="0" fontId="95" fillId="0" borderId="0" xfId="0" applyFont="1" applyAlignment="1">
      <alignment vertical="center" wrapText="1"/>
    </xf>
    <xf numFmtId="0" fontId="95" fillId="0" borderId="42" xfId="0" applyFont="1" applyBorder="1" applyAlignment="1">
      <alignment vertical="center" wrapText="1"/>
    </xf>
    <xf numFmtId="0" fontId="95" fillId="0" borderId="35" xfId="0" applyFont="1" applyBorder="1" applyAlignment="1">
      <alignment vertical="center" wrapText="1"/>
    </xf>
    <xf numFmtId="0" fontId="95" fillId="0" borderId="19" xfId="0" applyFont="1" applyBorder="1" applyAlignment="1">
      <alignment vertical="center" wrapText="1"/>
    </xf>
    <xf numFmtId="0" fontId="95" fillId="0" borderId="45" xfId="0" applyFont="1" applyBorder="1" applyAlignment="1">
      <alignment vertical="center" wrapText="1"/>
    </xf>
    <xf numFmtId="0" fontId="2" fillId="0" borderId="14" xfId="0" applyFont="1" applyBorder="1" applyAlignment="1">
      <alignment horizontal="left" vertical="center"/>
    </xf>
    <xf numFmtId="0" fontId="2" fillId="0" borderId="0" xfId="0" applyFont="1" applyAlignment="1">
      <alignment horizontal="left" vertical="center"/>
    </xf>
    <xf numFmtId="0" fontId="93" fillId="0" borderId="41" xfId="0" applyFont="1" applyBorder="1" applyAlignment="1">
      <alignment horizontal="center" vertical="center" wrapText="1"/>
    </xf>
    <xf numFmtId="0" fontId="93" fillId="0" borderId="0" xfId="0" applyFont="1" applyAlignment="1">
      <alignment horizontal="center" vertical="center" wrapText="1"/>
    </xf>
    <xf numFmtId="0" fontId="93" fillId="0" borderId="42" xfId="0" applyFont="1" applyBorder="1" applyAlignment="1">
      <alignment horizontal="center" vertical="center" wrapText="1"/>
    </xf>
    <xf numFmtId="0" fontId="43" fillId="0" borderId="52" xfId="0" applyFont="1" applyBorder="1" applyAlignment="1">
      <alignment horizontal="justify" vertical="justify" wrapText="1"/>
    </xf>
    <xf numFmtId="0" fontId="43" fillId="0" borderId="51" xfId="0" applyFont="1" applyBorder="1" applyAlignment="1">
      <alignment horizontal="justify" vertical="justify" wrapText="1"/>
    </xf>
    <xf numFmtId="0" fontId="43" fillId="0" borderId="53" xfId="0" applyFont="1" applyBorder="1" applyAlignment="1">
      <alignment horizontal="justify" vertical="justify" wrapText="1"/>
    </xf>
    <xf numFmtId="0" fontId="43" fillId="0" borderId="14" xfId="0" applyFont="1" applyBorder="1" applyAlignment="1">
      <alignment horizontal="justify" vertical="justify" wrapText="1"/>
    </xf>
    <xf numFmtId="0" fontId="43" fillId="0" borderId="0" xfId="0" applyFont="1" applyAlignment="1">
      <alignment horizontal="justify" vertical="justify" wrapText="1"/>
    </xf>
    <xf numFmtId="0" fontId="43" fillId="0" borderId="15" xfId="0" applyFont="1" applyBorder="1" applyAlignment="1">
      <alignment horizontal="justify" vertical="justify" wrapText="1"/>
    </xf>
    <xf numFmtId="0" fontId="78" fillId="0" borderId="14" xfId="0" applyFont="1" applyBorder="1" applyAlignment="1">
      <alignment horizontal="justify" vertical="justify" wrapText="1"/>
    </xf>
    <xf numFmtId="0" fontId="78" fillId="0" borderId="0" xfId="0" applyFont="1" applyAlignment="1">
      <alignment horizontal="justify" vertical="justify" wrapText="1"/>
    </xf>
    <xf numFmtId="0" fontId="78" fillId="0" borderId="15" xfId="0" applyFont="1" applyBorder="1" applyAlignment="1">
      <alignment horizontal="justify" vertical="justify" wrapText="1"/>
    </xf>
    <xf numFmtId="0" fontId="40" fillId="0" borderId="14" xfId="0" applyFont="1" applyBorder="1" applyAlignment="1">
      <alignment horizontal="justify" vertical="justify" wrapText="1"/>
    </xf>
    <xf numFmtId="0" fontId="40" fillId="0" borderId="0" xfId="0" applyFont="1" applyAlignment="1">
      <alignment horizontal="justify" vertical="justify" wrapText="1"/>
    </xf>
    <xf numFmtId="0" fontId="40" fillId="0" borderId="15" xfId="0" applyFont="1" applyBorder="1" applyAlignment="1">
      <alignment horizontal="justify" vertical="justify" wrapText="1"/>
    </xf>
    <xf numFmtId="0" fontId="3" fillId="0" borderId="14" xfId="0" applyFont="1" applyBorder="1" applyAlignment="1">
      <alignment horizontal="left" vertical="justify" wrapText="1"/>
    </xf>
    <xf numFmtId="0" fontId="3" fillId="0" borderId="0" xfId="0" applyFont="1" applyAlignment="1">
      <alignment horizontal="left" vertical="justify" wrapText="1"/>
    </xf>
    <xf numFmtId="0" fontId="3" fillId="0" borderId="15" xfId="0" applyFont="1" applyBorder="1" applyAlignment="1">
      <alignment horizontal="left" vertical="justify" wrapText="1"/>
    </xf>
    <xf numFmtId="0" fontId="73" fillId="0" borderId="14" xfId="0" applyFont="1" applyBorder="1" applyAlignment="1">
      <alignment horizontal="left" vertical="justify" wrapText="1"/>
    </xf>
    <xf numFmtId="0" fontId="73" fillId="0" borderId="0" xfId="0" applyFont="1" applyAlignment="1">
      <alignment horizontal="left" vertical="justify" wrapText="1"/>
    </xf>
    <xf numFmtId="0" fontId="73" fillId="0" borderId="15" xfId="0" applyFont="1" applyBorder="1" applyAlignment="1">
      <alignment horizontal="left" vertical="justify" wrapText="1"/>
    </xf>
    <xf numFmtId="0" fontId="79" fillId="5" borderId="0" xfId="0" applyFont="1" applyFill="1" applyAlignment="1">
      <alignment horizontal="center" vertical="center"/>
    </xf>
    <xf numFmtId="0" fontId="74" fillId="5" borderId="14" xfId="0" applyFont="1" applyFill="1" applyBorder="1" applyAlignment="1">
      <alignment horizontal="left" vertical="center"/>
    </xf>
    <xf numFmtId="0" fontId="30" fillId="0" borderId="6" xfId="0" applyFont="1" applyBorder="1" applyAlignment="1">
      <alignment horizontal="justify" vertical="justify" wrapText="1"/>
    </xf>
    <xf numFmtId="0" fontId="30" fillId="0" borderId="3" xfId="0" applyFont="1" applyBorder="1" applyAlignment="1">
      <alignment horizontal="justify" vertical="justify" wrapText="1"/>
    </xf>
    <xf numFmtId="0" fontId="30" fillId="0" borderId="7" xfId="0" applyFont="1" applyBorder="1" applyAlignment="1">
      <alignment horizontal="justify" vertical="justify" wrapText="1"/>
    </xf>
    <xf numFmtId="172" fontId="101" fillId="23" borderId="47" xfId="0" applyNumberFormat="1" applyFont="1" applyFill="1" applyBorder="1" applyAlignment="1">
      <alignment horizontal="center" vertical="center" wrapText="1"/>
    </xf>
    <xf numFmtId="172" fontId="101" fillId="23" borderId="18" xfId="0" applyNumberFormat="1" applyFont="1" applyFill="1" applyBorder="1" applyAlignment="1">
      <alignment horizontal="center" vertical="center" wrapText="1"/>
    </xf>
    <xf numFmtId="14" fontId="101" fillId="0" borderId="0" xfId="0" applyNumberFormat="1" applyFont="1" applyAlignment="1">
      <alignment horizontal="center" vertical="center" wrapText="1"/>
    </xf>
    <xf numFmtId="0" fontId="43" fillId="2" borderId="14" xfId="0" applyFont="1" applyFill="1" applyBorder="1" applyAlignment="1">
      <alignment horizontal="justify" vertical="justify" wrapText="1"/>
    </xf>
    <xf numFmtId="0" fontId="43" fillId="2" borderId="0" xfId="0" applyFont="1" applyFill="1" applyAlignment="1">
      <alignment horizontal="justify" vertical="justify" wrapText="1"/>
    </xf>
    <xf numFmtId="0" fontId="43" fillId="2" borderId="15" xfId="0" applyFont="1" applyFill="1" applyBorder="1" applyAlignment="1">
      <alignment horizontal="justify" vertical="justify" wrapText="1"/>
    </xf>
    <xf numFmtId="0" fontId="44" fillId="2" borderId="0" xfId="0" applyFont="1" applyFill="1" applyAlignment="1">
      <alignment horizontal="left" wrapText="1"/>
    </xf>
    <xf numFmtId="0" fontId="133" fillId="2" borderId="0" xfId="0" applyFont="1" applyFill="1" applyAlignment="1">
      <alignment horizontal="left" vertical="top" wrapText="1"/>
    </xf>
    <xf numFmtId="0" fontId="44" fillId="0" borderId="0" xfId="0" applyFont="1" applyAlignment="1">
      <alignment horizontal="left" wrapText="1" shrinkToFit="1"/>
    </xf>
    <xf numFmtId="0" fontId="44" fillId="0" borderId="0" xfId="0" applyFont="1" applyAlignment="1">
      <alignment horizontal="left" wrapText="1"/>
    </xf>
    <xf numFmtId="0" fontId="44" fillId="0" borderId="0" xfId="0" applyFont="1" applyAlignment="1">
      <alignment horizontal="left" vertical="center" wrapText="1"/>
    </xf>
    <xf numFmtId="0" fontId="0" fillId="7" borderId="0" xfId="0" applyFill="1" applyAlignment="1">
      <alignment horizontal="center"/>
    </xf>
    <xf numFmtId="0" fontId="0" fillId="7" borderId="0" xfId="0" applyFill="1" applyAlignment="1">
      <alignment horizontal="left" wrapText="1"/>
    </xf>
    <xf numFmtId="0" fontId="32" fillId="10" borderId="5" xfId="77" applyFont="1" applyFill="1" applyBorder="1" applyAlignment="1">
      <alignment horizontal="left" vertical="center"/>
    </xf>
    <xf numFmtId="0" fontId="32" fillId="10" borderId="2" xfId="77" applyFont="1" applyFill="1" applyBorder="1" applyAlignment="1">
      <alignment horizontal="left" vertical="center"/>
    </xf>
    <xf numFmtId="0" fontId="84" fillId="10" borderId="69" xfId="77" applyFont="1" applyFill="1" applyBorder="1" applyAlignment="1">
      <alignment horizontal="center" vertical="center" wrapText="1"/>
    </xf>
    <xf numFmtId="0" fontId="84" fillId="10" borderId="70" xfId="77" applyFont="1" applyFill="1" applyBorder="1" applyAlignment="1">
      <alignment horizontal="center" vertical="center" wrapText="1"/>
    </xf>
    <xf numFmtId="0" fontId="44" fillId="2" borderId="0" xfId="0" applyFont="1" applyFill="1" applyAlignment="1">
      <alignment horizontal="center"/>
    </xf>
    <xf numFmtId="0" fontId="75" fillId="7" borderId="0" xfId="0" applyFont="1" applyFill="1" applyAlignment="1">
      <alignment horizontal="center" vertical="center"/>
    </xf>
    <xf numFmtId="0" fontId="133" fillId="0" borderId="0" xfId="0" applyFont="1" applyAlignment="1">
      <alignment horizontal="left" vertical="top" wrapText="1"/>
    </xf>
    <xf numFmtId="0" fontId="44" fillId="2" borderId="0" xfId="0" applyFont="1" applyFill="1" applyAlignment="1">
      <alignment horizontal="left"/>
    </xf>
    <xf numFmtId="0" fontId="133" fillId="0" borderId="0" xfId="0" applyFont="1" applyAlignment="1">
      <alignment horizontal="left"/>
    </xf>
    <xf numFmtId="0" fontId="76" fillId="0" borderId="0" xfId="0" applyFont="1" applyAlignment="1">
      <alignment horizontal="left" vertical="center" wrapText="1"/>
    </xf>
    <xf numFmtId="0" fontId="41" fillId="7" borderId="0" xfId="0" applyFont="1" applyFill="1" applyAlignment="1">
      <alignment horizontal="left" wrapText="1"/>
    </xf>
    <xf numFmtId="0" fontId="30" fillId="0" borderId="36" xfId="0" applyFont="1" applyBorder="1" applyAlignment="1">
      <alignment horizontal="center" vertical="center" wrapText="1"/>
    </xf>
    <xf numFmtId="0" fontId="30" fillId="0" borderId="35" xfId="0" applyFont="1" applyBorder="1" applyAlignment="1">
      <alignment horizontal="center" vertical="center" wrapText="1"/>
    </xf>
    <xf numFmtId="182" fontId="74" fillId="5" borderId="64" xfId="1" applyNumberFormat="1" applyFont="1" applyFill="1" applyBorder="1" applyAlignment="1">
      <alignment horizontal="center" vertical="center" wrapText="1"/>
    </xf>
    <xf numFmtId="182" fontId="74" fillId="5" borderId="65" xfId="1" applyNumberFormat="1" applyFont="1" applyFill="1" applyBorder="1" applyAlignment="1">
      <alignment horizontal="center" vertical="center" wrapText="1"/>
    </xf>
    <xf numFmtId="9" fontId="6" fillId="7" borderId="0" xfId="9" applyFont="1" applyFill="1" applyBorder="1" applyAlignment="1">
      <alignment horizontal="center"/>
    </xf>
    <xf numFmtId="9" fontId="80" fillId="7" borderId="0" xfId="9" applyFont="1" applyFill="1" applyBorder="1" applyAlignment="1">
      <alignment horizontal="left"/>
    </xf>
    <xf numFmtId="0" fontId="80" fillId="7" borderId="0" xfId="0" applyFont="1" applyFill="1" applyAlignment="1">
      <alignment horizontal="left"/>
    </xf>
    <xf numFmtId="0" fontId="76" fillId="7" borderId="0" xfId="0" applyFont="1" applyFill="1" applyAlignment="1">
      <alignment wrapText="1"/>
    </xf>
    <xf numFmtId="0" fontId="41" fillId="8" borderId="0" xfId="0" applyFont="1" applyFill="1" applyAlignment="1">
      <alignment horizontal="left" vertical="center" wrapText="1"/>
    </xf>
    <xf numFmtId="0" fontId="38" fillId="7" borderId="0" xfId="0" applyFont="1" applyFill="1" applyAlignment="1">
      <alignment horizontal="left"/>
    </xf>
    <xf numFmtId="0" fontId="76" fillId="2" borderId="0" xfId="0" applyFont="1" applyFill="1" applyAlignment="1">
      <alignment horizontal="left" vertical="center" wrapText="1"/>
    </xf>
    <xf numFmtId="0" fontId="46" fillId="0" borderId="0" xfId="0" applyFont="1" applyAlignment="1">
      <alignment horizontal="left" vertical="center" wrapText="1"/>
    </xf>
    <xf numFmtId="0" fontId="46" fillId="7" borderId="0" xfId="0" applyFont="1" applyFill="1" applyAlignment="1">
      <alignment horizontal="left" vertical="center" wrapText="1"/>
    </xf>
    <xf numFmtId="0" fontId="46" fillId="7" borderId="0" xfId="0" applyFont="1" applyFill="1" applyAlignment="1">
      <alignment horizontal="left" vertical="center"/>
    </xf>
    <xf numFmtId="0" fontId="38" fillId="7" borderId="0" xfId="0" applyFont="1" applyFill="1" applyAlignment="1">
      <alignment horizontal="left" wrapText="1"/>
    </xf>
    <xf numFmtId="0" fontId="40" fillId="0" borderId="0" xfId="0" applyFont="1" applyAlignment="1">
      <alignment horizontal="left" vertical="top" wrapText="1"/>
    </xf>
    <xf numFmtId="0" fontId="40" fillId="0" borderId="0" xfId="0" applyFont="1" applyAlignment="1">
      <alignment horizontal="left" vertical="center" wrapText="1"/>
    </xf>
    <xf numFmtId="0" fontId="54" fillId="12" borderId="0" xfId="0" applyFont="1" applyFill="1" applyAlignment="1">
      <alignment horizontal="left"/>
    </xf>
    <xf numFmtId="0" fontId="57" fillId="12" borderId="0" xfId="0" applyFont="1" applyFill="1" applyAlignment="1">
      <alignment horizontal="left" wrapText="1"/>
    </xf>
  </cellXfs>
  <cellStyles count="111">
    <cellStyle name="Comma 4 2" xfId="74" xr:uid="{00000000-0005-0000-0000-000000000000}"/>
    <cellStyle name="Comma 4 2 2" xfId="99" xr:uid="{0CDC24C3-1726-40C5-B235-07EE3F2EA775}"/>
    <cellStyle name="Excel Built-in Normal" xfId="90" xr:uid="{00000000-0005-0000-0000-000001000000}"/>
    <cellStyle name="Hipervínculo" xfId="13" builtinId="8"/>
    <cellStyle name="Millares" xfId="1" builtinId="3"/>
    <cellStyle name="Millares [0]" xfId="8" builtinId="6"/>
    <cellStyle name="Millares [0] 2" xfId="92" xr:uid="{00000000-0005-0000-0000-000005000000}"/>
    <cellStyle name="Millares [0] 2 2" xfId="93" xr:uid="{00000000-0005-0000-0000-000006000000}"/>
    <cellStyle name="Millares [0] 2 2 2" xfId="105" xr:uid="{086D7755-B288-4799-B665-E4B0B004D6CE}"/>
    <cellStyle name="Millares [0] 3" xfId="81" xr:uid="{00000000-0005-0000-0000-000007000000}"/>
    <cellStyle name="Millares [0] 4" xfId="96" xr:uid="{00357B40-10CB-4337-86C3-652EF71D1429}"/>
    <cellStyle name="Millares 100 11" xfId="11" xr:uid="{00000000-0005-0000-0000-000008000000}"/>
    <cellStyle name="Millares 100 11 2" xfId="98" xr:uid="{41113B9D-FB9C-4323-A67B-40B67CB9BE7B}"/>
    <cellStyle name="Millares 174 2" xfId="86" xr:uid="{00000000-0005-0000-0000-000009000000}"/>
    <cellStyle name="Millares 174 2 2" xfId="103" xr:uid="{D8A3532F-98A3-4856-B017-7C40B8AE69D4}"/>
    <cellStyle name="Millares 2" xfId="6" xr:uid="{00000000-0005-0000-0000-00000A000000}"/>
    <cellStyle name="Millares 2 2" xfId="85" xr:uid="{00000000-0005-0000-0000-00000B000000}"/>
    <cellStyle name="Millares 2 2 2" xfId="102" xr:uid="{9AE69866-1110-40BF-A593-328455B7DAE4}"/>
    <cellStyle name="Millares 2 3" xfId="95" xr:uid="{41C4E58F-4C6F-4015-9711-070D670B2CB9}"/>
    <cellStyle name="Millares 212" xfId="10" xr:uid="{00000000-0005-0000-0000-00000C000000}"/>
    <cellStyle name="Millares 212 2" xfId="97" xr:uid="{66666323-2097-4028-9D5C-EBF0D71DBD76}"/>
    <cellStyle name="Millares 3" xfId="91" xr:uid="{00000000-0005-0000-0000-00000D000000}"/>
    <cellStyle name="Millares 3 11" xfId="78" xr:uid="{00000000-0005-0000-0000-00000E000000}"/>
    <cellStyle name="Millares 3 11 2" xfId="100" xr:uid="{2F3CF68B-F490-4101-8017-DD2D46096165}"/>
    <cellStyle name="Millares 4" xfId="94" xr:uid="{E2CA04CC-86FE-428E-8478-A018CD3F352E}"/>
    <cellStyle name="Millares 654 2 2" xfId="79" xr:uid="{00000000-0005-0000-0000-00000F000000}"/>
    <cellStyle name="Millares 656" xfId="89" xr:uid="{00000000-0005-0000-0000-000010000000}"/>
    <cellStyle name="Millares 656 2" xfId="104" xr:uid="{EBD276B7-00C9-4ACC-8821-C49A6828B3E7}"/>
    <cellStyle name="Millares 657" xfId="82" xr:uid="{00000000-0005-0000-0000-000011000000}"/>
    <cellStyle name="Millares 657 2" xfId="101" xr:uid="{A7BAD719-E283-474B-82EE-67CDB323CAA6}"/>
    <cellStyle name="Moneda 2" xfId="106" xr:uid="{B6DAFD6A-F7FF-44B4-B281-7BAABBE515F4}"/>
    <cellStyle name="Normal" xfId="0" builtinId="0"/>
    <cellStyle name="Normal 10 10 2 2 2" xfId="77" xr:uid="{00000000-0005-0000-0000-000013000000}"/>
    <cellStyle name="Normal 1016" xfId="15" xr:uid="{00000000-0005-0000-0000-000014000000}"/>
    <cellStyle name="Normal 1018" xfId="45" xr:uid="{00000000-0005-0000-0000-000015000000}"/>
    <cellStyle name="Normal 1022" xfId="69" xr:uid="{00000000-0005-0000-0000-000016000000}"/>
    <cellStyle name="Normal 1024" xfId="22" xr:uid="{00000000-0005-0000-0000-000017000000}"/>
    <cellStyle name="Normal 1025" xfId="72" xr:uid="{00000000-0005-0000-0000-000018000000}"/>
    <cellStyle name="Normal 1026" xfId="71" xr:uid="{00000000-0005-0000-0000-000019000000}"/>
    <cellStyle name="Normal 1027" xfId="73" xr:uid="{00000000-0005-0000-0000-00001A000000}"/>
    <cellStyle name="Normal 105" xfId="83" xr:uid="{00000000-0005-0000-0000-00001B000000}"/>
    <cellStyle name="Normal 107" xfId="87" xr:uid="{00000000-0005-0000-0000-00001C000000}"/>
    <cellStyle name="Normal 109" xfId="88" xr:uid="{00000000-0005-0000-0000-00001D000000}"/>
    <cellStyle name="Normal 12 10" xfId="7" xr:uid="{00000000-0005-0000-0000-00001E000000}"/>
    <cellStyle name="Normal 12 2 10" xfId="3" xr:uid="{00000000-0005-0000-0000-00001F000000}"/>
    <cellStyle name="Normal 12 2 2 4" xfId="12" xr:uid="{00000000-0005-0000-0000-000020000000}"/>
    <cellStyle name="Normal 125" xfId="5" xr:uid="{00000000-0005-0000-0000-000021000000}"/>
    <cellStyle name="Normal 126" xfId="75" xr:uid="{00000000-0005-0000-0000-000022000000}"/>
    <cellStyle name="Normal 199 2 2" xfId="80" xr:uid="{00000000-0005-0000-0000-000023000000}"/>
    <cellStyle name="Normal 2" xfId="2" xr:uid="{00000000-0005-0000-0000-000024000000}"/>
    <cellStyle name="Normal 2 10 2 2 2" xfId="84" xr:uid="{00000000-0005-0000-0000-000025000000}"/>
    <cellStyle name="Normal 2 2" xfId="107" xr:uid="{6D1B3B5F-0E36-4DC5-8493-5F143793445A}"/>
    <cellStyle name="Normal 2 2 2 3" xfId="4" xr:uid="{00000000-0005-0000-0000-000026000000}"/>
    <cellStyle name="Normal 2 3" xfId="109" xr:uid="{FBF49954-168B-4E2C-83E4-09FCCE692358}"/>
    <cellStyle name="Normal 3" xfId="110" xr:uid="{F6377ADC-3760-4358-A9FA-853E0ADA6F0B}"/>
    <cellStyle name="Normal 6" xfId="108" xr:uid="{CC073776-A7E1-42C6-805E-841134373D87}"/>
    <cellStyle name="Normal 601" xfId="64" xr:uid="{00000000-0005-0000-0000-000027000000}"/>
    <cellStyle name="Normal 605" xfId="20" xr:uid="{00000000-0005-0000-0000-000028000000}"/>
    <cellStyle name="Normal 606" xfId="19" xr:uid="{00000000-0005-0000-0000-000029000000}"/>
    <cellStyle name="Normal 636" xfId="17" xr:uid="{00000000-0005-0000-0000-00002A000000}"/>
    <cellStyle name="Normal 640" xfId="18" xr:uid="{00000000-0005-0000-0000-00002B000000}"/>
    <cellStyle name="Normal 643" xfId="21" xr:uid="{00000000-0005-0000-0000-00002C000000}"/>
    <cellStyle name="Normal 646" xfId="23" xr:uid="{00000000-0005-0000-0000-00002D000000}"/>
    <cellStyle name="Normal 647" xfId="24" xr:uid="{00000000-0005-0000-0000-00002E000000}"/>
    <cellStyle name="Normal 649" xfId="25" xr:uid="{00000000-0005-0000-0000-00002F000000}"/>
    <cellStyle name="Normal 650" xfId="26" xr:uid="{00000000-0005-0000-0000-000030000000}"/>
    <cellStyle name="Normal 651" xfId="27" xr:uid="{00000000-0005-0000-0000-000031000000}"/>
    <cellStyle name="Normal 652" xfId="28" xr:uid="{00000000-0005-0000-0000-000032000000}"/>
    <cellStyle name="Normal 653" xfId="29" xr:uid="{00000000-0005-0000-0000-000033000000}"/>
    <cellStyle name="Normal 654" xfId="30" xr:uid="{00000000-0005-0000-0000-000034000000}"/>
    <cellStyle name="Normal 655" xfId="31" xr:uid="{00000000-0005-0000-0000-000035000000}"/>
    <cellStyle name="Normal 656" xfId="32" xr:uid="{00000000-0005-0000-0000-000036000000}"/>
    <cellStyle name="Normal 657" xfId="33" xr:uid="{00000000-0005-0000-0000-000037000000}"/>
    <cellStyle name="Normal 658" xfId="35" xr:uid="{00000000-0005-0000-0000-000038000000}"/>
    <cellStyle name="Normal 659" xfId="36" xr:uid="{00000000-0005-0000-0000-000039000000}"/>
    <cellStyle name="Normal 660" xfId="38" xr:uid="{00000000-0005-0000-0000-00003A000000}"/>
    <cellStyle name="Normal 662" xfId="39" xr:uid="{00000000-0005-0000-0000-00003B000000}"/>
    <cellStyle name="Normal 663" xfId="40" xr:uid="{00000000-0005-0000-0000-00003C000000}"/>
    <cellStyle name="Normal 664" xfId="41" xr:uid="{00000000-0005-0000-0000-00003D000000}"/>
    <cellStyle name="Normal 665" xfId="42" xr:uid="{00000000-0005-0000-0000-00003E000000}"/>
    <cellStyle name="Normal 667" xfId="43" xr:uid="{00000000-0005-0000-0000-00003F000000}"/>
    <cellStyle name="Normal 673" xfId="46" xr:uid="{00000000-0005-0000-0000-000040000000}"/>
    <cellStyle name="Normal 674" xfId="47" xr:uid="{00000000-0005-0000-0000-000041000000}"/>
    <cellStyle name="Normal 675" xfId="48" xr:uid="{00000000-0005-0000-0000-000042000000}"/>
    <cellStyle name="Normal 676" xfId="49" xr:uid="{00000000-0005-0000-0000-000043000000}"/>
    <cellStyle name="Normal 677" xfId="53" xr:uid="{00000000-0005-0000-0000-000044000000}"/>
    <cellStyle name="Normal 678" xfId="54" xr:uid="{00000000-0005-0000-0000-000045000000}"/>
    <cellStyle name="Normal 679" xfId="55" xr:uid="{00000000-0005-0000-0000-000046000000}"/>
    <cellStyle name="Normal 684" xfId="60" xr:uid="{00000000-0005-0000-0000-000047000000}"/>
    <cellStyle name="Normal 713" xfId="50" xr:uid="{00000000-0005-0000-0000-000048000000}"/>
    <cellStyle name="Normal 714" xfId="51" xr:uid="{00000000-0005-0000-0000-000049000000}"/>
    <cellStyle name="Normal 715" xfId="52" xr:uid="{00000000-0005-0000-0000-00004A000000}"/>
    <cellStyle name="Normal 744" xfId="70" xr:uid="{00000000-0005-0000-0000-00004B000000}"/>
    <cellStyle name="Normal 802" xfId="76" xr:uid="{00000000-0005-0000-0000-00004C000000}"/>
    <cellStyle name="Normal 944" xfId="14" xr:uid="{00000000-0005-0000-0000-00004D000000}"/>
    <cellStyle name="Normal 947" xfId="16" xr:uid="{00000000-0005-0000-0000-00004E000000}"/>
    <cellStyle name="Normal 952" xfId="44" xr:uid="{00000000-0005-0000-0000-00004F000000}"/>
    <cellStyle name="Normal 957" xfId="56" xr:uid="{00000000-0005-0000-0000-000050000000}"/>
    <cellStyle name="Normal 958" xfId="57" xr:uid="{00000000-0005-0000-0000-000051000000}"/>
    <cellStyle name="Normal 959" xfId="58" xr:uid="{00000000-0005-0000-0000-000052000000}"/>
    <cellStyle name="Normal 960" xfId="59" xr:uid="{00000000-0005-0000-0000-000053000000}"/>
    <cellStyle name="Normal 961" xfId="61" xr:uid="{00000000-0005-0000-0000-000054000000}"/>
    <cellStyle name="Normal 962" xfId="62" xr:uid="{00000000-0005-0000-0000-000055000000}"/>
    <cellStyle name="Normal 963" xfId="63" xr:uid="{00000000-0005-0000-0000-000056000000}"/>
    <cellStyle name="Normal 964" xfId="65" xr:uid="{00000000-0005-0000-0000-000057000000}"/>
    <cellStyle name="Normal 965" xfId="66" xr:uid="{00000000-0005-0000-0000-000058000000}"/>
    <cellStyle name="Normal 966" xfId="67" xr:uid="{00000000-0005-0000-0000-000059000000}"/>
    <cellStyle name="Normal 967" xfId="68" xr:uid="{00000000-0005-0000-0000-00005A000000}"/>
    <cellStyle name="Normal 971" xfId="37" xr:uid="{00000000-0005-0000-0000-00005B000000}"/>
    <cellStyle name="Normal 986" xfId="34" xr:uid="{00000000-0005-0000-0000-00005C000000}"/>
    <cellStyle name="Porcentaje" xfId="9" builtinId="5"/>
  </cellStyles>
  <dxfs count="0"/>
  <tableStyles count="0" defaultTableStyle="TableStyleMedium2" defaultPivotStyle="PivotStyleLight16"/>
  <colors>
    <mruColors>
      <color rgb="FFFF9999"/>
      <color rgb="FF000099"/>
      <color rgb="FFCC3300"/>
      <color rgb="FF990000"/>
      <color rgb="FF0000CC"/>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2.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4.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6.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7.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7.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8.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6.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20.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22.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23.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24.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3.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25.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26.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2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28.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29.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30.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31.jpeg"/></Relationships>
</file>

<file path=xl/drawings/_rels/drawing35.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36.xml.rels><?xml version="1.0" encoding="UTF-8" standalone="yes"?>
<Relationships xmlns="http://schemas.openxmlformats.org/package/2006/relationships"><Relationship Id="rId1" Type="http://schemas.openxmlformats.org/officeDocument/2006/relationships/image" Target="../media/image31.jpeg"/></Relationships>
</file>

<file path=xl/drawings/_rels/drawing37.xml.rels><?xml version="1.0" encoding="UTF-8" standalone="yes"?>
<Relationships xmlns="http://schemas.openxmlformats.org/package/2006/relationships"><Relationship Id="rId1" Type="http://schemas.openxmlformats.org/officeDocument/2006/relationships/image" Target="../media/image32.jpeg"/></Relationships>
</file>

<file path=xl/drawings/_rels/drawing38.xml.rels><?xml version="1.0" encoding="UTF-8" standalone="yes"?>
<Relationships xmlns="http://schemas.openxmlformats.org/package/2006/relationships"><Relationship Id="rId1" Type="http://schemas.openxmlformats.org/officeDocument/2006/relationships/image" Target="../media/image33.jpeg"/></Relationships>
</file>

<file path=xl/drawings/_rels/drawing39.xml.rels><?xml version="1.0" encoding="UTF-8" standalone="yes"?>
<Relationships xmlns="http://schemas.openxmlformats.org/package/2006/relationships"><Relationship Id="rId1" Type="http://schemas.openxmlformats.org/officeDocument/2006/relationships/image" Target="../media/image3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jpeg"/></Relationships>
</file>

<file path=xl/drawings/_rels/drawing40.xml.rels><?xml version="1.0" encoding="UTF-8" standalone="yes"?>
<Relationships xmlns="http://schemas.openxmlformats.org/package/2006/relationships"><Relationship Id="rId1" Type="http://schemas.openxmlformats.org/officeDocument/2006/relationships/image" Target="../media/image33.jpeg"/></Relationships>
</file>

<file path=xl/drawings/_rels/drawing41.xml.rels><?xml version="1.0" encoding="UTF-8" standalone="yes"?>
<Relationships xmlns="http://schemas.openxmlformats.org/package/2006/relationships"><Relationship Id="rId1" Type="http://schemas.openxmlformats.org/officeDocument/2006/relationships/image" Target="../media/image31.jpeg"/></Relationships>
</file>

<file path=xl/drawings/_rels/drawing42.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43.xml.rels><?xml version="1.0" encoding="UTF-8" standalone="yes"?>
<Relationships xmlns="http://schemas.openxmlformats.org/package/2006/relationships"><Relationship Id="rId1" Type="http://schemas.openxmlformats.org/officeDocument/2006/relationships/image" Target="../media/image31.jpeg"/></Relationships>
</file>

<file path=xl/drawings/_rels/drawing44.xml.rels><?xml version="1.0" encoding="UTF-8" standalone="yes"?>
<Relationships xmlns="http://schemas.openxmlformats.org/package/2006/relationships"><Relationship Id="rId1" Type="http://schemas.openxmlformats.org/officeDocument/2006/relationships/image" Target="../media/image34.jpeg"/></Relationships>
</file>

<file path=xl/drawings/_rels/drawing45.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46.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8.jpeg"/></Relationships>
</file>

<file path=xl/drawings/_rels/drawing6.xml.rels><?xml version="1.0" encoding="UTF-8" standalone="yes"?>
<Relationships xmlns="http://schemas.openxmlformats.org/package/2006/relationships"><Relationship Id="rId1" Type="http://schemas.openxmlformats.org/officeDocument/2006/relationships/image" Target="../media/image9.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0.png"/></Relationships>
</file>

<file path=xl/drawings/_rels/drawing8.xml.rels><?xml version="1.0" encoding="UTF-8" standalone="yes"?>
<Relationships xmlns="http://schemas.openxmlformats.org/package/2006/relationships"><Relationship Id="rId1" Type="http://schemas.openxmlformats.org/officeDocument/2006/relationships/image" Target="../media/image1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131055</xdr:colOff>
      <xdr:row>1</xdr:row>
      <xdr:rowOff>47063</xdr:rowOff>
    </xdr:from>
    <xdr:to>
      <xdr:col>2</xdr:col>
      <xdr:colOff>383035</xdr:colOff>
      <xdr:row>3</xdr:row>
      <xdr:rowOff>182880</xdr:rowOff>
    </xdr:to>
    <xdr:pic>
      <xdr:nvPicPr>
        <xdr:cNvPr id="2" name="Imagen 1">
          <a:extLst>
            <a:ext uri="{FF2B5EF4-FFF2-40B4-BE49-F238E27FC236}">
              <a16:creationId xmlns:a16="http://schemas.microsoft.com/office/drawing/2014/main" id="{0CB0CE2E-C399-48A3-9CF4-E4C21E41EAC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0577" t="12492" r="27207" b="12305"/>
        <a:stretch/>
      </xdr:blipFill>
      <xdr:spPr>
        <a:xfrm>
          <a:off x="923535" y="313763"/>
          <a:ext cx="617740" cy="66921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28575</xdr:colOff>
      <xdr:row>1</xdr:row>
      <xdr:rowOff>0</xdr:rowOff>
    </xdr:from>
    <xdr:to>
      <xdr:col>0</xdr:col>
      <xdr:colOff>550544</xdr:colOff>
      <xdr:row>2</xdr:row>
      <xdr:rowOff>97068</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190500"/>
          <a:ext cx="514349" cy="36376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19050</xdr:colOff>
      <xdr:row>1</xdr:row>
      <xdr:rowOff>47625</xdr:rowOff>
    </xdr:from>
    <xdr:to>
      <xdr:col>0</xdr:col>
      <xdr:colOff>628650</xdr:colOff>
      <xdr:row>3</xdr:row>
      <xdr:rowOff>18963</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238125"/>
          <a:ext cx="609600" cy="36376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175135</xdr:rowOff>
    </xdr:from>
    <xdr:to>
      <xdr:col>0</xdr:col>
      <xdr:colOff>512445</xdr:colOff>
      <xdr:row>2</xdr:row>
      <xdr:rowOff>135323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5135"/>
          <a:ext cx="523875" cy="3126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1</xdr:row>
      <xdr:rowOff>28575</xdr:rowOff>
    </xdr:from>
    <xdr:to>
      <xdr:col>0</xdr:col>
      <xdr:colOff>571500</xdr:colOff>
      <xdr:row>2</xdr:row>
      <xdr:rowOff>150688</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219075"/>
          <a:ext cx="523875" cy="3126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47625</xdr:colOff>
      <xdr:row>1</xdr:row>
      <xdr:rowOff>0</xdr:rowOff>
    </xdr:from>
    <xdr:to>
      <xdr:col>0</xdr:col>
      <xdr:colOff>571500</xdr:colOff>
      <xdr:row>2</xdr:row>
      <xdr:rowOff>129733</xdr:rowOff>
    </xdr:to>
    <xdr:pic>
      <xdr:nvPicPr>
        <xdr:cNvPr id="3" name="Imagen 2">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190500"/>
          <a:ext cx="523875" cy="312613"/>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9525</xdr:colOff>
      <xdr:row>1</xdr:row>
      <xdr:rowOff>65456</xdr:rowOff>
    </xdr:from>
    <xdr:to>
      <xdr:col>0</xdr:col>
      <xdr:colOff>750570</xdr:colOff>
      <xdr:row>3</xdr:row>
      <xdr:rowOff>141164</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55956"/>
          <a:ext cx="733425" cy="43765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742950</xdr:colOff>
      <xdr:row>2</xdr:row>
      <xdr:rowOff>94758</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3425" cy="43765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9525</xdr:colOff>
      <xdr:row>1</xdr:row>
      <xdr:rowOff>47625</xdr:rowOff>
    </xdr:from>
    <xdr:to>
      <xdr:col>0</xdr:col>
      <xdr:colOff>533400</xdr:colOff>
      <xdr:row>2</xdr:row>
      <xdr:rowOff>169738</xdr:rowOff>
    </xdr:to>
    <xdr:pic>
      <xdr:nvPicPr>
        <xdr:cNvPr id="3" name="Imagen 2">
          <a:extLst>
            <a:ext uri="{FF2B5EF4-FFF2-40B4-BE49-F238E27FC236}">
              <a16:creationId xmlns:a16="http://schemas.microsoft.com/office/drawing/2014/main" id="{00000000-0008-0000-1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38125"/>
          <a:ext cx="523875" cy="312613"/>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581025</xdr:colOff>
      <xdr:row>7</xdr:row>
      <xdr:rowOff>95250</xdr:rowOff>
    </xdr:from>
    <xdr:to>
      <xdr:col>3</xdr:col>
      <xdr:colOff>0</xdr:colOff>
      <xdr:row>9</xdr:row>
      <xdr:rowOff>95250</xdr:rowOff>
    </xdr:to>
    <xdr:sp macro="" textlink="">
      <xdr:nvSpPr>
        <xdr:cNvPr id="4" name="CuadroTexto 3">
          <a:extLst>
            <a:ext uri="{FF2B5EF4-FFF2-40B4-BE49-F238E27FC236}">
              <a16:creationId xmlns:a16="http://schemas.microsoft.com/office/drawing/2014/main" id="{00000000-0008-0000-1600-000004000000}"/>
            </a:ext>
          </a:extLst>
        </xdr:cNvPr>
        <xdr:cNvSpPr txBox="1"/>
      </xdr:nvSpPr>
      <xdr:spPr>
        <a:xfrm>
          <a:off x="2228850" y="1428750"/>
          <a:ext cx="26003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38100</xdr:rowOff>
    </xdr:from>
    <xdr:to>
      <xdr:col>0</xdr:col>
      <xdr:colOff>701040</xdr:colOff>
      <xdr:row>3</xdr:row>
      <xdr:rowOff>97155</xdr:rowOff>
    </xdr:to>
    <xdr:pic>
      <xdr:nvPicPr>
        <xdr:cNvPr id="3" name="Imagen 2">
          <a:extLst>
            <a:ext uri="{FF2B5EF4-FFF2-40B4-BE49-F238E27FC236}">
              <a16:creationId xmlns:a16="http://schemas.microsoft.com/office/drawing/2014/main" id="{00000000-0008-0000-1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28600"/>
          <a:ext cx="704850" cy="447675"/>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19050</xdr:colOff>
      <xdr:row>1</xdr:row>
      <xdr:rowOff>38100</xdr:rowOff>
    </xdr:from>
    <xdr:to>
      <xdr:col>0</xdr:col>
      <xdr:colOff>552450</xdr:colOff>
      <xdr:row>2</xdr:row>
      <xdr:rowOff>167833</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228600"/>
          <a:ext cx="523875" cy="3126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0</xdr:rowOff>
    </xdr:from>
    <xdr:to>
      <xdr:col>0</xdr:col>
      <xdr:colOff>1362075</xdr:colOff>
      <xdr:row>5</xdr:row>
      <xdr:rowOff>18960</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0"/>
          <a:ext cx="1171575" cy="828585"/>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38100</xdr:colOff>
      <xdr:row>0</xdr:row>
      <xdr:rowOff>180975</xdr:rowOff>
    </xdr:from>
    <xdr:to>
      <xdr:col>0</xdr:col>
      <xdr:colOff>644654</xdr:colOff>
      <xdr:row>2</xdr:row>
      <xdr:rowOff>180975</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180975"/>
          <a:ext cx="606554" cy="36195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1</xdr:row>
      <xdr:rowOff>47624</xdr:rowOff>
    </xdr:from>
    <xdr:to>
      <xdr:col>0</xdr:col>
      <xdr:colOff>686364</xdr:colOff>
      <xdr:row>3</xdr:row>
      <xdr:rowOff>76199</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38124"/>
          <a:ext cx="686364" cy="409575"/>
        </a:xfrm>
        <a:prstGeom prst="rect">
          <a:avLst/>
        </a:prstGeom>
      </xdr:spPr>
    </xdr:pic>
    <xdr:clientData/>
  </xdr:twoCellAnchor>
  <xdr:twoCellAnchor>
    <xdr:from>
      <xdr:col>1</xdr:col>
      <xdr:colOff>133350</xdr:colOff>
      <xdr:row>8</xdr:row>
      <xdr:rowOff>142875</xdr:rowOff>
    </xdr:from>
    <xdr:to>
      <xdr:col>3</xdr:col>
      <xdr:colOff>0</xdr:colOff>
      <xdr:row>10</xdr:row>
      <xdr:rowOff>142875</xdr:rowOff>
    </xdr:to>
    <xdr:sp macro="" textlink="">
      <xdr:nvSpPr>
        <xdr:cNvPr id="3" name="CuadroTexto 2">
          <a:extLst>
            <a:ext uri="{FF2B5EF4-FFF2-40B4-BE49-F238E27FC236}">
              <a16:creationId xmlns:a16="http://schemas.microsoft.com/office/drawing/2014/main" id="{FFF667B4-DC60-4C29-B0D3-E46DECBAF107}"/>
            </a:ext>
          </a:extLst>
        </xdr:cNvPr>
        <xdr:cNvSpPr txBox="1"/>
      </xdr:nvSpPr>
      <xdr:spPr>
        <a:xfrm>
          <a:off x="3114675" y="1666875"/>
          <a:ext cx="26003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0</xdr:col>
      <xdr:colOff>586740</xdr:colOff>
      <xdr:row>2</xdr:row>
      <xdr:rowOff>171457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1"/>
          <a:ext cx="581025" cy="34671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1</xdr:row>
      <xdr:rowOff>85725</xdr:rowOff>
    </xdr:from>
    <xdr:to>
      <xdr:col>0</xdr:col>
      <xdr:colOff>686364</xdr:colOff>
      <xdr:row>3</xdr:row>
      <xdr:rowOff>114300</xdr:rowOff>
    </xdr:to>
    <xdr:pic>
      <xdr:nvPicPr>
        <xdr:cNvPr id="2" name="Imagen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76225"/>
          <a:ext cx="686364" cy="409575"/>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1</xdr:col>
      <xdr:colOff>419100</xdr:colOff>
      <xdr:row>8</xdr:row>
      <xdr:rowOff>66675</xdr:rowOff>
    </xdr:from>
    <xdr:to>
      <xdr:col>3</xdr:col>
      <xdr:colOff>0</xdr:colOff>
      <xdr:row>10</xdr:row>
      <xdr:rowOff>66675</xdr:rowOff>
    </xdr:to>
    <xdr:sp macro="" textlink="">
      <xdr:nvSpPr>
        <xdr:cNvPr id="2" name="CuadroTexto 1">
          <a:extLst>
            <a:ext uri="{FF2B5EF4-FFF2-40B4-BE49-F238E27FC236}">
              <a16:creationId xmlns:a16="http://schemas.microsoft.com/office/drawing/2014/main" id="{00000000-0008-0000-1A00-000002000000}"/>
            </a:ext>
          </a:extLst>
        </xdr:cNvPr>
        <xdr:cNvSpPr txBox="1"/>
      </xdr:nvSpPr>
      <xdr:spPr>
        <a:xfrm>
          <a:off x="2447925" y="1781175"/>
          <a:ext cx="30194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0</xdr:rowOff>
    </xdr:from>
    <xdr:to>
      <xdr:col>0</xdr:col>
      <xdr:colOff>686364</xdr:colOff>
      <xdr:row>2</xdr:row>
      <xdr:rowOff>17145</xdr:rowOff>
    </xdr:to>
    <xdr:pic>
      <xdr:nvPicPr>
        <xdr:cNvPr id="3" name="Imagen 2">
          <a:extLst>
            <a:ext uri="{FF2B5EF4-FFF2-40B4-BE49-F238E27FC236}">
              <a16:creationId xmlns:a16="http://schemas.microsoft.com/office/drawing/2014/main" id="{00000000-0008-0000-1A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838200</xdr:colOff>
      <xdr:row>1</xdr:row>
      <xdr:rowOff>476250</xdr:rowOff>
    </xdr:to>
    <xdr:pic>
      <xdr:nvPicPr>
        <xdr:cNvPr id="2" name="Imagen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38200" cy="46672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686364</xdr:colOff>
      <xdr:row>1</xdr:row>
      <xdr:rowOff>398145</xdr:rowOff>
    </xdr:to>
    <xdr:pic>
      <xdr:nvPicPr>
        <xdr:cNvPr id="3" name="Imagen 2">
          <a:extLst>
            <a:ext uri="{FF2B5EF4-FFF2-40B4-BE49-F238E27FC236}">
              <a16:creationId xmlns:a16="http://schemas.microsoft.com/office/drawing/2014/main" id="{00000000-0008-0000-1C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11432</xdr:colOff>
      <xdr:row>8</xdr:row>
      <xdr:rowOff>95250</xdr:rowOff>
    </xdr:from>
    <xdr:to>
      <xdr:col>2</xdr:col>
      <xdr:colOff>1295400</xdr:colOff>
      <xdr:row>12</xdr:row>
      <xdr:rowOff>20956</xdr:rowOff>
    </xdr:to>
    <xdr:sp macro="" textlink="">
      <xdr:nvSpPr>
        <xdr:cNvPr id="3" name="CuadroTexto 2">
          <a:extLst>
            <a:ext uri="{FF2B5EF4-FFF2-40B4-BE49-F238E27FC236}">
              <a16:creationId xmlns:a16="http://schemas.microsoft.com/office/drawing/2014/main" id="{00000000-0008-0000-1D00-000003000000}"/>
            </a:ext>
          </a:extLst>
        </xdr:cNvPr>
        <xdr:cNvSpPr txBox="1"/>
      </xdr:nvSpPr>
      <xdr:spPr>
        <a:xfrm>
          <a:off x="11432" y="1828800"/>
          <a:ext cx="4246243" cy="687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No</a:t>
          </a:r>
          <a:r>
            <a:rPr lang="es-PY" sz="1100" baseline="0"/>
            <a:t> aplica.</a:t>
          </a:r>
          <a:endParaRPr lang="es-PY" sz="1100"/>
        </a:p>
      </xdr:txBody>
    </xdr:sp>
    <xdr:clientData/>
  </xdr:twoCellAnchor>
  <xdr:twoCellAnchor>
    <xdr:from>
      <xdr:col>0</xdr:col>
      <xdr:colOff>0</xdr:colOff>
      <xdr:row>15</xdr:row>
      <xdr:rowOff>57151</xdr:rowOff>
    </xdr:from>
    <xdr:to>
      <xdr:col>3</xdr:col>
      <xdr:colOff>0</xdr:colOff>
      <xdr:row>23</xdr:row>
      <xdr:rowOff>57151</xdr:rowOff>
    </xdr:to>
    <xdr:sp macro="" textlink="">
      <xdr:nvSpPr>
        <xdr:cNvPr id="4" name="CuadroTexto 3">
          <a:extLst>
            <a:ext uri="{FF2B5EF4-FFF2-40B4-BE49-F238E27FC236}">
              <a16:creationId xmlns:a16="http://schemas.microsoft.com/office/drawing/2014/main" id="{00000000-0008-0000-1D00-000004000000}"/>
            </a:ext>
          </a:extLst>
        </xdr:cNvPr>
        <xdr:cNvSpPr txBox="1"/>
      </xdr:nvSpPr>
      <xdr:spPr>
        <a:xfrm>
          <a:off x="0" y="2990851"/>
          <a:ext cx="426720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s-PY" sz="1000">
              <a:solidFill>
                <a:schemeClr val="dk1"/>
              </a:solidFill>
              <a:effectLst/>
              <a:latin typeface="+mn-lt"/>
              <a:ea typeface="+mn-ea"/>
              <a:cs typeface="+mn-cs"/>
            </a:rPr>
            <a:t>De acuerdo con las disposiciones del art. 91 de la Ley N° 1.034/83 vigente en Paraguay, debe destinarse a constituir la Reserva Legal un monto no inferior al 5% del resultado positivo surgido de la sumatoria algebraica del resultado del ejercicio, los ajustes de ejercicios anteriores y las pérdidas acumuladas de ejercicios anteriores, hasta alcanzar el 20% del capital social. Zuba S.A. no ha alcanzado el valor máximo de la Reserva legal de acuerdo a lo previsto en la Ley N° 1.034/83 , motivo por el cual el saldo varia en los ejercicios comparados.</a:t>
          </a:r>
        </a:p>
        <a:p>
          <a:endParaRPr lang="es-PY" sz="1100"/>
        </a:p>
      </xdr:txBody>
    </xdr:sp>
    <xdr:clientData/>
  </xdr:twoCellAnchor>
  <xdr:twoCellAnchor>
    <xdr:from>
      <xdr:col>0</xdr:col>
      <xdr:colOff>49530</xdr:colOff>
      <xdr:row>25</xdr:row>
      <xdr:rowOff>26670</xdr:rowOff>
    </xdr:from>
    <xdr:to>
      <xdr:col>2</xdr:col>
      <xdr:colOff>1295400</xdr:colOff>
      <xdr:row>27</xdr:row>
      <xdr:rowOff>167640</xdr:rowOff>
    </xdr:to>
    <xdr:sp macro="" textlink="">
      <xdr:nvSpPr>
        <xdr:cNvPr id="5" name="CuadroTexto 4">
          <a:extLst>
            <a:ext uri="{FF2B5EF4-FFF2-40B4-BE49-F238E27FC236}">
              <a16:creationId xmlns:a16="http://schemas.microsoft.com/office/drawing/2014/main" id="{00000000-0008-0000-1D00-000005000000}"/>
            </a:ext>
          </a:extLst>
        </xdr:cNvPr>
        <xdr:cNvSpPr txBox="1"/>
      </xdr:nvSpPr>
      <xdr:spPr>
        <a:xfrm>
          <a:off x="49530" y="4674870"/>
          <a:ext cx="4208145" cy="5219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No</a:t>
          </a:r>
          <a:r>
            <a:rPr lang="es-PY" sz="1100" baseline="0"/>
            <a:t> aplica</a:t>
          </a:r>
          <a:endParaRPr lang="es-PY" sz="1100"/>
        </a:p>
      </xdr:txBody>
    </xdr:sp>
    <xdr:clientData/>
  </xdr:twoCellAnchor>
  <xdr:twoCellAnchor>
    <xdr:from>
      <xdr:col>0</xdr:col>
      <xdr:colOff>49531</xdr:colOff>
      <xdr:row>31</xdr:row>
      <xdr:rowOff>121920</xdr:rowOff>
    </xdr:from>
    <xdr:to>
      <xdr:col>2</xdr:col>
      <xdr:colOff>1285875</xdr:colOff>
      <xdr:row>36</xdr:row>
      <xdr:rowOff>38100</xdr:rowOff>
    </xdr:to>
    <xdr:sp macro="" textlink="">
      <xdr:nvSpPr>
        <xdr:cNvPr id="6" name="CuadroTexto 5">
          <a:extLst>
            <a:ext uri="{FF2B5EF4-FFF2-40B4-BE49-F238E27FC236}">
              <a16:creationId xmlns:a16="http://schemas.microsoft.com/office/drawing/2014/main" id="{00000000-0008-0000-1D00-000006000000}"/>
            </a:ext>
          </a:extLst>
        </xdr:cNvPr>
        <xdr:cNvSpPr txBox="1"/>
      </xdr:nvSpPr>
      <xdr:spPr>
        <a:xfrm>
          <a:off x="49531" y="5532120"/>
          <a:ext cx="4198619" cy="868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La</a:t>
          </a:r>
          <a:r>
            <a:rPr lang="es-PY" sz="1100" baseline="0"/>
            <a:t> reserva facultativa fue creada mediante la decision de los accionistas en la asamblea de fecha 08/04/2024 por Gs. 7.333.810.028. En fecha 08/07/2024 por Asamblea Ordinaria se decidio la distribucion de Gs. 4.910.109.782</a:t>
          </a:r>
          <a:endParaRPr lang="es-PY" sz="1100"/>
        </a:p>
      </xdr:txBody>
    </xdr:sp>
    <xdr:clientData/>
  </xdr:twoCellAnchor>
  <xdr:twoCellAnchor editAs="oneCell">
    <xdr:from>
      <xdr:col>0</xdr:col>
      <xdr:colOff>0</xdr:colOff>
      <xdr:row>1</xdr:row>
      <xdr:rowOff>0</xdr:rowOff>
    </xdr:from>
    <xdr:to>
      <xdr:col>0</xdr:col>
      <xdr:colOff>686364</xdr:colOff>
      <xdr:row>2</xdr:row>
      <xdr:rowOff>19050</xdr:rowOff>
    </xdr:to>
    <xdr:pic>
      <xdr:nvPicPr>
        <xdr:cNvPr id="7" name="Imagen 6">
          <a:extLst>
            <a:ext uri="{FF2B5EF4-FFF2-40B4-BE49-F238E27FC236}">
              <a16:creationId xmlns:a16="http://schemas.microsoft.com/office/drawing/2014/main" id="{00000000-0008-0000-1D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1957916</xdr:colOff>
      <xdr:row>8</xdr:row>
      <xdr:rowOff>82550</xdr:rowOff>
    </xdr:from>
    <xdr:to>
      <xdr:col>2</xdr:col>
      <xdr:colOff>959908</xdr:colOff>
      <xdr:row>10</xdr:row>
      <xdr:rowOff>82550</xdr:rowOff>
    </xdr:to>
    <xdr:sp macro="" textlink="">
      <xdr:nvSpPr>
        <xdr:cNvPr id="2" name="CuadroTexto 1">
          <a:extLst>
            <a:ext uri="{FF2B5EF4-FFF2-40B4-BE49-F238E27FC236}">
              <a16:creationId xmlns:a16="http://schemas.microsoft.com/office/drawing/2014/main" id="{00000000-0008-0000-1E00-000002000000}"/>
            </a:ext>
          </a:extLst>
        </xdr:cNvPr>
        <xdr:cNvSpPr txBox="1"/>
      </xdr:nvSpPr>
      <xdr:spPr>
        <a:xfrm>
          <a:off x="1957916" y="1860550"/>
          <a:ext cx="2568575" cy="3915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0</xdr:rowOff>
    </xdr:from>
    <xdr:to>
      <xdr:col>0</xdr:col>
      <xdr:colOff>686364</xdr:colOff>
      <xdr:row>1</xdr:row>
      <xdr:rowOff>401955</xdr:rowOff>
    </xdr:to>
    <xdr:pic>
      <xdr:nvPicPr>
        <xdr:cNvPr id="3" name="Imagen 2">
          <a:extLst>
            <a:ext uri="{FF2B5EF4-FFF2-40B4-BE49-F238E27FC236}">
              <a16:creationId xmlns:a16="http://schemas.microsoft.com/office/drawing/2014/main" id="{00000000-0008-0000-1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0</xdr:col>
      <xdr:colOff>686364</xdr:colOff>
      <xdr:row>2</xdr:row>
      <xdr:rowOff>0</xdr:rowOff>
    </xdr:to>
    <xdr:pic>
      <xdr:nvPicPr>
        <xdr:cNvPr id="2" name="Imagen 1">
          <a:extLst>
            <a:ext uri="{FF2B5EF4-FFF2-40B4-BE49-F238E27FC236}">
              <a16:creationId xmlns:a16="http://schemas.microsoft.com/office/drawing/2014/main" id="{00000000-0008-0000-1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9550"/>
          <a:ext cx="686364" cy="4095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101600</xdr:colOff>
      <xdr:row>1</xdr:row>
      <xdr:rowOff>114300</xdr:rowOff>
    </xdr:from>
    <xdr:to>
      <xdr:col>2</xdr:col>
      <xdr:colOff>1066800</xdr:colOff>
      <xdr:row>9</xdr:row>
      <xdr:rowOff>127000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0792" t="-833" r="25743" b="833"/>
        <a:stretch/>
      </xdr:blipFill>
      <xdr:spPr>
        <a:xfrm>
          <a:off x="101600" y="114300"/>
          <a:ext cx="1244600" cy="11811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2524125</xdr:colOff>
      <xdr:row>9</xdr:row>
      <xdr:rowOff>152400</xdr:rowOff>
    </xdr:from>
    <xdr:to>
      <xdr:col>2</xdr:col>
      <xdr:colOff>857250</xdr:colOff>
      <xdr:row>11</xdr:row>
      <xdr:rowOff>152400</xdr:rowOff>
    </xdr:to>
    <xdr:sp macro="" textlink="">
      <xdr:nvSpPr>
        <xdr:cNvPr id="2" name="CuadroTexto 1">
          <a:extLst>
            <a:ext uri="{FF2B5EF4-FFF2-40B4-BE49-F238E27FC236}">
              <a16:creationId xmlns:a16="http://schemas.microsoft.com/office/drawing/2014/main" id="{00000000-0008-0000-2000-000002000000}"/>
            </a:ext>
          </a:extLst>
        </xdr:cNvPr>
        <xdr:cNvSpPr txBox="1"/>
      </xdr:nvSpPr>
      <xdr:spPr>
        <a:xfrm>
          <a:off x="2524125" y="1847850"/>
          <a:ext cx="1914525"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19050</xdr:rowOff>
    </xdr:from>
    <xdr:to>
      <xdr:col>0</xdr:col>
      <xdr:colOff>686364</xdr:colOff>
      <xdr:row>3</xdr:row>
      <xdr:rowOff>142875</xdr:rowOff>
    </xdr:to>
    <xdr:pic>
      <xdr:nvPicPr>
        <xdr:cNvPr id="3" name="Imagen 2">
          <a:extLst>
            <a:ext uri="{FF2B5EF4-FFF2-40B4-BE49-F238E27FC236}">
              <a16:creationId xmlns:a16="http://schemas.microsoft.com/office/drawing/2014/main" id="{00000000-0008-0000-2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9550"/>
          <a:ext cx="686364" cy="504825"/>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9525</xdr:colOff>
      <xdr:row>1</xdr:row>
      <xdr:rowOff>76200</xdr:rowOff>
    </xdr:from>
    <xdr:to>
      <xdr:col>0</xdr:col>
      <xdr:colOff>695889</xdr:colOff>
      <xdr:row>3</xdr:row>
      <xdr:rowOff>104775</xdr:rowOff>
    </xdr:to>
    <xdr:pic>
      <xdr:nvPicPr>
        <xdr:cNvPr id="2" name="Imagen 1">
          <a:extLst>
            <a:ext uri="{FF2B5EF4-FFF2-40B4-BE49-F238E27FC236}">
              <a16:creationId xmlns:a16="http://schemas.microsoft.com/office/drawing/2014/main" id="{00000000-0008-0000-2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66700"/>
          <a:ext cx="686364" cy="409575"/>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739140</xdr:colOff>
      <xdr:row>3</xdr:row>
      <xdr:rowOff>160020</xdr:rowOff>
    </xdr:to>
    <xdr:pic>
      <xdr:nvPicPr>
        <xdr:cNvPr id="2" name="Imagen 1">
          <a:extLst>
            <a:ext uri="{FF2B5EF4-FFF2-40B4-BE49-F238E27FC236}">
              <a16:creationId xmlns:a16="http://schemas.microsoft.com/office/drawing/2014/main" id="{00000000-0008-0000-2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2880"/>
          <a:ext cx="739140" cy="52578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1</xdr:row>
      <xdr:rowOff>57150</xdr:rowOff>
    </xdr:from>
    <xdr:to>
      <xdr:col>0</xdr:col>
      <xdr:colOff>686364</xdr:colOff>
      <xdr:row>3</xdr:row>
      <xdr:rowOff>85725</xdr:rowOff>
    </xdr:to>
    <xdr:pic>
      <xdr:nvPicPr>
        <xdr:cNvPr id="2" name="Imagen 1">
          <a:extLst>
            <a:ext uri="{FF2B5EF4-FFF2-40B4-BE49-F238E27FC236}">
              <a16:creationId xmlns:a16="http://schemas.microsoft.com/office/drawing/2014/main" id="{00000000-0008-0000-2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47650"/>
          <a:ext cx="686364" cy="409575"/>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0</xdr:col>
      <xdr:colOff>686364</xdr:colOff>
      <xdr:row>2</xdr:row>
      <xdr:rowOff>66675</xdr:rowOff>
    </xdr:to>
    <xdr:pic>
      <xdr:nvPicPr>
        <xdr:cNvPr id="2" name="Imagen 1">
          <a:extLst>
            <a:ext uri="{FF2B5EF4-FFF2-40B4-BE49-F238E27FC236}">
              <a16:creationId xmlns:a16="http://schemas.microsoft.com/office/drawing/2014/main" id="{00000000-0008-0000-2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9075"/>
          <a:ext cx="686364" cy="409575"/>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1</xdr:row>
      <xdr:rowOff>38100</xdr:rowOff>
    </xdr:from>
    <xdr:to>
      <xdr:col>0</xdr:col>
      <xdr:colOff>686364</xdr:colOff>
      <xdr:row>3</xdr:row>
      <xdr:rowOff>66675</xdr:rowOff>
    </xdr:to>
    <xdr:pic>
      <xdr:nvPicPr>
        <xdr:cNvPr id="2" name="Imagen 1">
          <a:extLst>
            <a:ext uri="{FF2B5EF4-FFF2-40B4-BE49-F238E27FC236}">
              <a16:creationId xmlns:a16="http://schemas.microsoft.com/office/drawing/2014/main" id="{00000000-0008-0000-2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28600"/>
          <a:ext cx="686364" cy="409575"/>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xdr:from>
      <xdr:col>1</xdr:col>
      <xdr:colOff>47625</xdr:colOff>
      <xdr:row>16</xdr:row>
      <xdr:rowOff>76200</xdr:rowOff>
    </xdr:from>
    <xdr:to>
      <xdr:col>3</xdr:col>
      <xdr:colOff>0</xdr:colOff>
      <xdr:row>18</xdr:row>
      <xdr:rowOff>66675</xdr:rowOff>
    </xdr:to>
    <xdr:sp macro="" textlink="">
      <xdr:nvSpPr>
        <xdr:cNvPr id="2" name="CuadroTexto 1">
          <a:extLst>
            <a:ext uri="{FF2B5EF4-FFF2-40B4-BE49-F238E27FC236}">
              <a16:creationId xmlns:a16="http://schemas.microsoft.com/office/drawing/2014/main" id="{00000000-0008-0000-2700-000002000000}"/>
            </a:ext>
          </a:extLst>
        </xdr:cNvPr>
        <xdr:cNvSpPr txBox="1"/>
      </xdr:nvSpPr>
      <xdr:spPr>
        <a:xfrm>
          <a:off x="2581275" y="2038350"/>
          <a:ext cx="35147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9525</xdr:colOff>
      <xdr:row>1</xdr:row>
      <xdr:rowOff>57150</xdr:rowOff>
    </xdr:from>
    <xdr:to>
      <xdr:col>0</xdr:col>
      <xdr:colOff>695889</xdr:colOff>
      <xdr:row>2</xdr:row>
      <xdr:rowOff>57150</xdr:rowOff>
    </xdr:to>
    <xdr:pic>
      <xdr:nvPicPr>
        <xdr:cNvPr id="3" name="Imagen 2">
          <a:extLst>
            <a:ext uri="{FF2B5EF4-FFF2-40B4-BE49-F238E27FC236}">
              <a16:creationId xmlns:a16="http://schemas.microsoft.com/office/drawing/2014/main" id="{00000000-0008-0000-2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47650"/>
          <a:ext cx="686364" cy="409575"/>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xdr:from>
      <xdr:col>1</xdr:col>
      <xdr:colOff>47626</xdr:colOff>
      <xdr:row>16</xdr:row>
      <xdr:rowOff>114300</xdr:rowOff>
    </xdr:from>
    <xdr:to>
      <xdr:col>2</xdr:col>
      <xdr:colOff>685800</xdr:colOff>
      <xdr:row>18</xdr:row>
      <xdr:rowOff>104775</xdr:rowOff>
    </xdr:to>
    <xdr:sp macro="" textlink="">
      <xdr:nvSpPr>
        <xdr:cNvPr id="2" name="CuadroTexto 1">
          <a:extLst>
            <a:ext uri="{FF2B5EF4-FFF2-40B4-BE49-F238E27FC236}">
              <a16:creationId xmlns:a16="http://schemas.microsoft.com/office/drawing/2014/main" id="{00000000-0008-0000-2800-000002000000}"/>
            </a:ext>
          </a:extLst>
        </xdr:cNvPr>
        <xdr:cNvSpPr txBox="1"/>
      </xdr:nvSpPr>
      <xdr:spPr>
        <a:xfrm>
          <a:off x="2581276" y="2028825"/>
          <a:ext cx="1866899"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0</xdr:rowOff>
    </xdr:from>
    <xdr:to>
      <xdr:col>0</xdr:col>
      <xdr:colOff>686364</xdr:colOff>
      <xdr:row>2</xdr:row>
      <xdr:rowOff>28575</xdr:rowOff>
    </xdr:to>
    <xdr:pic>
      <xdr:nvPicPr>
        <xdr:cNvPr id="3" name="Imagen 2">
          <a:extLst>
            <a:ext uri="{FF2B5EF4-FFF2-40B4-BE49-F238E27FC236}">
              <a16:creationId xmlns:a16="http://schemas.microsoft.com/office/drawing/2014/main" id="{00000000-0008-0000-2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686364</xdr:colOff>
      <xdr:row>2</xdr:row>
      <xdr:rowOff>47625</xdr:rowOff>
    </xdr:to>
    <xdr:pic>
      <xdr:nvPicPr>
        <xdr:cNvPr id="2" name="Imagen 1">
          <a:extLst>
            <a:ext uri="{FF2B5EF4-FFF2-40B4-BE49-F238E27FC236}">
              <a16:creationId xmlns:a16="http://schemas.microsoft.com/office/drawing/2014/main" id="{00000000-0008-0000-2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twoCellAnchor>
    <xdr:from>
      <xdr:col>0</xdr:col>
      <xdr:colOff>2381250</xdr:colOff>
      <xdr:row>15</xdr:row>
      <xdr:rowOff>19050</xdr:rowOff>
    </xdr:from>
    <xdr:to>
      <xdr:col>3</xdr:col>
      <xdr:colOff>0</xdr:colOff>
      <xdr:row>16</xdr:row>
      <xdr:rowOff>123825</xdr:rowOff>
    </xdr:to>
    <xdr:sp macro="" textlink="">
      <xdr:nvSpPr>
        <xdr:cNvPr id="3" name="CuadroTexto 2">
          <a:extLst>
            <a:ext uri="{FF2B5EF4-FFF2-40B4-BE49-F238E27FC236}">
              <a16:creationId xmlns:a16="http://schemas.microsoft.com/office/drawing/2014/main" id="{CFA01497-63C9-4D68-A52B-6469046FBCC5}"/>
            </a:ext>
          </a:extLst>
        </xdr:cNvPr>
        <xdr:cNvSpPr txBox="1"/>
      </xdr:nvSpPr>
      <xdr:spPr>
        <a:xfrm>
          <a:off x="2381250" y="2114550"/>
          <a:ext cx="36004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1</xdr:col>
      <xdr:colOff>66675</xdr:colOff>
      <xdr:row>15</xdr:row>
      <xdr:rowOff>171450</xdr:rowOff>
    </xdr:from>
    <xdr:to>
      <xdr:col>3</xdr:col>
      <xdr:colOff>0</xdr:colOff>
      <xdr:row>17</xdr:row>
      <xdr:rowOff>76200</xdr:rowOff>
    </xdr:to>
    <xdr:sp macro="" textlink="">
      <xdr:nvSpPr>
        <xdr:cNvPr id="2" name="CuadroTexto 1">
          <a:extLst>
            <a:ext uri="{FF2B5EF4-FFF2-40B4-BE49-F238E27FC236}">
              <a16:creationId xmlns:a16="http://schemas.microsoft.com/office/drawing/2014/main" id="{00000000-0008-0000-2A00-000002000000}"/>
            </a:ext>
          </a:extLst>
        </xdr:cNvPr>
        <xdr:cNvSpPr txBox="1"/>
      </xdr:nvSpPr>
      <xdr:spPr>
        <a:xfrm>
          <a:off x="1876425" y="1838325"/>
          <a:ext cx="36004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9525</xdr:colOff>
      <xdr:row>1</xdr:row>
      <xdr:rowOff>9525</xdr:rowOff>
    </xdr:from>
    <xdr:to>
      <xdr:col>0</xdr:col>
      <xdr:colOff>695889</xdr:colOff>
      <xdr:row>2</xdr:row>
      <xdr:rowOff>95250</xdr:rowOff>
    </xdr:to>
    <xdr:pic>
      <xdr:nvPicPr>
        <xdr:cNvPr id="3" name="Imagen 2">
          <a:extLst>
            <a:ext uri="{FF2B5EF4-FFF2-40B4-BE49-F238E27FC236}">
              <a16:creationId xmlns:a16="http://schemas.microsoft.com/office/drawing/2014/main" id="{00000000-0008-0000-2A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00025"/>
          <a:ext cx="686364" cy="409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53338</xdr:colOff>
      <xdr:row>2</xdr:row>
      <xdr:rowOff>153488</xdr:rowOff>
    </xdr:from>
    <xdr:to>
      <xdr:col>1</xdr:col>
      <xdr:colOff>1360714</xdr:colOff>
      <xdr:row>9</xdr:row>
      <xdr:rowOff>35923</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4655" t="6304" r="9362" b="4012"/>
        <a:stretch/>
      </xdr:blipFill>
      <xdr:spPr>
        <a:xfrm>
          <a:off x="194852" y="316774"/>
          <a:ext cx="1307376" cy="1058092"/>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xdr:from>
      <xdr:col>1</xdr:col>
      <xdr:colOff>66675</xdr:colOff>
      <xdr:row>12</xdr:row>
      <xdr:rowOff>114300</xdr:rowOff>
    </xdr:from>
    <xdr:to>
      <xdr:col>3</xdr:col>
      <xdr:colOff>0</xdr:colOff>
      <xdr:row>14</xdr:row>
      <xdr:rowOff>114300</xdr:rowOff>
    </xdr:to>
    <xdr:sp macro="" textlink="">
      <xdr:nvSpPr>
        <xdr:cNvPr id="2" name="CuadroTexto 1">
          <a:extLst>
            <a:ext uri="{FF2B5EF4-FFF2-40B4-BE49-F238E27FC236}">
              <a16:creationId xmlns:a16="http://schemas.microsoft.com/office/drawing/2014/main" id="{00000000-0008-0000-2B00-000002000000}"/>
            </a:ext>
          </a:extLst>
        </xdr:cNvPr>
        <xdr:cNvSpPr txBox="1"/>
      </xdr:nvSpPr>
      <xdr:spPr>
        <a:xfrm>
          <a:off x="3486150" y="1952625"/>
          <a:ext cx="339090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0</xdr:colOff>
      <xdr:row>1</xdr:row>
      <xdr:rowOff>0</xdr:rowOff>
    </xdr:from>
    <xdr:to>
      <xdr:col>0</xdr:col>
      <xdr:colOff>686364</xdr:colOff>
      <xdr:row>2</xdr:row>
      <xdr:rowOff>47625</xdr:rowOff>
    </xdr:to>
    <xdr:pic>
      <xdr:nvPicPr>
        <xdr:cNvPr id="3" name="Imagen 2">
          <a:extLst>
            <a:ext uri="{FF2B5EF4-FFF2-40B4-BE49-F238E27FC236}">
              <a16:creationId xmlns:a16="http://schemas.microsoft.com/office/drawing/2014/main" id="{00000000-0008-0000-2B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686364</xdr:colOff>
      <xdr:row>2</xdr:row>
      <xdr:rowOff>38100</xdr:rowOff>
    </xdr:to>
    <xdr:pic>
      <xdr:nvPicPr>
        <xdr:cNvPr id="2" name="Imagen 1">
          <a:extLst>
            <a:ext uri="{FF2B5EF4-FFF2-40B4-BE49-F238E27FC236}">
              <a16:creationId xmlns:a16="http://schemas.microsoft.com/office/drawing/2014/main" id="{00000000-0008-0000-2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xdr:from>
      <xdr:col>1</xdr:col>
      <xdr:colOff>882015</xdr:colOff>
      <xdr:row>24</xdr:row>
      <xdr:rowOff>165735</xdr:rowOff>
    </xdr:from>
    <xdr:to>
      <xdr:col>3</xdr:col>
      <xdr:colOff>643890</xdr:colOff>
      <xdr:row>26</xdr:row>
      <xdr:rowOff>165735</xdr:rowOff>
    </xdr:to>
    <xdr:sp macro="" textlink="">
      <xdr:nvSpPr>
        <xdr:cNvPr id="2" name="CuadroTexto 1">
          <a:extLst>
            <a:ext uri="{FF2B5EF4-FFF2-40B4-BE49-F238E27FC236}">
              <a16:creationId xmlns:a16="http://schemas.microsoft.com/office/drawing/2014/main" id="{00000000-0008-0000-2D00-000002000000}"/>
            </a:ext>
          </a:extLst>
        </xdr:cNvPr>
        <xdr:cNvSpPr txBox="1"/>
      </xdr:nvSpPr>
      <xdr:spPr>
        <a:xfrm>
          <a:off x="2558415" y="4600575"/>
          <a:ext cx="3114675" cy="37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xdr:from>
      <xdr:col>1</xdr:col>
      <xdr:colOff>733425</xdr:colOff>
      <xdr:row>31</xdr:row>
      <xdr:rowOff>142875</xdr:rowOff>
    </xdr:from>
    <xdr:to>
      <xdr:col>3</xdr:col>
      <xdr:colOff>495300</xdr:colOff>
      <xdr:row>33</xdr:row>
      <xdr:rowOff>142875</xdr:rowOff>
    </xdr:to>
    <xdr:sp macro="" textlink="">
      <xdr:nvSpPr>
        <xdr:cNvPr id="3" name="CuadroTexto 2">
          <a:extLst>
            <a:ext uri="{FF2B5EF4-FFF2-40B4-BE49-F238E27FC236}">
              <a16:creationId xmlns:a16="http://schemas.microsoft.com/office/drawing/2014/main" id="{00000000-0008-0000-2D00-000003000000}"/>
            </a:ext>
          </a:extLst>
        </xdr:cNvPr>
        <xdr:cNvSpPr txBox="1"/>
      </xdr:nvSpPr>
      <xdr:spPr>
        <a:xfrm>
          <a:off x="2362200" y="3419475"/>
          <a:ext cx="301942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9525</xdr:colOff>
      <xdr:row>1</xdr:row>
      <xdr:rowOff>76200</xdr:rowOff>
    </xdr:from>
    <xdr:to>
      <xdr:col>0</xdr:col>
      <xdr:colOff>695889</xdr:colOff>
      <xdr:row>3</xdr:row>
      <xdr:rowOff>104775</xdr:rowOff>
    </xdr:to>
    <xdr:pic>
      <xdr:nvPicPr>
        <xdr:cNvPr id="4" name="Imagen 3">
          <a:extLst>
            <a:ext uri="{FF2B5EF4-FFF2-40B4-BE49-F238E27FC236}">
              <a16:creationId xmlns:a16="http://schemas.microsoft.com/office/drawing/2014/main" id="{00000000-0008-0000-2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266700"/>
          <a:ext cx="686364" cy="409575"/>
        </a:xfrm>
        <a:prstGeom prst="rect">
          <a:avLst/>
        </a:prstGeom>
      </xdr:spPr>
    </xdr:pic>
    <xdr:clientData/>
  </xdr:twoCellAnchor>
  <xdr:twoCellAnchor>
    <xdr:from>
      <xdr:col>1</xdr:col>
      <xdr:colOff>973455</xdr:colOff>
      <xdr:row>10</xdr:row>
      <xdr:rowOff>167640</xdr:rowOff>
    </xdr:from>
    <xdr:to>
      <xdr:col>3</xdr:col>
      <xdr:colOff>735330</xdr:colOff>
      <xdr:row>12</xdr:row>
      <xdr:rowOff>180975</xdr:rowOff>
    </xdr:to>
    <xdr:sp macro="" textlink="">
      <xdr:nvSpPr>
        <xdr:cNvPr id="5" name="CuadroTexto 4">
          <a:extLst>
            <a:ext uri="{FF2B5EF4-FFF2-40B4-BE49-F238E27FC236}">
              <a16:creationId xmlns:a16="http://schemas.microsoft.com/office/drawing/2014/main" id="{00000000-0008-0000-2D00-000005000000}"/>
            </a:ext>
          </a:extLst>
        </xdr:cNvPr>
        <xdr:cNvSpPr txBox="1"/>
      </xdr:nvSpPr>
      <xdr:spPr>
        <a:xfrm>
          <a:off x="2649855" y="2004060"/>
          <a:ext cx="3114675" cy="3867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xdr:from>
      <xdr:col>1</xdr:col>
      <xdr:colOff>950595</xdr:colOff>
      <xdr:row>18</xdr:row>
      <xdr:rowOff>13335</xdr:rowOff>
    </xdr:from>
    <xdr:to>
      <xdr:col>3</xdr:col>
      <xdr:colOff>712470</xdr:colOff>
      <xdr:row>20</xdr:row>
      <xdr:rowOff>13335</xdr:rowOff>
    </xdr:to>
    <xdr:sp macro="" textlink="">
      <xdr:nvSpPr>
        <xdr:cNvPr id="6" name="CuadroTexto 5">
          <a:extLst>
            <a:ext uri="{FF2B5EF4-FFF2-40B4-BE49-F238E27FC236}">
              <a16:creationId xmlns:a16="http://schemas.microsoft.com/office/drawing/2014/main" id="{A88C144A-05FC-46F4-B17C-EB253F31B060}"/>
            </a:ext>
          </a:extLst>
        </xdr:cNvPr>
        <xdr:cNvSpPr txBox="1"/>
      </xdr:nvSpPr>
      <xdr:spPr>
        <a:xfrm>
          <a:off x="2626995" y="3335655"/>
          <a:ext cx="3114675" cy="365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686364</xdr:colOff>
      <xdr:row>2</xdr:row>
      <xdr:rowOff>0</xdr:rowOff>
    </xdr:to>
    <xdr:pic>
      <xdr:nvPicPr>
        <xdr:cNvPr id="2" name="Imagen 1">
          <a:extLst>
            <a:ext uri="{FF2B5EF4-FFF2-40B4-BE49-F238E27FC236}">
              <a16:creationId xmlns:a16="http://schemas.microsoft.com/office/drawing/2014/main" id="{00000000-0008-0000-2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686364" cy="409575"/>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22860</xdr:colOff>
      <xdr:row>1</xdr:row>
      <xdr:rowOff>7620</xdr:rowOff>
    </xdr:from>
    <xdr:to>
      <xdr:col>0</xdr:col>
      <xdr:colOff>661035</xdr:colOff>
      <xdr:row>2</xdr:row>
      <xdr:rowOff>131264</xdr:rowOff>
    </xdr:to>
    <xdr:pic>
      <xdr:nvPicPr>
        <xdr:cNvPr id="3" name="Imagen 2">
          <a:extLst>
            <a:ext uri="{FF2B5EF4-FFF2-40B4-BE49-F238E27FC236}">
              <a16:creationId xmlns:a16="http://schemas.microsoft.com/office/drawing/2014/main" id="{00000000-0008-0000-2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190500"/>
          <a:ext cx="638175" cy="375104"/>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1</xdr:row>
      <xdr:rowOff>76200</xdr:rowOff>
    </xdr:from>
    <xdr:to>
      <xdr:col>0</xdr:col>
      <xdr:colOff>686364</xdr:colOff>
      <xdr:row>3</xdr:row>
      <xdr:rowOff>104775</xdr:rowOff>
    </xdr:to>
    <xdr:pic>
      <xdr:nvPicPr>
        <xdr:cNvPr id="2" name="Imagen 1">
          <a:extLst>
            <a:ext uri="{FF2B5EF4-FFF2-40B4-BE49-F238E27FC236}">
              <a16:creationId xmlns:a16="http://schemas.microsoft.com/office/drawing/2014/main" id="{00000000-0008-0000-3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66700"/>
          <a:ext cx="686364" cy="409575"/>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2838449</xdr:colOff>
      <xdr:row>29</xdr:row>
      <xdr:rowOff>0</xdr:rowOff>
    </xdr:from>
    <xdr:to>
      <xdr:col>3</xdr:col>
      <xdr:colOff>0</xdr:colOff>
      <xdr:row>31</xdr:row>
      <xdr:rowOff>0</xdr:rowOff>
    </xdr:to>
    <xdr:sp macro="" textlink="">
      <xdr:nvSpPr>
        <xdr:cNvPr id="3" name="CuadroTexto 2">
          <a:extLst>
            <a:ext uri="{FF2B5EF4-FFF2-40B4-BE49-F238E27FC236}">
              <a16:creationId xmlns:a16="http://schemas.microsoft.com/office/drawing/2014/main" id="{00000000-0008-0000-3100-000003000000}"/>
            </a:ext>
          </a:extLst>
        </xdr:cNvPr>
        <xdr:cNvSpPr txBox="1"/>
      </xdr:nvSpPr>
      <xdr:spPr>
        <a:xfrm>
          <a:off x="2838449" y="5143500"/>
          <a:ext cx="3419476"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a:solidFill>
                <a:schemeClr val="bg1">
                  <a:lumMod val="65000"/>
                </a:schemeClr>
              </a:solidFill>
            </a:rPr>
            <a:t>NO</a:t>
          </a:r>
          <a:r>
            <a:rPr lang="en-US" sz="2400" baseline="0">
              <a:solidFill>
                <a:schemeClr val="bg1">
                  <a:lumMod val="65000"/>
                </a:schemeClr>
              </a:solidFill>
            </a:rPr>
            <a:t> APLICA</a:t>
          </a:r>
          <a:endParaRPr lang="en-US" sz="2400">
            <a:solidFill>
              <a:schemeClr val="bg1">
                <a:lumMod val="65000"/>
              </a:schemeClr>
            </a:solidFill>
          </a:endParaRPr>
        </a:p>
      </xdr:txBody>
    </xdr:sp>
    <xdr:clientData/>
  </xdr:twoCellAnchor>
  <xdr:twoCellAnchor editAs="oneCell">
    <xdr:from>
      <xdr:col>0</xdr:col>
      <xdr:colOff>30480</xdr:colOff>
      <xdr:row>1</xdr:row>
      <xdr:rowOff>38100</xdr:rowOff>
    </xdr:from>
    <xdr:to>
      <xdr:col>0</xdr:col>
      <xdr:colOff>836212</xdr:colOff>
      <xdr:row>3</xdr:row>
      <xdr:rowOff>135255</xdr:rowOff>
    </xdr:to>
    <xdr:pic>
      <xdr:nvPicPr>
        <xdr:cNvPr id="4" name="Imagen 3">
          <a:extLst>
            <a:ext uri="{FF2B5EF4-FFF2-40B4-BE49-F238E27FC236}">
              <a16:creationId xmlns:a16="http://schemas.microsoft.com/office/drawing/2014/main" id="{00000000-0008-0000-3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220980"/>
          <a:ext cx="805732" cy="46291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42333</xdr:rowOff>
    </xdr:from>
    <xdr:to>
      <xdr:col>0</xdr:col>
      <xdr:colOff>1195916</xdr:colOff>
      <xdr:row>6</xdr:row>
      <xdr:rowOff>147301</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22250"/>
          <a:ext cx="1195916" cy="8458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148167</xdr:rowOff>
    </xdr:from>
    <xdr:to>
      <xdr:col>0</xdr:col>
      <xdr:colOff>1333500</xdr:colOff>
      <xdr:row>6</xdr:row>
      <xdr:rowOff>167876</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38667"/>
          <a:ext cx="1333500" cy="94310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9525</xdr:colOff>
      <xdr:row>1</xdr:row>
      <xdr:rowOff>28575</xdr:rowOff>
    </xdr:from>
    <xdr:to>
      <xdr:col>2</xdr:col>
      <xdr:colOff>165806</xdr:colOff>
      <xdr:row>4</xdr:row>
      <xdr:rowOff>52627</xdr:rowOff>
    </xdr:to>
    <xdr:pic>
      <xdr:nvPicPr>
        <xdr:cNvPr id="3" name="Imagen 2">
          <a:extLst>
            <a:ext uri="{FF2B5EF4-FFF2-40B4-BE49-F238E27FC236}">
              <a16:creationId xmlns:a16="http://schemas.microsoft.com/office/drawing/2014/main" id="{43B68ABB-17ED-7E87-F525-9E298B494DA7}"/>
            </a:ext>
          </a:extLst>
        </xdr:cNvPr>
        <xdr:cNvPicPr>
          <a:picLocks noChangeAspect="1"/>
        </xdr:cNvPicPr>
      </xdr:nvPicPr>
      <xdr:blipFill>
        <a:blip xmlns:r="http://schemas.openxmlformats.org/officeDocument/2006/relationships" r:embed="rId1"/>
        <a:stretch>
          <a:fillRect/>
        </a:stretch>
      </xdr:blipFill>
      <xdr:spPr>
        <a:xfrm>
          <a:off x="314325" y="219075"/>
          <a:ext cx="823031" cy="56697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19050</xdr:colOff>
      <xdr:row>1</xdr:row>
      <xdr:rowOff>104776</xdr:rowOff>
    </xdr:from>
    <xdr:to>
      <xdr:col>0</xdr:col>
      <xdr:colOff>839932</xdr:colOff>
      <xdr:row>4</xdr:row>
      <xdr:rowOff>110490</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 y="295276"/>
          <a:ext cx="820882" cy="56197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85725</xdr:rowOff>
    </xdr:from>
    <xdr:to>
      <xdr:col>0</xdr:col>
      <xdr:colOff>707947</xdr:colOff>
      <xdr:row>5</xdr:row>
      <xdr:rowOff>83820</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66725"/>
          <a:ext cx="707947" cy="48387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7.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99"/>
    <pageSetUpPr fitToPage="1"/>
  </sheetPr>
  <dimension ref="A1:V178"/>
  <sheetViews>
    <sheetView showGridLines="0" view="pageBreakPreview" zoomScaleNormal="100" zoomScaleSheetLayoutView="100" workbookViewId="0">
      <selection activeCell="B168" sqref="B168:F168"/>
    </sheetView>
  </sheetViews>
  <sheetFormatPr baseColWidth="10" defaultRowHeight="12.5"/>
  <cols>
    <col min="1" max="1" width="34.90625" style="200" bestFit="1" customWidth="1"/>
    <col min="2" max="2" width="15" style="200" bestFit="1" customWidth="1"/>
    <col min="3" max="3" width="8.6328125" style="302" bestFit="1" customWidth="1"/>
    <col min="4" max="4" width="5.6328125" style="200" customWidth="1"/>
    <col min="5" max="5" width="8.36328125" style="303" customWidth="1"/>
    <col min="6" max="6" width="13.453125" style="200" bestFit="1" customWidth="1"/>
    <col min="7" max="8" width="6" style="200" customWidth="1"/>
    <col min="9" max="9" width="16.453125" style="200" bestFit="1" customWidth="1"/>
    <col min="10" max="10" width="14.90625" style="200" bestFit="1" customWidth="1"/>
    <col min="11" max="12" width="6.36328125" style="200" customWidth="1"/>
    <col min="13" max="13" width="14.54296875" style="200" bestFit="1" customWidth="1"/>
    <col min="14" max="14" width="13.54296875" style="200" bestFit="1" customWidth="1"/>
    <col min="15" max="16" width="5.54296875" style="200" customWidth="1"/>
    <col min="17" max="17" width="14.54296875" style="200" bestFit="1" customWidth="1"/>
    <col min="18" max="18" width="17.08984375" style="200" bestFit="1" customWidth="1"/>
    <col min="19" max="21" width="5.453125" style="200" customWidth="1"/>
    <col min="22" max="22" width="15.6328125" style="200" bestFit="1" customWidth="1"/>
    <col min="23" max="256" width="11.453125" style="200"/>
    <col min="257" max="257" width="34.90625" style="200" bestFit="1" customWidth="1"/>
    <col min="258" max="258" width="15" style="200" bestFit="1" customWidth="1"/>
    <col min="259" max="259" width="8.6328125" style="200" bestFit="1" customWidth="1"/>
    <col min="260" max="260" width="5.6328125" style="200" customWidth="1"/>
    <col min="261" max="261" width="8.36328125" style="200" customWidth="1"/>
    <col min="262" max="262" width="13.453125" style="200" bestFit="1" customWidth="1"/>
    <col min="263" max="264" width="6" style="200" customWidth="1"/>
    <col min="265" max="265" width="16.453125" style="200" bestFit="1" customWidth="1"/>
    <col min="266" max="266" width="14.90625" style="200" bestFit="1" customWidth="1"/>
    <col min="267" max="268" width="6.36328125" style="200" customWidth="1"/>
    <col min="269" max="269" width="14.54296875" style="200" bestFit="1" customWidth="1"/>
    <col min="270" max="270" width="13.54296875" style="200" bestFit="1" customWidth="1"/>
    <col min="271" max="272" width="5.54296875" style="200" customWidth="1"/>
    <col min="273" max="273" width="14.54296875" style="200" bestFit="1" customWidth="1"/>
    <col min="274" max="274" width="17.08984375" style="200" bestFit="1" customWidth="1"/>
    <col min="275" max="277" width="5.453125" style="200" customWidth="1"/>
    <col min="278" max="278" width="15.6328125" style="200" bestFit="1" customWidth="1"/>
    <col min="279" max="512" width="11.453125" style="200"/>
    <col min="513" max="513" width="34.90625" style="200" bestFit="1" customWidth="1"/>
    <col min="514" max="514" width="15" style="200" bestFit="1" customWidth="1"/>
    <col min="515" max="515" width="8.6328125" style="200" bestFit="1" customWidth="1"/>
    <col min="516" max="516" width="5.6328125" style="200" customWidth="1"/>
    <col min="517" max="517" width="8.36328125" style="200" customWidth="1"/>
    <col min="518" max="518" width="13.453125" style="200" bestFit="1" customWidth="1"/>
    <col min="519" max="520" width="6" style="200" customWidth="1"/>
    <col min="521" max="521" width="16.453125" style="200" bestFit="1" customWidth="1"/>
    <col min="522" max="522" width="14.90625" style="200" bestFit="1" customWidth="1"/>
    <col min="523" max="524" width="6.36328125" style="200" customWidth="1"/>
    <col min="525" max="525" width="14.54296875" style="200" bestFit="1" customWidth="1"/>
    <col min="526" max="526" width="13.54296875" style="200" bestFit="1" customWidth="1"/>
    <col min="527" max="528" width="5.54296875" style="200" customWidth="1"/>
    <col min="529" max="529" width="14.54296875" style="200" bestFit="1" customWidth="1"/>
    <col min="530" max="530" width="17.08984375" style="200" bestFit="1" customWidth="1"/>
    <col min="531" max="533" width="5.453125" style="200" customWidth="1"/>
    <col min="534" max="534" width="15.6328125" style="200" bestFit="1" customWidth="1"/>
    <col min="535" max="768" width="11.453125" style="200"/>
    <col min="769" max="769" width="34.90625" style="200" bestFit="1" customWidth="1"/>
    <col min="770" max="770" width="15" style="200" bestFit="1" customWidth="1"/>
    <col min="771" max="771" width="8.6328125" style="200" bestFit="1" customWidth="1"/>
    <col min="772" max="772" width="5.6328125" style="200" customWidth="1"/>
    <col min="773" max="773" width="8.36328125" style="200" customWidth="1"/>
    <col min="774" max="774" width="13.453125" style="200" bestFit="1" customWidth="1"/>
    <col min="775" max="776" width="6" style="200" customWidth="1"/>
    <col min="777" max="777" width="16.453125" style="200" bestFit="1" customWidth="1"/>
    <col min="778" max="778" width="14.90625" style="200" bestFit="1" customWidth="1"/>
    <col min="779" max="780" width="6.36328125" style="200" customWidth="1"/>
    <col min="781" max="781" width="14.54296875" style="200" bestFit="1" customWidth="1"/>
    <col min="782" max="782" width="13.54296875" style="200" bestFit="1" customWidth="1"/>
    <col min="783" max="784" width="5.54296875" style="200" customWidth="1"/>
    <col min="785" max="785" width="14.54296875" style="200" bestFit="1" customWidth="1"/>
    <col min="786" max="786" width="17.08984375" style="200" bestFit="1" customWidth="1"/>
    <col min="787" max="789" width="5.453125" style="200" customWidth="1"/>
    <col min="790" max="790" width="15.6328125" style="200" bestFit="1" customWidth="1"/>
    <col min="791" max="1024" width="11.453125" style="200"/>
    <col min="1025" max="1025" width="34.90625" style="200" bestFit="1" customWidth="1"/>
    <col min="1026" max="1026" width="15" style="200" bestFit="1" customWidth="1"/>
    <col min="1027" max="1027" width="8.6328125" style="200" bestFit="1" customWidth="1"/>
    <col min="1028" max="1028" width="5.6328125" style="200" customWidth="1"/>
    <col min="1029" max="1029" width="8.36328125" style="200" customWidth="1"/>
    <col min="1030" max="1030" width="13.453125" style="200" bestFit="1" customWidth="1"/>
    <col min="1031" max="1032" width="6" style="200" customWidth="1"/>
    <col min="1033" max="1033" width="16.453125" style="200" bestFit="1" customWidth="1"/>
    <col min="1034" max="1034" width="14.90625" style="200" bestFit="1" customWidth="1"/>
    <col min="1035" max="1036" width="6.36328125" style="200" customWidth="1"/>
    <col min="1037" max="1037" width="14.54296875" style="200" bestFit="1" customWidth="1"/>
    <col min="1038" max="1038" width="13.54296875" style="200" bestFit="1" customWidth="1"/>
    <col min="1039" max="1040" width="5.54296875" style="200" customWidth="1"/>
    <col min="1041" max="1041" width="14.54296875" style="200" bestFit="1" customWidth="1"/>
    <col min="1042" max="1042" width="17.08984375" style="200" bestFit="1" customWidth="1"/>
    <col min="1043" max="1045" width="5.453125" style="200" customWidth="1"/>
    <col min="1046" max="1046" width="15.6328125" style="200" bestFit="1" customWidth="1"/>
    <col min="1047" max="1280" width="11.453125" style="200"/>
    <col min="1281" max="1281" width="34.90625" style="200" bestFit="1" customWidth="1"/>
    <col min="1282" max="1282" width="15" style="200" bestFit="1" customWidth="1"/>
    <col min="1283" max="1283" width="8.6328125" style="200" bestFit="1" customWidth="1"/>
    <col min="1284" max="1284" width="5.6328125" style="200" customWidth="1"/>
    <col min="1285" max="1285" width="8.36328125" style="200" customWidth="1"/>
    <col min="1286" max="1286" width="13.453125" style="200" bestFit="1" customWidth="1"/>
    <col min="1287" max="1288" width="6" style="200" customWidth="1"/>
    <col min="1289" max="1289" width="16.453125" style="200" bestFit="1" customWidth="1"/>
    <col min="1290" max="1290" width="14.90625" style="200" bestFit="1" customWidth="1"/>
    <col min="1291" max="1292" width="6.36328125" style="200" customWidth="1"/>
    <col min="1293" max="1293" width="14.54296875" style="200" bestFit="1" customWidth="1"/>
    <col min="1294" max="1294" width="13.54296875" style="200" bestFit="1" customWidth="1"/>
    <col min="1295" max="1296" width="5.54296875" style="200" customWidth="1"/>
    <col min="1297" max="1297" width="14.54296875" style="200" bestFit="1" customWidth="1"/>
    <col min="1298" max="1298" width="17.08984375" style="200" bestFit="1" customWidth="1"/>
    <col min="1299" max="1301" width="5.453125" style="200" customWidth="1"/>
    <col min="1302" max="1302" width="15.6328125" style="200" bestFit="1" customWidth="1"/>
    <col min="1303" max="1536" width="11.453125" style="200"/>
    <col min="1537" max="1537" width="34.90625" style="200" bestFit="1" customWidth="1"/>
    <col min="1538" max="1538" width="15" style="200" bestFit="1" customWidth="1"/>
    <col min="1539" max="1539" width="8.6328125" style="200" bestFit="1" customWidth="1"/>
    <col min="1540" max="1540" width="5.6328125" style="200" customWidth="1"/>
    <col min="1541" max="1541" width="8.36328125" style="200" customWidth="1"/>
    <col min="1542" max="1542" width="13.453125" style="200" bestFit="1" customWidth="1"/>
    <col min="1543" max="1544" width="6" style="200" customWidth="1"/>
    <col min="1545" max="1545" width="16.453125" style="200" bestFit="1" customWidth="1"/>
    <col min="1546" max="1546" width="14.90625" style="200" bestFit="1" customWidth="1"/>
    <col min="1547" max="1548" width="6.36328125" style="200" customWidth="1"/>
    <col min="1549" max="1549" width="14.54296875" style="200" bestFit="1" customWidth="1"/>
    <col min="1550" max="1550" width="13.54296875" style="200" bestFit="1" customWidth="1"/>
    <col min="1551" max="1552" width="5.54296875" style="200" customWidth="1"/>
    <col min="1553" max="1553" width="14.54296875" style="200" bestFit="1" customWidth="1"/>
    <col min="1554" max="1554" width="17.08984375" style="200" bestFit="1" customWidth="1"/>
    <col min="1555" max="1557" width="5.453125" style="200" customWidth="1"/>
    <col min="1558" max="1558" width="15.6328125" style="200" bestFit="1" customWidth="1"/>
    <col min="1559" max="1792" width="11.453125" style="200"/>
    <col min="1793" max="1793" width="34.90625" style="200" bestFit="1" customWidth="1"/>
    <col min="1794" max="1794" width="15" style="200" bestFit="1" customWidth="1"/>
    <col min="1795" max="1795" width="8.6328125" style="200" bestFit="1" customWidth="1"/>
    <col min="1796" max="1796" width="5.6328125" style="200" customWidth="1"/>
    <col min="1797" max="1797" width="8.36328125" style="200" customWidth="1"/>
    <col min="1798" max="1798" width="13.453125" style="200" bestFit="1" customWidth="1"/>
    <col min="1799" max="1800" width="6" style="200" customWidth="1"/>
    <col min="1801" max="1801" width="16.453125" style="200" bestFit="1" customWidth="1"/>
    <col min="1802" max="1802" width="14.90625" style="200" bestFit="1" customWidth="1"/>
    <col min="1803" max="1804" width="6.36328125" style="200" customWidth="1"/>
    <col min="1805" max="1805" width="14.54296875" style="200" bestFit="1" customWidth="1"/>
    <col min="1806" max="1806" width="13.54296875" style="200" bestFit="1" customWidth="1"/>
    <col min="1807" max="1808" width="5.54296875" style="200" customWidth="1"/>
    <col min="1809" max="1809" width="14.54296875" style="200" bestFit="1" customWidth="1"/>
    <col min="1810" max="1810" width="17.08984375" style="200" bestFit="1" customWidth="1"/>
    <col min="1811" max="1813" width="5.453125" style="200" customWidth="1"/>
    <col min="1814" max="1814" width="15.6328125" style="200" bestFit="1" customWidth="1"/>
    <col min="1815" max="2048" width="11.453125" style="200"/>
    <col min="2049" max="2049" width="34.90625" style="200" bestFit="1" customWidth="1"/>
    <col min="2050" max="2050" width="15" style="200" bestFit="1" customWidth="1"/>
    <col min="2051" max="2051" width="8.6328125" style="200" bestFit="1" customWidth="1"/>
    <col min="2052" max="2052" width="5.6328125" style="200" customWidth="1"/>
    <col min="2053" max="2053" width="8.36328125" style="200" customWidth="1"/>
    <col min="2054" max="2054" width="13.453125" style="200" bestFit="1" customWidth="1"/>
    <col min="2055" max="2056" width="6" style="200" customWidth="1"/>
    <col min="2057" max="2057" width="16.453125" style="200" bestFit="1" customWidth="1"/>
    <col min="2058" max="2058" width="14.90625" style="200" bestFit="1" customWidth="1"/>
    <col min="2059" max="2060" width="6.36328125" style="200" customWidth="1"/>
    <col min="2061" max="2061" width="14.54296875" style="200" bestFit="1" customWidth="1"/>
    <col min="2062" max="2062" width="13.54296875" style="200" bestFit="1" customWidth="1"/>
    <col min="2063" max="2064" width="5.54296875" style="200" customWidth="1"/>
    <col min="2065" max="2065" width="14.54296875" style="200" bestFit="1" customWidth="1"/>
    <col min="2066" max="2066" width="17.08984375" style="200" bestFit="1" customWidth="1"/>
    <col min="2067" max="2069" width="5.453125" style="200" customWidth="1"/>
    <col min="2070" max="2070" width="15.6328125" style="200" bestFit="1" customWidth="1"/>
    <col min="2071" max="2304" width="11.453125" style="200"/>
    <col min="2305" max="2305" width="34.90625" style="200" bestFit="1" customWidth="1"/>
    <col min="2306" max="2306" width="15" style="200" bestFit="1" customWidth="1"/>
    <col min="2307" max="2307" width="8.6328125" style="200" bestFit="1" customWidth="1"/>
    <col min="2308" max="2308" width="5.6328125" style="200" customWidth="1"/>
    <col min="2309" max="2309" width="8.36328125" style="200" customWidth="1"/>
    <col min="2310" max="2310" width="13.453125" style="200" bestFit="1" customWidth="1"/>
    <col min="2311" max="2312" width="6" style="200" customWidth="1"/>
    <col min="2313" max="2313" width="16.453125" style="200" bestFit="1" customWidth="1"/>
    <col min="2314" max="2314" width="14.90625" style="200" bestFit="1" customWidth="1"/>
    <col min="2315" max="2316" width="6.36328125" style="200" customWidth="1"/>
    <col min="2317" max="2317" width="14.54296875" style="200" bestFit="1" customWidth="1"/>
    <col min="2318" max="2318" width="13.54296875" style="200" bestFit="1" customWidth="1"/>
    <col min="2319" max="2320" width="5.54296875" style="200" customWidth="1"/>
    <col min="2321" max="2321" width="14.54296875" style="200" bestFit="1" customWidth="1"/>
    <col min="2322" max="2322" width="17.08984375" style="200" bestFit="1" customWidth="1"/>
    <col min="2323" max="2325" width="5.453125" style="200" customWidth="1"/>
    <col min="2326" max="2326" width="15.6328125" style="200" bestFit="1" customWidth="1"/>
    <col min="2327" max="2560" width="11.453125" style="200"/>
    <col min="2561" max="2561" width="34.90625" style="200" bestFit="1" customWidth="1"/>
    <col min="2562" max="2562" width="15" style="200" bestFit="1" customWidth="1"/>
    <col min="2563" max="2563" width="8.6328125" style="200" bestFit="1" customWidth="1"/>
    <col min="2564" max="2564" width="5.6328125" style="200" customWidth="1"/>
    <col min="2565" max="2565" width="8.36328125" style="200" customWidth="1"/>
    <col min="2566" max="2566" width="13.453125" style="200" bestFit="1" customWidth="1"/>
    <col min="2567" max="2568" width="6" style="200" customWidth="1"/>
    <col min="2569" max="2569" width="16.453125" style="200" bestFit="1" customWidth="1"/>
    <col min="2570" max="2570" width="14.90625" style="200" bestFit="1" customWidth="1"/>
    <col min="2571" max="2572" width="6.36328125" style="200" customWidth="1"/>
    <col min="2573" max="2573" width="14.54296875" style="200" bestFit="1" customWidth="1"/>
    <col min="2574" max="2574" width="13.54296875" style="200" bestFit="1" customWidth="1"/>
    <col min="2575" max="2576" width="5.54296875" style="200" customWidth="1"/>
    <col min="2577" max="2577" width="14.54296875" style="200" bestFit="1" customWidth="1"/>
    <col min="2578" max="2578" width="17.08984375" style="200" bestFit="1" customWidth="1"/>
    <col min="2579" max="2581" width="5.453125" style="200" customWidth="1"/>
    <col min="2582" max="2582" width="15.6328125" style="200" bestFit="1" customWidth="1"/>
    <col min="2583" max="2816" width="11.453125" style="200"/>
    <col min="2817" max="2817" width="34.90625" style="200" bestFit="1" customWidth="1"/>
    <col min="2818" max="2818" width="15" style="200" bestFit="1" customWidth="1"/>
    <col min="2819" max="2819" width="8.6328125" style="200" bestFit="1" customWidth="1"/>
    <col min="2820" max="2820" width="5.6328125" style="200" customWidth="1"/>
    <col min="2821" max="2821" width="8.36328125" style="200" customWidth="1"/>
    <col min="2822" max="2822" width="13.453125" style="200" bestFit="1" customWidth="1"/>
    <col min="2823" max="2824" width="6" style="200" customWidth="1"/>
    <col min="2825" max="2825" width="16.453125" style="200" bestFit="1" customWidth="1"/>
    <col min="2826" max="2826" width="14.90625" style="200" bestFit="1" customWidth="1"/>
    <col min="2827" max="2828" width="6.36328125" style="200" customWidth="1"/>
    <col min="2829" max="2829" width="14.54296875" style="200" bestFit="1" customWidth="1"/>
    <col min="2830" max="2830" width="13.54296875" style="200" bestFit="1" customWidth="1"/>
    <col min="2831" max="2832" width="5.54296875" style="200" customWidth="1"/>
    <col min="2833" max="2833" width="14.54296875" style="200" bestFit="1" customWidth="1"/>
    <col min="2834" max="2834" width="17.08984375" style="200" bestFit="1" customWidth="1"/>
    <col min="2835" max="2837" width="5.453125" style="200" customWidth="1"/>
    <col min="2838" max="2838" width="15.6328125" style="200" bestFit="1" customWidth="1"/>
    <col min="2839" max="3072" width="11.453125" style="200"/>
    <col min="3073" max="3073" width="34.90625" style="200" bestFit="1" customWidth="1"/>
    <col min="3074" max="3074" width="15" style="200" bestFit="1" customWidth="1"/>
    <col min="3075" max="3075" width="8.6328125" style="200" bestFit="1" customWidth="1"/>
    <col min="3076" max="3076" width="5.6328125" style="200" customWidth="1"/>
    <col min="3077" max="3077" width="8.36328125" style="200" customWidth="1"/>
    <col min="3078" max="3078" width="13.453125" style="200" bestFit="1" customWidth="1"/>
    <col min="3079" max="3080" width="6" style="200" customWidth="1"/>
    <col min="3081" max="3081" width="16.453125" style="200" bestFit="1" customWidth="1"/>
    <col min="3082" max="3082" width="14.90625" style="200" bestFit="1" customWidth="1"/>
    <col min="3083" max="3084" width="6.36328125" style="200" customWidth="1"/>
    <col min="3085" max="3085" width="14.54296875" style="200" bestFit="1" customWidth="1"/>
    <col min="3086" max="3086" width="13.54296875" style="200" bestFit="1" customWidth="1"/>
    <col min="3087" max="3088" width="5.54296875" style="200" customWidth="1"/>
    <col min="3089" max="3089" width="14.54296875" style="200" bestFit="1" customWidth="1"/>
    <col min="3090" max="3090" width="17.08984375" style="200" bestFit="1" customWidth="1"/>
    <col min="3091" max="3093" width="5.453125" style="200" customWidth="1"/>
    <col min="3094" max="3094" width="15.6328125" style="200" bestFit="1" customWidth="1"/>
    <col min="3095" max="3328" width="11.453125" style="200"/>
    <col min="3329" max="3329" width="34.90625" style="200" bestFit="1" customWidth="1"/>
    <col min="3330" max="3330" width="15" style="200" bestFit="1" customWidth="1"/>
    <col min="3331" max="3331" width="8.6328125" style="200" bestFit="1" customWidth="1"/>
    <col min="3332" max="3332" width="5.6328125" style="200" customWidth="1"/>
    <col min="3333" max="3333" width="8.36328125" style="200" customWidth="1"/>
    <col min="3334" max="3334" width="13.453125" style="200" bestFit="1" customWidth="1"/>
    <col min="3335" max="3336" width="6" style="200" customWidth="1"/>
    <col min="3337" max="3337" width="16.453125" style="200" bestFit="1" customWidth="1"/>
    <col min="3338" max="3338" width="14.90625" style="200" bestFit="1" customWidth="1"/>
    <col min="3339" max="3340" width="6.36328125" style="200" customWidth="1"/>
    <col min="3341" max="3341" width="14.54296875" style="200" bestFit="1" customWidth="1"/>
    <col min="3342" max="3342" width="13.54296875" style="200" bestFit="1" customWidth="1"/>
    <col min="3343" max="3344" width="5.54296875" style="200" customWidth="1"/>
    <col min="3345" max="3345" width="14.54296875" style="200" bestFit="1" customWidth="1"/>
    <col min="3346" max="3346" width="17.08984375" style="200" bestFit="1" customWidth="1"/>
    <col min="3347" max="3349" width="5.453125" style="200" customWidth="1"/>
    <col min="3350" max="3350" width="15.6328125" style="200" bestFit="1" customWidth="1"/>
    <col min="3351" max="3584" width="11.453125" style="200"/>
    <col min="3585" max="3585" width="34.90625" style="200" bestFit="1" customWidth="1"/>
    <col min="3586" max="3586" width="15" style="200" bestFit="1" customWidth="1"/>
    <col min="3587" max="3587" width="8.6328125" style="200" bestFit="1" customWidth="1"/>
    <col min="3588" max="3588" width="5.6328125" style="200" customWidth="1"/>
    <col min="3589" max="3589" width="8.36328125" style="200" customWidth="1"/>
    <col min="3590" max="3590" width="13.453125" style="200" bestFit="1" customWidth="1"/>
    <col min="3591" max="3592" width="6" style="200" customWidth="1"/>
    <col min="3593" max="3593" width="16.453125" style="200" bestFit="1" customWidth="1"/>
    <col min="3594" max="3594" width="14.90625" style="200" bestFit="1" customWidth="1"/>
    <col min="3595" max="3596" width="6.36328125" style="200" customWidth="1"/>
    <col min="3597" max="3597" width="14.54296875" style="200" bestFit="1" customWidth="1"/>
    <col min="3598" max="3598" width="13.54296875" style="200" bestFit="1" customWidth="1"/>
    <col min="3599" max="3600" width="5.54296875" style="200" customWidth="1"/>
    <col min="3601" max="3601" width="14.54296875" style="200" bestFit="1" customWidth="1"/>
    <col min="3602" max="3602" width="17.08984375" style="200" bestFit="1" customWidth="1"/>
    <col min="3603" max="3605" width="5.453125" style="200" customWidth="1"/>
    <col min="3606" max="3606" width="15.6328125" style="200" bestFit="1" customWidth="1"/>
    <col min="3607" max="3840" width="11.453125" style="200"/>
    <col min="3841" max="3841" width="34.90625" style="200" bestFit="1" customWidth="1"/>
    <col min="3842" max="3842" width="15" style="200" bestFit="1" customWidth="1"/>
    <col min="3843" max="3843" width="8.6328125" style="200" bestFit="1" customWidth="1"/>
    <col min="3844" max="3844" width="5.6328125" style="200" customWidth="1"/>
    <col min="3845" max="3845" width="8.36328125" style="200" customWidth="1"/>
    <col min="3846" max="3846" width="13.453125" style="200" bestFit="1" customWidth="1"/>
    <col min="3847" max="3848" width="6" style="200" customWidth="1"/>
    <col min="3849" max="3849" width="16.453125" style="200" bestFit="1" customWidth="1"/>
    <col min="3850" max="3850" width="14.90625" style="200" bestFit="1" customWidth="1"/>
    <col min="3851" max="3852" width="6.36328125" style="200" customWidth="1"/>
    <col min="3853" max="3853" width="14.54296875" style="200" bestFit="1" customWidth="1"/>
    <col min="3854" max="3854" width="13.54296875" style="200" bestFit="1" customWidth="1"/>
    <col min="3855" max="3856" width="5.54296875" style="200" customWidth="1"/>
    <col min="3857" max="3857" width="14.54296875" style="200" bestFit="1" customWidth="1"/>
    <col min="3858" max="3858" width="17.08984375" style="200" bestFit="1" customWidth="1"/>
    <col min="3859" max="3861" width="5.453125" style="200" customWidth="1"/>
    <col min="3862" max="3862" width="15.6328125" style="200" bestFit="1" customWidth="1"/>
    <col min="3863" max="4096" width="11.453125" style="200"/>
    <col min="4097" max="4097" width="34.90625" style="200" bestFit="1" customWidth="1"/>
    <col min="4098" max="4098" width="15" style="200" bestFit="1" customWidth="1"/>
    <col min="4099" max="4099" width="8.6328125" style="200" bestFit="1" customWidth="1"/>
    <col min="4100" max="4100" width="5.6328125" style="200" customWidth="1"/>
    <col min="4101" max="4101" width="8.36328125" style="200" customWidth="1"/>
    <col min="4102" max="4102" width="13.453125" style="200" bestFit="1" customWidth="1"/>
    <col min="4103" max="4104" width="6" style="200" customWidth="1"/>
    <col min="4105" max="4105" width="16.453125" style="200" bestFit="1" customWidth="1"/>
    <col min="4106" max="4106" width="14.90625" style="200" bestFit="1" customWidth="1"/>
    <col min="4107" max="4108" width="6.36328125" style="200" customWidth="1"/>
    <col min="4109" max="4109" width="14.54296875" style="200" bestFit="1" customWidth="1"/>
    <col min="4110" max="4110" width="13.54296875" style="200" bestFit="1" customWidth="1"/>
    <col min="4111" max="4112" width="5.54296875" style="200" customWidth="1"/>
    <col min="4113" max="4113" width="14.54296875" style="200" bestFit="1" customWidth="1"/>
    <col min="4114" max="4114" width="17.08984375" style="200" bestFit="1" customWidth="1"/>
    <col min="4115" max="4117" width="5.453125" style="200" customWidth="1"/>
    <col min="4118" max="4118" width="15.6328125" style="200" bestFit="1" customWidth="1"/>
    <col min="4119" max="4352" width="11.453125" style="200"/>
    <col min="4353" max="4353" width="34.90625" style="200" bestFit="1" customWidth="1"/>
    <col min="4354" max="4354" width="15" style="200" bestFit="1" customWidth="1"/>
    <col min="4355" max="4355" width="8.6328125" style="200" bestFit="1" customWidth="1"/>
    <col min="4356" max="4356" width="5.6328125" style="200" customWidth="1"/>
    <col min="4357" max="4357" width="8.36328125" style="200" customWidth="1"/>
    <col min="4358" max="4358" width="13.453125" style="200" bestFit="1" customWidth="1"/>
    <col min="4359" max="4360" width="6" style="200" customWidth="1"/>
    <col min="4361" max="4361" width="16.453125" style="200" bestFit="1" customWidth="1"/>
    <col min="4362" max="4362" width="14.90625" style="200" bestFit="1" customWidth="1"/>
    <col min="4363" max="4364" width="6.36328125" style="200" customWidth="1"/>
    <col min="4365" max="4365" width="14.54296875" style="200" bestFit="1" customWidth="1"/>
    <col min="4366" max="4366" width="13.54296875" style="200" bestFit="1" customWidth="1"/>
    <col min="4367" max="4368" width="5.54296875" style="200" customWidth="1"/>
    <col min="4369" max="4369" width="14.54296875" style="200" bestFit="1" customWidth="1"/>
    <col min="4370" max="4370" width="17.08984375" style="200" bestFit="1" customWidth="1"/>
    <col min="4371" max="4373" width="5.453125" style="200" customWidth="1"/>
    <col min="4374" max="4374" width="15.6328125" style="200" bestFit="1" customWidth="1"/>
    <col min="4375" max="4608" width="11.453125" style="200"/>
    <col min="4609" max="4609" width="34.90625" style="200" bestFit="1" customWidth="1"/>
    <col min="4610" max="4610" width="15" style="200" bestFit="1" customWidth="1"/>
    <col min="4611" max="4611" width="8.6328125" style="200" bestFit="1" customWidth="1"/>
    <col min="4612" max="4612" width="5.6328125" style="200" customWidth="1"/>
    <col min="4613" max="4613" width="8.36328125" style="200" customWidth="1"/>
    <col min="4614" max="4614" width="13.453125" style="200" bestFit="1" customWidth="1"/>
    <col min="4615" max="4616" width="6" style="200" customWidth="1"/>
    <col min="4617" max="4617" width="16.453125" style="200" bestFit="1" customWidth="1"/>
    <col min="4618" max="4618" width="14.90625" style="200" bestFit="1" customWidth="1"/>
    <col min="4619" max="4620" width="6.36328125" style="200" customWidth="1"/>
    <col min="4621" max="4621" width="14.54296875" style="200" bestFit="1" customWidth="1"/>
    <col min="4622" max="4622" width="13.54296875" style="200" bestFit="1" customWidth="1"/>
    <col min="4623" max="4624" width="5.54296875" style="200" customWidth="1"/>
    <col min="4625" max="4625" width="14.54296875" style="200" bestFit="1" customWidth="1"/>
    <col min="4626" max="4626" width="17.08984375" style="200" bestFit="1" customWidth="1"/>
    <col min="4627" max="4629" width="5.453125" style="200" customWidth="1"/>
    <col min="4630" max="4630" width="15.6328125" style="200" bestFit="1" customWidth="1"/>
    <col min="4631" max="4864" width="11.453125" style="200"/>
    <col min="4865" max="4865" width="34.90625" style="200" bestFit="1" customWidth="1"/>
    <col min="4866" max="4866" width="15" style="200" bestFit="1" customWidth="1"/>
    <col min="4867" max="4867" width="8.6328125" style="200" bestFit="1" customWidth="1"/>
    <col min="4868" max="4868" width="5.6328125" style="200" customWidth="1"/>
    <col min="4869" max="4869" width="8.36328125" style="200" customWidth="1"/>
    <col min="4870" max="4870" width="13.453125" style="200" bestFit="1" customWidth="1"/>
    <col min="4871" max="4872" width="6" style="200" customWidth="1"/>
    <col min="4873" max="4873" width="16.453125" style="200" bestFit="1" customWidth="1"/>
    <col min="4874" max="4874" width="14.90625" style="200" bestFit="1" customWidth="1"/>
    <col min="4875" max="4876" width="6.36328125" style="200" customWidth="1"/>
    <col min="4877" max="4877" width="14.54296875" style="200" bestFit="1" customWidth="1"/>
    <col min="4878" max="4878" width="13.54296875" style="200" bestFit="1" customWidth="1"/>
    <col min="4879" max="4880" width="5.54296875" style="200" customWidth="1"/>
    <col min="4881" max="4881" width="14.54296875" style="200" bestFit="1" customWidth="1"/>
    <col min="4882" max="4882" width="17.08984375" style="200" bestFit="1" customWidth="1"/>
    <col min="4883" max="4885" width="5.453125" style="200" customWidth="1"/>
    <col min="4886" max="4886" width="15.6328125" style="200" bestFit="1" customWidth="1"/>
    <col min="4887" max="5120" width="11.453125" style="200"/>
    <col min="5121" max="5121" width="34.90625" style="200" bestFit="1" customWidth="1"/>
    <col min="5122" max="5122" width="15" style="200" bestFit="1" customWidth="1"/>
    <col min="5123" max="5123" width="8.6328125" style="200" bestFit="1" customWidth="1"/>
    <col min="5124" max="5124" width="5.6328125" style="200" customWidth="1"/>
    <col min="5125" max="5125" width="8.36328125" style="200" customWidth="1"/>
    <col min="5126" max="5126" width="13.453125" style="200" bestFit="1" customWidth="1"/>
    <col min="5127" max="5128" width="6" style="200" customWidth="1"/>
    <col min="5129" max="5129" width="16.453125" style="200" bestFit="1" customWidth="1"/>
    <col min="5130" max="5130" width="14.90625" style="200" bestFit="1" customWidth="1"/>
    <col min="5131" max="5132" width="6.36328125" style="200" customWidth="1"/>
    <col min="5133" max="5133" width="14.54296875" style="200" bestFit="1" customWidth="1"/>
    <col min="5134" max="5134" width="13.54296875" style="200" bestFit="1" customWidth="1"/>
    <col min="5135" max="5136" width="5.54296875" style="200" customWidth="1"/>
    <col min="5137" max="5137" width="14.54296875" style="200" bestFit="1" customWidth="1"/>
    <col min="5138" max="5138" width="17.08984375" style="200" bestFit="1" customWidth="1"/>
    <col min="5139" max="5141" width="5.453125" style="200" customWidth="1"/>
    <col min="5142" max="5142" width="15.6328125" style="200" bestFit="1" customWidth="1"/>
    <col min="5143" max="5376" width="11.453125" style="200"/>
    <col min="5377" max="5377" width="34.90625" style="200" bestFit="1" customWidth="1"/>
    <col min="5378" max="5378" width="15" style="200" bestFit="1" customWidth="1"/>
    <col min="5379" max="5379" width="8.6328125" style="200" bestFit="1" customWidth="1"/>
    <col min="5380" max="5380" width="5.6328125" style="200" customWidth="1"/>
    <col min="5381" max="5381" width="8.36328125" style="200" customWidth="1"/>
    <col min="5382" max="5382" width="13.453125" style="200" bestFit="1" customWidth="1"/>
    <col min="5383" max="5384" width="6" style="200" customWidth="1"/>
    <col min="5385" max="5385" width="16.453125" style="200" bestFit="1" customWidth="1"/>
    <col min="5386" max="5386" width="14.90625" style="200" bestFit="1" customWidth="1"/>
    <col min="5387" max="5388" width="6.36328125" style="200" customWidth="1"/>
    <col min="5389" max="5389" width="14.54296875" style="200" bestFit="1" customWidth="1"/>
    <col min="5390" max="5390" width="13.54296875" style="200" bestFit="1" customWidth="1"/>
    <col min="5391" max="5392" width="5.54296875" style="200" customWidth="1"/>
    <col min="5393" max="5393" width="14.54296875" style="200" bestFit="1" customWidth="1"/>
    <col min="5394" max="5394" width="17.08984375" style="200" bestFit="1" customWidth="1"/>
    <col min="5395" max="5397" width="5.453125" style="200" customWidth="1"/>
    <col min="5398" max="5398" width="15.6328125" style="200" bestFit="1" customWidth="1"/>
    <col min="5399" max="5632" width="11.453125" style="200"/>
    <col min="5633" max="5633" width="34.90625" style="200" bestFit="1" customWidth="1"/>
    <col min="5634" max="5634" width="15" style="200" bestFit="1" customWidth="1"/>
    <col min="5635" max="5635" width="8.6328125" style="200" bestFit="1" customWidth="1"/>
    <col min="5636" max="5636" width="5.6328125" style="200" customWidth="1"/>
    <col min="5637" max="5637" width="8.36328125" style="200" customWidth="1"/>
    <col min="5638" max="5638" width="13.453125" style="200" bestFit="1" customWidth="1"/>
    <col min="5639" max="5640" width="6" style="200" customWidth="1"/>
    <col min="5641" max="5641" width="16.453125" style="200" bestFit="1" customWidth="1"/>
    <col min="5642" max="5642" width="14.90625" style="200" bestFit="1" customWidth="1"/>
    <col min="5643" max="5644" width="6.36328125" style="200" customWidth="1"/>
    <col min="5645" max="5645" width="14.54296875" style="200" bestFit="1" customWidth="1"/>
    <col min="5646" max="5646" width="13.54296875" style="200" bestFit="1" customWidth="1"/>
    <col min="5647" max="5648" width="5.54296875" style="200" customWidth="1"/>
    <col min="5649" max="5649" width="14.54296875" style="200" bestFit="1" customWidth="1"/>
    <col min="5650" max="5650" width="17.08984375" style="200" bestFit="1" customWidth="1"/>
    <col min="5651" max="5653" width="5.453125" style="200" customWidth="1"/>
    <col min="5654" max="5654" width="15.6328125" style="200" bestFit="1" customWidth="1"/>
    <col min="5655" max="5888" width="11.453125" style="200"/>
    <col min="5889" max="5889" width="34.90625" style="200" bestFit="1" customWidth="1"/>
    <col min="5890" max="5890" width="15" style="200" bestFit="1" customWidth="1"/>
    <col min="5891" max="5891" width="8.6328125" style="200" bestFit="1" customWidth="1"/>
    <col min="5892" max="5892" width="5.6328125" style="200" customWidth="1"/>
    <col min="5893" max="5893" width="8.36328125" style="200" customWidth="1"/>
    <col min="5894" max="5894" width="13.453125" style="200" bestFit="1" customWidth="1"/>
    <col min="5895" max="5896" width="6" style="200" customWidth="1"/>
    <col min="5897" max="5897" width="16.453125" style="200" bestFit="1" customWidth="1"/>
    <col min="5898" max="5898" width="14.90625" style="200" bestFit="1" customWidth="1"/>
    <col min="5899" max="5900" width="6.36328125" style="200" customWidth="1"/>
    <col min="5901" max="5901" width="14.54296875" style="200" bestFit="1" customWidth="1"/>
    <col min="5902" max="5902" width="13.54296875" style="200" bestFit="1" customWidth="1"/>
    <col min="5903" max="5904" width="5.54296875" style="200" customWidth="1"/>
    <col min="5905" max="5905" width="14.54296875" style="200" bestFit="1" customWidth="1"/>
    <col min="5906" max="5906" width="17.08984375" style="200" bestFit="1" customWidth="1"/>
    <col min="5907" max="5909" width="5.453125" style="200" customWidth="1"/>
    <col min="5910" max="5910" width="15.6328125" style="200" bestFit="1" customWidth="1"/>
    <col min="5911" max="6144" width="11.453125" style="200"/>
    <col min="6145" max="6145" width="34.90625" style="200" bestFit="1" customWidth="1"/>
    <col min="6146" max="6146" width="15" style="200" bestFit="1" customWidth="1"/>
    <col min="6147" max="6147" width="8.6328125" style="200" bestFit="1" customWidth="1"/>
    <col min="6148" max="6148" width="5.6328125" style="200" customWidth="1"/>
    <col min="6149" max="6149" width="8.36328125" style="200" customWidth="1"/>
    <col min="6150" max="6150" width="13.453125" style="200" bestFit="1" customWidth="1"/>
    <col min="6151" max="6152" width="6" style="200" customWidth="1"/>
    <col min="6153" max="6153" width="16.453125" style="200" bestFit="1" customWidth="1"/>
    <col min="6154" max="6154" width="14.90625" style="200" bestFit="1" customWidth="1"/>
    <col min="6155" max="6156" width="6.36328125" style="200" customWidth="1"/>
    <col min="6157" max="6157" width="14.54296875" style="200" bestFit="1" customWidth="1"/>
    <col min="6158" max="6158" width="13.54296875" style="200" bestFit="1" customWidth="1"/>
    <col min="6159" max="6160" width="5.54296875" style="200" customWidth="1"/>
    <col min="6161" max="6161" width="14.54296875" style="200" bestFit="1" customWidth="1"/>
    <col min="6162" max="6162" width="17.08984375" style="200" bestFit="1" customWidth="1"/>
    <col min="6163" max="6165" width="5.453125" style="200" customWidth="1"/>
    <col min="6166" max="6166" width="15.6328125" style="200" bestFit="1" customWidth="1"/>
    <col min="6167" max="6400" width="11.453125" style="200"/>
    <col min="6401" max="6401" width="34.90625" style="200" bestFit="1" customWidth="1"/>
    <col min="6402" max="6402" width="15" style="200" bestFit="1" customWidth="1"/>
    <col min="6403" max="6403" width="8.6328125" style="200" bestFit="1" customWidth="1"/>
    <col min="6404" max="6404" width="5.6328125" style="200" customWidth="1"/>
    <col min="6405" max="6405" width="8.36328125" style="200" customWidth="1"/>
    <col min="6406" max="6406" width="13.453125" style="200" bestFit="1" customWidth="1"/>
    <col min="6407" max="6408" width="6" style="200" customWidth="1"/>
    <col min="6409" max="6409" width="16.453125" style="200" bestFit="1" customWidth="1"/>
    <col min="6410" max="6410" width="14.90625" style="200" bestFit="1" customWidth="1"/>
    <col min="6411" max="6412" width="6.36328125" style="200" customWidth="1"/>
    <col min="6413" max="6413" width="14.54296875" style="200" bestFit="1" customWidth="1"/>
    <col min="6414" max="6414" width="13.54296875" style="200" bestFit="1" customWidth="1"/>
    <col min="6415" max="6416" width="5.54296875" style="200" customWidth="1"/>
    <col min="6417" max="6417" width="14.54296875" style="200" bestFit="1" customWidth="1"/>
    <col min="6418" max="6418" width="17.08984375" style="200" bestFit="1" customWidth="1"/>
    <col min="6419" max="6421" width="5.453125" style="200" customWidth="1"/>
    <col min="6422" max="6422" width="15.6328125" style="200" bestFit="1" customWidth="1"/>
    <col min="6423" max="6656" width="11.453125" style="200"/>
    <col min="6657" max="6657" width="34.90625" style="200" bestFit="1" customWidth="1"/>
    <col min="6658" max="6658" width="15" style="200" bestFit="1" customWidth="1"/>
    <col min="6659" max="6659" width="8.6328125" style="200" bestFit="1" customWidth="1"/>
    <col min="6660" max="6660" width="5.6328125" style="200" customWidth="1"/>
    <col min="6661" max="6661" width="8.36328125" style="200" customWidth="1"/>
    <col min="6662" max="6662" width="13.453125" style="200" bestFit="1" customWidth="1"/>
    <col min="6663" max="6664" width="6" style="200" customWidth="1"/>
    <col min="6665" max="6665" width="16.453125" style="200" bestFit="1" customWidth="1"/>
    <col min="6666" max="6666" width="14.90625" style="200" bestFit="1" customWidth="1"/>
    <col min="6667" max="6668" width="6.36328125" style="200" customWidth="1"/>
    <col min="6669" max="6669" width="14.54296875" style="200" bestFit="1" customWidth="1"/>
    <col min="6670" max="6670" width="13.54296875" style="200" bestFit="1" customWidth="1"/>
    <col min="6671" max="6672" width="5.54296875" style="200" customWidth="1"/>
    <col min="6673" max="6673" width="14.54296875" style="200" bestFit="1" customWidth="1"/>
    <col min="6674" max="6674" width="17.08984375" style="200" bestFit="1" customWidth="1"/>
    <col min="6675" max="6677" width="5.453125" style="200" customWidth="1"/>
    <col min="6678" max="6678" width="15.6328125" style="200" bestFit="1" customWidth="1"/>
    <col min="6679" max="6912" width="11.453125" style="200"/>
    <col min="6913" max="6913" width="34.90625" style="200" bestFit="1" customWidth="1"/>
    <col min="6914" max="6914" width="15" style="200" bestFit="1" customWidth="1"/>
    <col min="6915" max="6915" width="8.6328125" style="200" bestFit="1" customWidth="1"/>
    <col min="6916" max="6916" width="5.6328125" style="200" customWidth="1"/>
    <col min="6917" max="6917" width="8.36328125" style="200" customWidth="1"/>
    <col min="6918" max="6918" width="13.453125" style="200" bestFit="1" customWidth="1"/>
    <col min="6919" max="6920" width="6" style="200" customWidth="1"/>
    <col min="6921" max="6921" width="16.453125" style="200" bestFit="1" customWidth="1"/>
    <col min="6922" max="6922" width="14.90625" style="200" bestFit="1" customWidth="1"/>
    <col min="6923" max="6924" width="6.36328125" style="200" customWidth="1"/>
    <col min="6925" max="6925" width="14.54296875" style="200" bestFit="1" customWidth="1"/>
    <col min="6926" max="6926" width="13.54296875" style="200" bestFit="1" customWidth="1"/>
    <col min="6927" max="6928" width="5.54296875" style="200" customWidth="1"/>
    <col min="6929" max="6929" width="14.54296875" style="200" bestFit="1" customWidth="1"/>
    <col min="6930" max="6930" width="17.08984375" style="200" bestFit="1" customWidth="1"/>
    <col min="6931" max="6933" width="5.453125" style="200" customWidth="1"/>
    <col min="6934" max="6934" width="15.6328125" style="200" bestFit="1" customWidth="1"/>
    <col min="6935" max="7168" width="11.453125" style="200"/>
    <col min="7169" max="7169" width="34.90625" style="200" bestFit="1" customWidth="1"/>
    <col min="7170" max="7170" width="15" style="200" bestFit="1" customWidth="1"/>
    <col min="7171" max="7171" width="8.6328125" style="200" bestFit="1" customWidth="1"/>
    <col min="7172" max="7172" width="5.6328125" style="200" customWidth="1"/>
    <col min="7173" max="7173" width="8.36328125" style="200" customWidth="1"/>
    <col min="7174" max="7174" width="13.453125" style="200" bestFit="1" customWidth="1"/>
    <col min="7175" max="7176" width="6" style="200" customWidth="1"/>
    <col min="7177" max="7177" width="16.453125" style="200" bestFit="1" customWidth="1"/>
    <col min="7178" max="7178" width="14.90625" style="200" bestFit="1" customWidth="1"/>
    <col min="7179" max="7180" width="6.36328125" style="200" customWidth="1"/>
    <col min="7181" max="7181" width="14.54296875" style="200" bestFit="1" customWidth="1"/>
    <col min="7182" max="7182" width="13.54296875" style="200" bestFit="1" customWidth="1"/>
    <col min="7183" max="7184" width="5.54296875" style="200" customWidth="1"/>
    <col min="7185" max="7185" width="14.54296875" style="200" bestFit="1" customWidth="1"/>
    <col min="7186" max="7186" width="17.08984375" style="200" bestFit="1" customWidth="1"/>
    <col min="7187" max="7189" width="5.453125" style="200" customWidth="1"/>
    <col min="7190" max="7190" width="15.6328125" style="200" bestFit="1" customWidth="1"/>
    <col min="7191" max="7424" width="11.453125" style="200"/>
    <col min="7425" max="7425" width="34.90625" style="200" bestFit="1" customWidth="1"/>
    <col min="7426" max="7426" width="15" style="200" bestFit="1" customWidth="1"/>
    <col min="7427" max="7427" width="8.6328125" style="200" bestFit="1" customWidth="1"/>
    <col min="7428" max="7428" width="5.6328125" style="200" customWidth="1"/>
    <col min="7429" max="7429" width="8.36328125" style="200" customWidth="1"/>
    <col min="7430" max="7430" width="13.453125" style="200" bestFit="1" customWidth="1"/>
    <col min="7431" max="7432" width="6" style="200" customWidth="1"/>
    <col min="7433" max="7433" width="16.453125" style="200" bestFit="1" customWidth="1"/>
    <col min="7434" max="7434" width="14.90625" style="200" bestFit="1" customWidth="1"/>
    <col min="7435" max="7436" width="6.36328125" style="200" customWidth="1"/>
    <col min="7437" max="7437" width="14.54296875" style="200" bestFit="1" customWidth="1"/>
    <col min="7438" max="7438" width="13.54296875" style="200" bestFit="1" customWidth="1"/>
    <col min="7439" max="7440" width="5.54296875" style="200" customWidth="1"/>
    <col min="7441" max="7441" width="14.54296875" style="200" bestFit="1" customWidth="1"/>
    <col min="7442" max="7442" width="17.08984375" style="200" bestFit="1" customWidth="1"/>
    <col min="7443" max="7445" width="5.453125" style="200" customWidth="1"/>
    <col min="7446" max="7446" width="15.6328125" style="200" bestFit="1" customWidth="1"/>
    <col min="7447" max="7680" width="11.453125" style="200"/>
    <col min="7681" max="7681" width="34.90625" style="200" bestFit="1" customWidth="1"/>
    <col min="7682" max="7682" width="15" style="200" bestFit="1" customWidth="1"/>
    <col min="7683" max="7683" width="8.6328125" style="200" bestFit="1" customWidth="1"/>
    <col min="7684" max="7684" width="5.6328125" style="200" customWidth="1"/>
    <col min="7685" max="7685" width="8.36328125" style="200" customWidth="1"/>
    <col min="7686" max="7686" width="13.453125" style="200" bestFit="1" customWidth="1"/>
    <col min="7687" max="7688" width="6" style="200" customWidth="1"/>
    <col min="7689" max="7689" width="16.453125" style="200" bestFit="1" customWidth="1"/>
    <col min="7690" max="7690" width="14.90625" style="200" bestFit="1" customWidth="1"/>
    <col min="7691" max="7692" width="6.36328125" style="200" customWidth="1"/>
    <col min="7693" max="7693" width="14.54296875" style="200" bestFit="1" customWidth="1"/>
    <col min="7694" max="7694" width="13.54296875" style="200" bestFit="1" customWidth="1"/>
    <col min="7695" max="7696" width="5.54296875" style="200" customWidth="1"/>
    <col min="7697" max="7697" width="14.54296875" style="200" bestFit="1" customWidth="1"/>
    <col min="7698" max="7698" width="17.08984375" style="200" bestFit="1" customWidth="1"/>
    <col min="7699" max="7701" width="5.453125" style="200" customWidth="1"/>
    <col min="7702" max="7702" width="15.6328125" style="200" bestFit="1" customWidth="1"/>
    <col min="7703" max="7936" width="11.453125" style="200"/>
    <col min="7937" max="7937" width="34.90625" style="200" bestFit="1" customWidth="1"/>
    <col min="7938" max="7938" width="15" style="200" bestFit="1" customWidth="1"/>
    <col min="7939" max="7939" width="8.6328125" style="200" bestFit="1" customWidth="1"/>
    <col min="7940" max="7940" width="5.6328125" style="200" customWidth="1"/>
    <col min="7941" max="7941" width="8.36328125" style="200" customWidth="1"/>
    <col min="7942" max="7942" width="13.453125" style="200" bestFit="1" customWidth="1"/>
    <col min="7943" max="7944" width="6" style="200" customWidth="1"/>
    <col min="7945" max="7945" width="16.453125" style="200" bestFit="1" customWidth="1"/>
    <col min="7946" max="7946" width="14.90625" style="200" bestFit="1" customWidth="1"/>
    <col min="7947" max="7948" width="6.36328125" style="200" customWidth="1"/>
    <col min="7949" max="7949" width="14.54296875" style="200" bestFit="1" customWidth="1"/>
    <col min="7950" max="7950" width="13.54296875" style="200" bestFit="1" customWidth="1"/>
    <col min="7951" max="7952" width="5.54296875" style="200" customWidth="1"/>
    <col min="7953" max="7953" width="14.54296875" style="200" bestFit="1" customWidth="1"/>
    <col min="7954" max="7954" width="17.08984375" style="200" bestFit="1" customWidth="1"/>
    <col min="7955" max="7957" width="5.453125" style="200" customWidth="1"/>
    <col min="7958" max="7958" width="15.6328125" style="200" bestFit="1" customWidth="1"/>
    <col min="7959" max="8192" width="11.453125" style="200"/>
    <col min="8193" max="8193" width="34.90625" style="200" bestFit="1" customWidth="1"/>
    <col min="8194" max="8194" width="15" style="200" bestFit="1" customWidth="1"/>
    <col min="8195" max="8195" width="8.6328125" style="200" bestFit="1" customWidth="1"/>
    <col min="8196" max="8196" width="5.6328125" style="200" customWidth="1"/>
    <col min="8197" max="8197" width="8.36328125" style="200" customWidth="1"/>
    <col min="8198" max="8198" width="13.453125" style="200" bestFit="1" customWidth="1"/>
    <col min="8199" max="8200" width="6" style="200" customWidth="1"/>
    <col min="8201" max="8201" width="16.453125" style="200" bestFit="1" customWidth="1"/>
    <col min="8202" max="8202" width="14.90625" style="200" bestFit="1" customWidth="1"/>
    <col min="8203" max="8204" width="6.36328125" style="200" customWidth="1"/>
    <col min="8205" max="8205" width="14.54296875" style="200" bestFit="1" customWidth="1"/>
    <col min="8206" max="8206" width="13.54296875" style="200" bestFit="1" customWidth="1"/>
    <col min="8207" max="8208" width="5.54296875" style="200" customWidth="1"/>
    <col min="8209" max="8209" width="14.54296875" style="200" bestFit="1" customWidth="1"/>
    <col min="8210" max="8210" width="17.08984375" style="200" bestFit="1" customWidth="1"/>
    <col min="8211" max="8213" width="5.453125" style="200" customWidth="1"/>
    <col min="8214" max="8214" width="15.6328125" style="200" bestFit="1" customWidth="1"/>
    <col min="8215" max="8448" width="11.453125" style="200"/>
    <col min="8449" max="8449" width="34.90625" style="200" bestFit="1" customWidth="1"/>
    <col min="8450" max="8450" width="15" style="200" bestFit="1" customWidth="1"/>
    <col min="8451" max="8451" width="8.6328125" style="200" bestFit="1" customWidth="1"/>
    <col min="8452" max="8452" width="5.6328125" style="200" customWidth="1"/>
    <col min="8453" max="8453" width="8.36328125" style="200" customWidth="1"/>
    <col min="8454" max="8454" width="13.453125" style="200" bestFit="1" customWidth="1"/>
    <col min="8455" max="8456" width="6" style="200" customWidth="1"/>
    <col min="8457" max="8457" width="16.453125" style="200" bestFit="1" customWidth="1"/>
    <col min="8458" max="8458" width="14.90625" style="200" bestFit="1" customWidth="1"/>
    <col min="8459" max="8460" width="6.36328125" style="200" customWidth="1"/>
    <col min="8461" max="8461" width="14.54296875" style="200" bestFit="1" customWidth="1"/>
    <col min="8462" max="8462" width="13.54296875" style="200" bestFit="1" customWidth="1"/>
    <col min="8463" max="8464" width="5.54296875" style="200" customWidth="1"/>
    <col min="8465" max="8465" width="14.54296875" style="200" bestFit="1" customWidth="1"/>
    <col min="8466" max="8466" width="17.08984375" style="200" bestFit="1" customWidth="1"/>
    <col min="8467" max="8469" width="5.453125" style="200" customWidth="1"/>
    <col min="8470" max="8470" width="15.6328125" style="200" bestFit="1" customWidth="1"/>
    <col min="8471" max="8704" width="11.453125" style="200"/>
    <col min="8705" max="8705" width="34.90625" style="200" bestFit="1" customWidth="1"/>
    <col min="8706" max="8706" width="15" style="200" bestFit="1" customWidth="1"/>
    <col min="8707" max="8707" width="8.6328125" style="200" bestFit="1" customWidth="1"/>
    <col min="8708" max="8708" width="5.6328125" style="200" customWidth="1"/>
    <col min="8709" max="8709" width="8.36328125" style="200" customWidth="1"/>
    <col min="8710" max="8710" width="13.453125" style="200" bestFit="1" customWidth="1"/>
    <col min="8711" max="8712" width="6" style="200" customWidth="1"/>
    <col min="8713" max="8713" width="16.453125" style="200" bestFit="1" customWidth="1"/>
    <col min="8714" max="8714" width="14.90625" style="200" bestFit="1" customWidth="1"/>
    <col min="8715" max="8716" width="6.36328125" style="200" customWidth="1"/>
    <col min="8717" max="8717" width="14.54296875" style="200" bestFit="1" customWidth="1"/>
    <col min="8718" max="8718" width="13.54296875" style="200" bestFit="1" customWidth="1"/>
    <col min="8719" max="8720" width="5.54296875" style="200" customWidth="1"/>
    <col min="8721" max="8721" width="14.54296875" style="200" bestFit="1" customWidth="1"/>
    <col min="8722" max="8722" width="17.08984375" style="200" bestFit="1" customWidth="1"/>
    <col min="8723" max="8725" width="5.453125" style="200" customWidth="1"/>
    <col min="8726" max="8726" width="15.6328125" style="200" bestFit="1" customWidth="1"/>
    <col min="8727" max="8960" width="11.453125" style="200"/>
    <col min="8961" max="8961" width="34.90625" style="200" bestFit="1" customWidth="1"/>
    <col min="8962" max="8962" width="15" style="200" bestFit="1" customWidth="1"/>
    <col min="8963" max="8963" width="8.6328125" style="200" bestFit="1" customWidth="1"/>
    <col min="8964" max="8964" width="5.6328125" style="200" customWidth="1"/>
    <col min="8965" max="8965" width="8.36328125" style="200" customWidth="1"/>
    <col min="8966" max="8966" width="13.453125" style="200" bestFit="1" customWidth="1"/>
    <col min="8967" max="8968" width="6" style="200" customWidth="1"/>
    <col min="8969" max="8969" width="16.453125" style="200" bestFit="1" customWidth="1"/>
    <col min="8970" max="8970" width="14.90625" style="200" bestFit="1" customWidth="1"/>
    <col min="8971" max="8972" width="6.36328125" style="200" customWidth="1"/>
    <col min="8973" max="8973" width="14.54296875" style="200" bestFit="1" customWidth="1"/>
    <col min="8974" max="8974" width="13.54296875" style="200" bestFit="1" customWidth="1"/>
    <col min="8975" max="8976" width="5.54296875" style="200" customWidth="1"/>
    <col min="8977" max="8977" width="14.54296875" style="200" bestFit="1" customWidth="1"/>
    <col min="8978" max="8978" width="17.08984375" style="200" bestFit="1" customWidth="1"/>
    <col min="8979" max="8981" width="5.453125" style="200" customWidth="1"/>
    <col min="8982" max="8982" width="15.6328125" style="200" bestFit="1" customWidth="1"/>
    <col min="8983" max="9216" width="11.453125" style="200"/>
    <col min="9217" max="9217" width="34.90625" style="200" bestFit="1" customWidth="1"/>
    <col min="9218" max="9218" width="15" style="200" bestFit="1" customWidth="1"/>
    <col min="9219" max="9219" width="8.6328125" style="200" bestFit="1" customWidth="1"/>
    <col min="9220" max="9220" width="5.6328125" style="200" customWidth="1"/>
    <col min="9221" max="9221" width="8.36328125" style="200" customWidth="1"/>
    <col min="9222" max="9222" width="13.453125" style="200" bestFit="1" customWidth="1"/>
    <col min="9223" max="9224" width="6" style="200" customWidth="1"/>
    <col min="9225" max="9225" width="16.453125" style="200" bestFit="1" customWidth="1"/>
    <col min="9226" max="9226" width="14.90625" style="200" bestFit="1" customWidth="1"/>
    <col min="9227" max="9228" width="6.36328125" style="200" customWidth="1"/>
    <col min="9229" max="9229" width="14.54296875" style="200" bestFit="1" customWidth="1"/>
    <col min="9230" max="9230" width="13.54296875" style="200" bestFit="1" customWidth="1"/>
    <col min="9231" max="9232" width="5.54296875" style="200" customWidth="1"/>
    <col min="9233" max="9233" width="14.54296875" style="200" bestFit="1" customWidth="1"/>
    <col min="9234" max="9234" width="17.08984375" style="200" bestFit="1" customWidth="1"/>
    <col min="9235" max="9237" width="5.453125" style="200" customWidth="1"/>
    <col min="9238" max="9238" width="15.6328125" style="200" bestFit="1" customWidth="1"/>
    <col min="9239" max="9472" width="11.453125" style="200"/>
    <col min="9473" max="9473" width="34.90625" style="200" bestFit="1" customWidth="1"/>
    <col min="9474" max="9474" width="15" style="200" bestFit="1" customWidth="1"/>
    <col min="9475" max="9475" width="8.6328125" style="200" bestFit="1" customWidth="1"/>
    <col min="9476" max="9476" width="5.6328125" style="200" customWidth="1"/>
    <col min="9477" max="9477" width="8.36328125" style="200" customWidth="1"/>
    <col min="9478" max="9478" width="13.453125" style="200" bestFit="1" customWidth="1"/>
    <col min="9479" max="9480" width="6" style="200" customWidth="1"/>
    <col min="9481" max="9481" width="16.453125" style="200" bestFit="1" customWidth="1"/>
    <col min="9482" max="9482" width="14.90625" style="200" bestFit="1" customWidth="1"/>
    <col min="9483" max="9484" width="6.36328125" style="200" customWidth="1"/>
    <col min="9485" max="9485" width="14.54296875" style="200" bestFit="1" customWidth="1"/>
    <col min="9486" max="9486" width="13.54296875" style="200" bestFit="1" customWidth="1"/>
    <col min="9487" max="9488" width="5.54296875" style="200" customWidth="1"/>
    <col min="9489" max="9489" width="14.54296875" style="200" bestFit="1" customWidth="1"/>
    <col min="9490" max="9490" width="17.08984375" style="200" bestFit="1" customWidth="1"/>
    <col min="9491" max="9493" width="5.453125" style="200" customWidth="1"/>
    <col min="9494" max="9494" width="15.6328125" style="200" bestFit="1" customWidth="1"/>
    <col min="9495" max="9728" width="11.453125" style="200"/>
    <col min="9729" max="9729" width="34.90625" style="200" bestFit="1" customWidth="1"/>
    <col min="9730" max="9730" width="15" style="200" bestFit="1" customWidth="1"/>
    <col min="9731" max="9731" width="8.6328125" style="200" bestFit="1" customWidth="1"/>
    <col min="9732" max="9732" width="5.6328125" style="200" customWidth="1"/>
    <col min="9733" max="9733" width="8.36328125" style="200" customWidth="1"/>
    <col min="9734" max="9734" width="13.453125" style="200" bestFit="1" customWidth="1"/>
    <col min="9735" max="9736" width="6" style="200" customWidth="1"/>
    <col min="9737" max="9737" width="16.453125" style="200" bestFit="1" customWidth="1"/>
    <col min="9738" max="9738" width="14.90625" style="200" bestFit="1" customWidth="1"/>
    <col min="9739" max="9740" width="6.36328125" style="200" customWidth="1"/>
    <col min="9741" max="9741" width="14.54296875" style="200" bestFit="1" customWidth="1"/>
    <col min="9742" max="9742" width="13.54296875" style="200" bestFit="1" customWidth="1"/>
    <col min="9743" max="9744" width="5.54296875" style="200" customWidth="1"/>
    <col min="9745" max="9745" width="14.54296875" style="200" bestFit="1" customWidth="1"/>
    <col min="9746" max="9746" width="17.08984375" style="200" bestFit="1" customWidth="1"/>
    <col min="9747" max="9749" width="5.453125" style="200" customWidth="1"/>
    <col min="9750" max="9750" width="15.6328125" style="200" bestFit="1" customWidth="1"/>
    <col min="9751" max="9984" width="11.453125" style="200"/>
    <col min="9985" max="9985" width="34.90625" style="200" bestFit="1" customWidth="1"/>
    <col min="9986" max="9986" width="15" style="200" bestFit="1" customWidth="1"/>
    <col min="9987" max="9987" width="8.6328125" style="200" bestFit="1" customWidth="1"/>
    <col min="9988" max="9988" width="5.6328125" style="200" customWidth="1"/>
    <col min="9989" max="9989" width="8.36328125" style="200" customWidth="1"/>
    <col min="9990" max="9990" width="13.453125" style="200" bestFit="1" customWidth="1"/>
    <col min="9991" max="9992" width="6" style="200" customWidth="1"/>
    <col min="9993" max="9993" width="16.453125" style="200" bestFit="1" customWidth="1"/>
    <col min="9994" max="9994" width="14.90625" style="200" bestFit="1" customWidth="1"/>
    <col min="9995" max="9996" width="6.36328125" style="200" customWidth="1"/>
    <col min="9997" max="9997" width="14.54296875" style="200" bestFit="1" customWidth="1"/>
    <col min="9998" max="9998" width="13.54296875" style="200" bestFit="1" customWidth="1"/>
    <col min="9999" max="10000" width="5.54296875" style="200" customWidth="1"/>
    <col min="10001" max="10001" width="14.54296875" style="200" bestFit="1" customWidth="1"/>
    <col min="10002" max="10002" width="17.08984375" style="200" bestFit="1" customWidth="1"/>
    <col min="10003" max="10005" width="5.453125" style="200" customWidth="1"/>
    <col min="10006" max="10006" width="15.6328125" style="200" bestFit="1" customWidth="1"/>
    <col min="10007" max="10240" width="11.453125" style="200"/>
    <col min="10241" max="10241" width="34.90625" style="200" bestFit="1" customWidth="1"/>
    <col min="10242" max="10242" width="15" style="200" bestFit="1" customWidth="1"/>
    <col min="10243" max="10243" width="8.6328125" style="200" bestFit="1" customWidth="1"/>
    <col min="10244" max="10244" width="5.6328125" style="200" customWidth="1"/>
    <col min="10245" max="10245" width="8.36328125" style="200" customWidth="1"/>
    <col min="10246" max="10246" width="13.453125" style="200" bestFit="1" customWidth="1"/>
    <col min="10247" max="10248" width="6" style="200" customWidth="1"/>
    <col min="10249" max="10249" width="16.453125" style="200" bestFit="1" customWidth="1"/>
    <col min="10250" max="10250" width="14.90625" style="200" bestFit="1" customWidth="1"/>
    <col min="10251" max="10252" width="6.36328125" style="200" customWidth="1"/>
    <col min="10253" max="10253" width="14.54296875" style="200" bestFit="1" customWidth="1"/>
    <col min="10254" max="10254" width="13.54296875" style="200" bestFit="1" customWidth="1"/>
    <col min="10255" max="10256" width="5.54296875" style="200" customWidth="1"/>
    <col min="10257" max="10257" width="14.54296875" style="200" bestFit="1" customWidth="1"/>
    <col min="10258" max="10258" width="17.08984375" style="200" bestFit="1" customWidth="1"/>
    <col min="10259" max="10261" width="5.453125" style="200" customWidth="1"/>
    <col min="10262" max="10262" width="15.6328125" style="200" bestFit="1" customWidth="1"/>
    <col min="10263" max="10496" width="11.453125" style="200"/>
    <col min="10497" max="10497" width="34.90625" style="200" bestFit="1" customWidth="1"/>
    <col min="10498" max="10498" width="15" style="200" bestFit="1" customWidth="1"/>
    <col min="10499" max="10499" width="8.6328125" style="200" bestFit="1" customWidth="1"/>
    <col min="10500" max="10500" width="5.6328125" style="200" customWidth="1"/>
    <col min="10501" max="10501" width="8.36328125" style="200" customWidth="1"/>
    <col min="10502" max="10502" width="13.453125" style="200" bestFit="1" customWidth="1"/>
    <col min="10503" max="10504" width="6" style="200" customWidth="1"/>
    <col min="10505" max="10505" width="16.453125" style="200" bestFit="1" customWidth="1"/>
    <col min="10506" max="10506" width="14.90625" style="200" bestFit="1" customWidth="1"/>
    <col min="10507" max="10508" width="6.36328125" style="200" customWidth="1"/>
    <col min="10509" max="10509" width="14.54296875" style="200" bestFit="1" customWidth="1"/>
    <col min="10510" max="10510" width="13.54296875" style="200" bestFit="1" customWidth="1"/>
    <col min="10511" max="10512" width="5.54296875" style="200" customWidth="1"/>
    <col min="10513" max="10513" width="14.54296875" style="200" bestFit="1" customWidth="1"/>
    <col min="10514" max="10514" width="17.08984375" style="200" bestFit="1" customWidth="1"/>
    <col min="10515" max="10517" width="5.453125" style="200" customWidth="1"/>
    <col min="10518" max="10518" width="15.6328125" style="200" bestFit="1" customWidth="1"/>
    <col min="10519" max="10752" width="11.453125" style="200"/>
    <col min="10753" max="10753" width="34.90625" style="200" bestFit="1" customWidth="1"/>
    <col min="10754" max="10754" width="15" style="200" bestFit="1" customWidth="1"/>
    <col min="10755" max="10755" width="8.6328125" style="200" bestFit="1" customWidth="1"/>
    <col min="10756" max="10756" width="5.6328125" style="200" customWidth="1"/>
    <col min="10757" max="10757" width="8.36328125" style="200" customWidth="1"/>
    <col min="10758" max="10758" width="13.453125" style="200" bestFit="1" customWidth="1"/>
    <col min="10759" max="10760" width="6" style="200" customWidth="1"/>
    <col min="10761" max="10761" width="16.453125" style="200" bestFit="1" customWidth="1"/>
    <col min="10762" max="10762" width="14.90625" style="200" bestFit="1" customWidth="1"/>
    <col min="10763" max="10764" width="6.36328125" style="200" customWidth="1"/>
    <col min="10765" max="10765" width="14.54296875" style="200" bestFit="1" customWidth="1"/>
    <col min="10766" max="10766" width="13.54296875" style="200" bestFit="1" customWidth="1"/>
    <col min="10767" max="10768" width="5.54296875" style="200" customWidth="1"/>
    <col min="10769" max="10769" width="14.54296875" style="200" bestFit="1" customWidth="1"/>
    <col min="10770" max="10770" width="17.08984375" style="200" bestFit="1" customWidth="1"/>
    <col min="10771" max="10773" width="5.453125" style="200" customWidth="1"/>
    <col min="10774" max="10774" width="15.6328125" style="200" bestFit="1" customWidth="1"/>
    <col min="10775" max="11008" width="11.453125" style="200"/>
    <col min="11009" max="11009" width="34.90625" style="200" bestFit="1" customWidth="1"/>
    <col min="11010" max="11010" width="15" style="200" bestFit="1" customWidth="1"/>
    <col min="11011" max="11011" width="8.6328125" style="200" bestFit="1" customWidth="1"/>
    <col min="11012" max="11012" width="5.6328125" style="200" customWidth="1"/>
    <col min="11013" max="11013" width="8.36328125" style="200" customWidth="1"/>
    <col min="11014" max="11014" width="13.453125" style="200" bestFit="1" customWidth="1"/>
    <col min="11015" max="11016" width="6" style="200" customWidth="1"/>
    <col min="11017" max="11017" width="16.453125" style="200" bestFit="1" customWidth="1"/>
    <col min="11018" max="11018" width="14.90625" style="200" bestFit="1" customWidth="1"/>
    <col min="11019" max="11020" width="6.36328125" style="200" customWidth="1"/>
    <col min="11021" max="11021" width="14.54296875" style="200" bestFit="1" customWidth="1"/>
    <col min="11022" max="11022" width="13.54296875" style="200" bestFit="1" customWidth="1"/>
    <col min="11023" max="11024" width="5.54296875" style="200" customWidth="1"/>
    <col min="11025" max="11025" width="14.54296875" style="200" bestFit="1" customWidth="1"/>
    <col min="11026" max="11026" width="17.08984375" style="200" bestFit="1" customWidth="1"/>
    <col min="11027" max="11029" width="5.453125" style="200" customWidth="1"/>
    <col min="11030" max="11030" width="15.6328125" style="200" bestFit="1" customWidth="1"/>
    <col min="11031" max="11264" width="11.453125" style="200"/>
    <col min="11265" max="11265" width="34.90625" style="200" bestFit="1" customWidth="1"/>
    <col min="11266" max="11266" width="15" style="200" bestFit="1" customWidth="1"/>
    <col min="11267" max="11267" width="8.6328125" style="200" bestFit="1" customWidth="1"/>
    <col min="11268" max="11268" width="5.6328125" style="200" customWidth="1"/>
    <col min="11269" max="11269" width="8.36328125" style="200" customWidth="1"/>
    <col min="11270" max="11270" width="13.453125" style="200" bestFit="1" customWidth="1"/>
    <col min="11271" max="11272" width="6" style="200" customWidth="1"/>
    <col min="11273" max="11273" width="16.453125" style="200" bestFit="1" customWidth="1"/>
    <col min="11274" max="11274" width="14.90625" style="200" bestFit="1" customWidth="1"/>
    <col min="11275" max="11276" width="6.36328125" style="200" customWidth="1"/>
    <col min="11277" max="11277" width="14.54296875" style="200" bestFit="1" customWidth="1"/>
    <col min="11278" max="11278" width="13.54296875" style="200" bestFit="1" customWidth="1"/>
    <col min="11279" max="11280" width="5.54296875" style="200" customWidth="1"/>
    <col min="11281" max="11281" width="14.54296875" style="200" bestFit="1" customWidth="1"/>
    <col min="11282" max="11282" width="17.08984375" style="200" bestFit="1" customWidth="1"/>
    <col min="11283" max="11285" width="5.453125" style="200" customWidth="1"/>
    <col min="11286" max="11286" width="15.6328125" style="200" bestFit="1" customWidth="1"/>
    <col min="11287" max="11520" width="11.453125" style="200"/>
    <col min="11521" max="11521" width="34.90625" style="200" bestFit="1" customWidth="1"/>
    <col min="11522" max="11522" width="15" style="200" bestFit="1" customWidth="1"/>
    <col min="11523" max="11523" width="8.6328125" style="200" bestFit="1" customWidth="1"/>
    <col min="11524" max="11524" width="5.6328125" style="200" customWidth="1"/>
    <col min="11525" max="11525" width="8.36328125" style="200" customWidth="1"/>
    <col min="11526" max="11526" width="13.453125" style="200" bestFit="1" customWidth="1"/>
    <col min="11527" max="11528" width="6" style="200" customWidth="1"/>
    <col min="11529" max="11529" width="16.453125" style="200" bestFit="1" customWidth="1"/>
    <col min="11530" max="11530" width="14.90625" style="200" bestFit="1" customWidth="1"/>
    <col min="11531" max="11532" width="6.36328125" style="200" customWidth="1"/>
    <col min="11533" max="11533" width="14.54296875" style="200" bestFit="1" customWidth="1"/>
    <col min="11534" max="11534" width="13.54296875" style="200" bestFit="1" customWidth="1"/>
    <col min="11535" max="11536" width="5.54296875" style="200" customWidth="1"/>
    <col min="11537" max="11537" width="14.54296875" style="200" bestFit="1" customWidth="1"/>
    <col min="11538" max="11538" width="17.08984375" style="200" bestFit="1" customWidth="1"/>
    <col min="11539" max="11541" width="5.453125" style="200" customWidth="1"/>
    <col min="11542" max="11542" width="15.6328125" style="200" bestFit="1" customWidth="1"/>
    <col min="11543" max="11776" width="11.453125" style="200"/>
    <col min="11777" max="11777" width="34.90625" style="200" bestFit="1" customWidth="1"/>
    <col min="11778" max="11778" width="15" style="200" bestFit="1" customWidth="1"/>
    <col min="11779" max="11779" width="8.6328125" style="200" bestFit="1" customWidth="1"/>
    <col min="11780" max="11780" width="5.6328125" style="200" customWidth="1"/>
    <col min="11781" max="11781" width="8.36328125" style="200" customWidth="1"/>
    <col min="11782" max="11782" width="13.453125" style="200" bestFit="1" customWidth="1"/>
    <col min="11783" max="11784" width="6" style="200" customWidth="1"/>
    <col min="11785" max="11785" width="16.453125" style="200" bestFit="1" customWidth="1"/>
    <col min="11786" max="11786" width="14.90625" style="200" bestFit="1" customWidth="1"/>
    <col min="11787" max="11788" width="6.36328125" style="200" customWidth="1"/>
    <col min="11789" max="11789" width="14.54296875" style="200" bestFit="1" customWidth="1"/>
    <col min="11790" max="11790" width="13.54296875" style="200" bestFit="1" customWidth="1"/>
    <col min="11791" max="11792" width="5.54296875" style="200" customWidth="1"/>
    <col min="11793" max="11793" width="14.54296875" style="200" bestFit="1" customWidth="1"/>
    <col min="11794" max="11794" width="17.08984375" style="200" bestFit="1" customWidth="1"/>
    <col min="11795" max="11797" width="5.453125" style="200" customWidth="1"/>
    <col min="11798" max="11798" width="15.6328125" style="200" bestFit="1" customWidth="1"/>
    <col min="11799" max="12032" width="11.453125" style="200"/>
    <col min="12033" max="12033" width="34.90625" style="200" bestFit="1" customWidth="1"/>
    <col min="12034" max="12034" width="15" style="200" bestFit="1" customWidth="1"/>
    <col min="12035" max="12035" width="8.6328125" style="200" bestFit="1" customWidth="1"/>
    <col min="12036" max="12036" width="5.6328125" style="200" customWidth="1"/>
    <col min="12037" max="12037" width="8.36328125" style="200" customWidth="1"/>
    <col min="12038" max="12038" width="13.453125" style="200" bestFit="1" customWidth="1"/>
    <col min="12039" max="12040" width="6" style="200" customWidth="1"/>
    <col min="12041" max="12041" width="16.453125" style="200" bestFit="1" customWidth="1"/>
    <col min="12042" max="12042" width="14.90625" style="200" bestFit="1" customWidth="1"/>
    <col min="12043" max="12044" width="6.36328125" style="200" customWidth="1"/>
    <col min="12045" max="12045" width="14.54296875" style="200" bestFit="1" customWidth="1"/>
    <col min="12046" max="12046" width="13.54296875" style="200" bestFit="1" customWidth="1"/>
    <col min="12047" max="12048" width="5.54296875" style="200" customWidth="1"/>
    <col min="12049" max="12049" width="14.54296875" style="200" bestFit="1" customWidth="1"/>
    <col min="12050" max="12050" width="17.08984375" style="200" bestFit="1" customWidth="1"/>
    <col min="12051" max="12053" width="5.453125" style="200" customWidth="1"/>
    <col min="12054" max="12054" width="15.6328125" style="200" bestFit="1" customWidth="1"/>
    <col min="12055" max="12288" width="11.453125" style="200"/>
    <col min="12289" max="12289" width="34.90625" style="200" bestFit="1" customWidth="1"/>
    <col min="12290" max="12290" width="15" style="200" bestFit="1" customWidth="1"/>
    <col min="12291" max="12291" width="8.6328125" style="200" bestFit="1" customWidth="1"/>
    <col min="12292" max="12292" width="5.6328125" style="200" customWidth="1"/>
    <col min="12293" max="12293" width="8.36328125" style="200" customWidth="1"/>
    <col min="12294" max="12294" width="13.453125" style="200" bestFit="1" customWidth="1"/>
    <col min="12295" max="12296" width="6" style="200" customWidth="1"/>
    <col min="12297" max="12297" width="16.453125" style="200" bestFit="1" customWidth="1"/>
    <col min="12298" max="12298" width="14.90625" style="200" bestFit="1" customWidth="1"/>
    <col min="12299" max="12300" width="6.36328125" style="200" customWidth="1"/>
    <col min="12301" max="12301" width="14.54296875" style="200" bestFit="1" customWidth="1"/>
    <col min="12302" max="12302" width="13.54296875" style="200" bestFit="1" customWidth="1"/>
    <col min="12303" max="12304" width="5.54296875" style="200" customWidth="1"/>
    <col min="12305" max="12305" width="14.54296875" style="200" bestFit="1" customWidth="1"/>
    <col min="12306" max="12306" width="17.08984375" style="200" bestFit="1" customWidth="1"/>
    <col min="12307" max="12309" width="5.453125" style="200" customWidth="1"/>
    <col min="12310" max="12310" width="15.6328125" style="200" bestFit="1" customWidth="1"/>
    <col min="12311" max="12544" width="11.453125" style="200"/>
    <col min="12545" max="12545" width="34.90625" style="200" bestFit="1" customWidth="1"/>
    <col min="12546" max="12546" width="15" style="200" bestFit="1" customWidth="1"/>
    <col min="12547" max="12547" width="8.6328125" style="200" bestFit="1" customWidth="1"/>
    <col min="12548" max="12548" width="5.6328125" style="200" customWidth="1"/>
    <col min="12549" max="12549" width="8.36328125" style="200" customWidth="1"/>
    <col min="12550" max="12550" width="13.453125" style="200" bestFit="1" customWidth="1"/>
    <col min="12551" max="12552" width="6" style="200" customWidth="1"/>
    <col min="12553" max="12553" width="16.453125" style="200" bestFit="1" customWidth="1"/>
    <col min="12554" max="12554" width="14.90625" style="200" bestFit="1" customWidth="1"/>
    <col min="12555" max="12556" width="6.36328125" style="200" customWidth="1"/>
    <col min="12557" max="12557" width="14.54296875" style="200" bestFit="1" customWidth="1"/>
    <col min="12558" max="12558" width="13.54296875" style="200" bestFit="1" customWidth="1"/>
    <col min="12559" max="12560" width="5.54296875" style="200" customWidth="1"/>
    <col min="12561" max="12561" width="14.54296875" style="200" bestFit="1" customWidth="1"/>
    <col min="12562" max="12562" width="17.08984375" style="200" bestFit="1" customWidth="1"/>
    <col min="12563" max="12565" width="5.453125" style="200" customWidth="1"/>
    <col min="12566" max="12566" width="15.6328125" style="200" bestFit="1" customWidth="1"/>
    <col min="12567" max="12800" width="11.453125" style="200"/>
    <col min="12801" max="12801" width="34.90625" style="200" bestFit="1" customWidth="1"/>
    <col min="12802" max="12802" width="15" style="200" bestFit="1" customWidth="1"/>
    <col min="12803" max="12803" width="8.6328125" style="200" bestFit="1" customWidth="1"/>
    <col min="12804" max="12804" width="5.6328125" style="200" customWidth="1"/>
    <col min="12805" max="12805" width="8.36328125" style="200" customWidth="1"/>
    <col min="12806" max="12806" width="13.453125" style="200" bestFit="1" customWidth="1"/>
    <col min="12807" max="12808" width="6" style="200" customWidth="1"/>
    <col min="12809" max="12809" width="16.453125" style="200" bestFit="1" customWidth="1"/>
    <col min="12810" max="12810" width="14.90625" style="200" bestFit="1" customWidth="1"/>
    <col min="12811" max="12812" width="6.36328125" style="200" customWidth="1"/>
    <col min="12813" max="12813" width="14.54296875" style="200" bestFit="1" customWidth="1"/>
    <col min="12814" max="12814" width="13.54296875" style="200" bestFit="1" customWidth="1"/>
    <col min="12815" max="12816" width="5.54296875" style="200" customWidth="1"/>
    <col min="12817" max="12817" width="14.54296875" style="200" bestFit="1" customWidth="1"/>
    <col min="12818" max="12818" width="17.08984375" style="200" bestFit="1" customWidth="1"/>
    <col min="12819" max="12821" width="5.453125" style="200" customWidth="1"/>
    <col min="12822" max="12822" width="15.6328125" style="200" bestFit="1" customWidth="1"/>
    <col min="12823" max="13056" width="11.453125" style="200"/>
    <col min="13057" max="13057" width="34.90625" style="200" bestFit="1" customWidth="1"/>
    <col min="13058" max="13058" width="15" style="200" bestFit="1" customWidth="1"/>
    <col min="13059" max="13059" width="8.6328125" style="200" bestFit="1" customWidth="1"/>
    <col min="13060" max="13060" width="5.6328125" style="200" customWidth="1"/>
    <col min="13061" max="13061" width="8.36328125" style="200" customWidth="1"/>
    <col min="13062" max="13062" width="13.453125" style="200" bestFit="1" customWidth="1"/>
    <col min="13063" max="13064" width="6" style="200" customWidth="1"/>
    <col min="13065" max="13065" width="16.453125" style="200" bestFit="1" customWidth="1"/>
    <col min="13066" max="13066" width="14.90625" style="200" bestFit="1" customWidth="1"/>
    <col min="13067" max="13068" width="6.36328125" style="200" customWidth="1"/>
    <col min="13069" max="13069" width="14.54296875" style="200" bestFit="1" customWidth="1"/>
    <col min="13070" max="13070" width="13.54296875" style="200" bestFit="1" customWidth="1"/>
    <col min="13071" max="13072" width="5.54296875" style="200" customWidth="1"/>
    <col min="13073" max="13073" width="14.54296875" style="200" bestFit="1" customWidth="1"/>
    <col min="13074" max="13074" width="17.08984375" style="200" bestFit="1" customWidth="1"/>
    <col min="13075" max="13077" width="5.453125" style="200" customWidth="1"/>
    <col min="13078" max="13078" width="15.6328125" style="200" bestFit="1" customWidth="1"/>
    <col min="13079" max="13312" width="11.453125" style="200"/>
    <col min="13313" max="13313" width="34.90625" style="200" bestFit="1" customWidth="1"/>
    <col min="13314" max="13314" width="15" style="200" bestFit="1" customWidth="1"/>
    <col min="13315" max="13315" width="8.6328125" style="200" bestFit="1" customWidth="1"/>
    <col min="13316" max="13316" width="5.6328125" style="200" customWidth="1"/>
    <col min="13317" max="13317" width="8.36328125" style="200" customWidth="1"/>
    <col min="13318" max="13318" width="13.453125" style="200" bestFit="1" customWidth="1"/>
    <col min="13319" max="13320" width="6" style="200" customWidth="1"/>
    <col min="13321" max="13321" width="16.453125" style="200" bestFit="1" customWidth="1"/>
    <col min="13322" max="13322" width="14.90625" style="200" bestFit="1" customWidth="1"/>
    <col min="13323" max="13324" width="6.36328125" style="200" customWidth="1"/>
    <col min="13325" max="13325" width="14.54296875" style="200" bestFit="1" customWidth="1"/>
    <col min="13326" max="13326" width="13.54296875" style="200" bestFit="1" customWidth="1"/>
    <col min="13327" max="13328" width="5.54296875" style="200" customWidth="1"/>
    <col min="13329" max="13329" width="14.54296875" style="200" bestFit="1" customWidth="1"/>
    <col min="13330" max="13330" width="17.08984375" style="200" bestFit="1" customWidth="1"/>
    <col min="13331" max="13333" width="5.453125" style="200" customWidth="1"/>
    <col min="13334" max="13334" width="15.6328125" style="200" bestFit="1" customWidth="1"/>
    <col min="13335" max="13568" width="11.453125" style="200"/>
    <col min="13569" max="13569" width="34.90625" style="200" bestFit="1" customWidth="1"/>
    <col min="13570" max="13570" width="15" style="200" bestFit="1" customWidth="1"/>
    <col min="13571" max="13571" width="8.6328125" style="200" bestFit="1" customWidth="1"/>
    <col min="13572" max="13572" width="5.6328125" style="200" customWidth="1"/>
    <col min="13573" max="13573" width="8.36328125" style="200" customWidth="1"/>
    <col min="13574" max="13574" width="13.453125" style="200" bestFit="1" customWidth="1"/>
    <col min="13575" max="13576" width="6" style="200" customWidth="1"/>
    <col min="13577" max="13577" width="16.453125" style="200" bestFit="1" customWidth="1"/>
    <col min="13578" max="13578" width="14.90625" style="200" bestFit="1" customWidth="1"/>
    <col min="13579" max="13580" width="6.36328125" style="200" customWidth="1"/>
    <col min="13581" max="13581" width="14.54296875" style="200" bestFit="1" customWidth="1"/>
    <col min="13582" max="13582" width="13.54296875" style="200" bestFit="1" customWidth="1"/>
    <col min="13583" max="13584" width="5.54296875" style="200" customWidth="1"/>
    <col min="13585" max="13585" width="14.54296875" style="200" bestFit="1" customWidth="1"/>
    <col min="13586" max="13586" width="17.08984375" style="200" bestFit="1" customWidth="1"/>
    <col min="13587" max="13589" width="5.453125" style="200" customWidth="1"/>
    <col min="13590" max="13590" width="15.6328125" style="200" bestFit="1" customWidth="1"/>
    <col min="13591" max="13824" width="11.453125" style="200"/>
    <col min="13825" max="13825" width="34.90625" style="200" bestFit="1" customWidth="1"/>
    <col min="13826" max="13826" width="15" style="200" bestFit="1" customWidth="1"/>
    <col min="13827" max="13827" width="8.6328125" style="200" bestFit="1" customWidth="1"/>
    <col min="13828" max="13828" width="5.6328125" style="200" customWidth="1"/>
    <col min="13829" max="13829" width="8.36328125" style="200" customWidth="1"/>
    <col min="13830" max="13830" width="13.453125" style="200" bestFit="1" customWidth="1"/>
    <col min="13831" max="13832" width="6" style="200" customWidth="1"/>
    <col min="13833" max="13833" width="16.453125" style="200" bestFit="1" customWidth="1"/>
    <col min="13834" max="13834" width="14.90625" style="200" bestFit="1" customWidth="1"/>
    <col min="13835" max="13836" width="6.36328125" style="200" customWidth="1"/>
    <col min="13837" max="13837" width="14.54296875" style="200" bestFit="1" customWidth="1"/>
    <col min="13838" max="13838" width="13.54296875" style="200" bestFit="1" customWidth="1"/>
    <col min="13839" max="13840" width="5.54296875" style="200" customWidth="1"/>
    <col min="13841" max="13841" width="14.54296875" style="200" bestFit="1" customWidth="1"/>
    <col min="13842" max="13842" width="17.08984375" style="200" bestFit="1" customWidth="1"/>
    <col min="13843" max="13845" width="5.453125" style="200" customWidth="1"/>
    <col min="13846" max="13846" width="15.6328125" style="200" bestFit="1" customWidth="1"/>
    <col min="13847" max="14080" width="11.453125" style="200"/>
    <col min="14081" max="14081" width="34.90625" style="200" bestFit="1" customWidth="1"/>
    <col min="14082" max="14082" width="15" style="200" bestFit="1" customWidth="1"/>
    <col min="14083" max="14083" width="8.6328125" style="200" bestFit="1" customWidth="1"/>
    <col min="14084" max="14084" width="5.6328125" style="200" customWidth="1"/>
    <col min="14085" max="14085" width="8.36328125" style="200" customWidth="1"/>
    <col min="14086" max="14086" width="13.453125" style="200" bestFit="1" customWidth="1"/>
    <col min="14087" max="14088" width="6" style="200" customWidth="1"/>
    <col min="14089" max="14089" width="16.453125" style="200" bestFit="1" customWidth="1"/>
    <col min="14090" max="14090" width="14.90625" style="200" bestFit="1" customWidth="1"/>
    <col min="14091" max="14092" width="6.36328125" style="200" customWidth="1"/>
    <col min="14093" max="14093" width="14.54296875" style="200" bestFit="1" customWidth="1"/>
    <col min="14094" max="14094" width="13.54296875" style="200" bestFit="1" customWidth="1"/>
    <col min="14095" max="14096" width="5.54296875" style="200" customWidth="1"/>
    <col min="14097" max="14097" width="14.54296875" style="200" bestFit="1" customWidth="1"/>
    <col min="14098" max="14098" width="17.08984375" style="200" bestFit="1" customWidth="1"/>
    <col min="14099" max="14101" width="5.453125" style="200" customWidth="1"/>
    <col min="14102" max="14102" width="15.6328125" style="200" bestFit="1" customWidth="1"/>
    <col min="14103" max="14336" width="11.453125" style="200"/>
    <col min="14337" max="14337" width="34.90625" style="200" bestFit="1" customWidth="1"/>
    <col min="14338" max="14338" width="15" style="200" bestFit="1" customWidth="1"/>
    <col min="14339" max="14339" width="8.6328125" style="200" bestFit="1" customWidth="1"/>
    <col min="14340" max="14340" width="5.6328125" style="200" customWidth="1"/>
    <col min="14341" max="14341" width="8.36328125" style="200" customWidth="1"/>
    <col min="14342" max="14342" width="13.453125" style="200" bestFit="1" customWidth="1"/>
    <col min="14343" max="14344" width="6" style="200" customWidth="1"/>
    <col min="14345" max="14345" width="16.453125" style="200" bestFit="1" customWidth="1"/>
    <col min="14346" max="14346" width="14.90625" style="200" bestFit="1" customWidth="1"/>
    <col min="14347" max="14348" width="6.36328125" style="200" customWidth="1"/>
    <col min="14349" max="14349" width="14.54296875" style="200" bestFit="1" customWidth="1"/>
    <col min="14350" max="14350" width="13.54296875" style="200" bestFit="1" customWidth="1"/>
    <col min="14351" max="14352" width="5.54296875" style="200" customWidth="1"/>
    <col min="14353" max="14353" width="14.54296875" style="200" bestFit="1" customWidth="1"/>
    <col min="14354" max="14354" width="17.08984375" style="200" bestFit="1" customWidth="1"/>
    <col min="14355" max="14357" width="5.453125" style="200" customWidth="1"/>
    <col min="14358" max="14358" width="15.6328125" style="200" bestFit="1" customWidth="1"/>
    <col min="14359" max="14592" width="11.453125" style="200"/>
    <col min="14593" max="14593" width="34.90625" style="200" bestFit="1" customWidth="1"/>
    <col min="14594" max="14594" width="15" style="200" bestFit="1" customWidth="1"/>
    <col min="14595" max="14595" width="8.6328125" style="200" bestFit="1" customWidth="1"/>
    <col min="14596" max="14596" width="5.6328125" style="200" customWidth="1"/>
    <col min="14597" max="14597" width="8.36328125" style="200" customWidth="1"/>
    <col min="14598" max="14598" width="13.453125" style="200" bestFit="1" customWidth="1"/>
    <col min="14599" max="14600" width="6" style="200" customWidth="1"/>
    <col min="14601" max="14601" width="16.453125" style="200" bestFit="1" customWidth="1"/>
    <col min="14602" max="14602" width="14.90625" style="200" bestFit="1" customWidth="1"/>
    <col min="14603" max="14604" width="6.36328125" style="200" customWidth="1"/>
    <col min="14605" max="14605" width="14.54296875" style="200" bestFit="1" customWidth="1"/>
    <col min="14606" max="14606" width="13.54296875" style="200" bestFit="1" customWidth="1"/>
    <col min="14607" max="14608" width="5.54296875" style="200" customWidth="1"/>
    <col min="14609" max="14609" width="14.54296875" style="200" bestFit="1" customWidth="1"/>
    <col min="14610" max="14610" width="17.08984375" style="200" bestFit="1" customWidth="1"/>
    <col min="14611" max="14613" width="5.453125" style="200" customWidth="1"/>
    <col min="14614" max="14614" width="15.6328125" style="200" bestFit="1" customWidth="1"/>
    <col min="14615" max="14848" width="11.453125" style="200"/>
    <col min="14849" max="14849" width="34.90625" style="200" bestFit="1" customWidth="1"/>
    <col min="14850" max="14850" width="15" style="200" bestFit="1" customWidth="1"/>
    <col min="14851" max="14851" width="8.6328125" style="200" bestFit="1" customWidth="1"/>
    <col min="14852" max="14852" width="5.6328125" style="200" customWidth="1"/>
    <col min="14853" max="14853" width="8.36328125" style="200" customWidth="1"/>
    <col min="14854" max="14854" width="13.453125" style="200" bestFit="1" customWidth="1"/>
    <col min="14855" max="14856" width="6" style="200" customWidth="1"/>
    <col min="14857" max="14857" width="16.453125" style="200" bestFit="1" customWidth="1"/>
    <col min="14858" max="14858" width="14.90625" style="200" bestFit="1" customWidth="1"/>
    <col min="14859" max="14860" width="6.36328125" style="200" customWidth="1"/>
    <col min="14861" max="14861" width="14.54296875" style="200" bestFit="1" customWidth="1"/>
    <col min="14862" max="14862" width="13.54296875" style="200" bestFit="1" customWidth="1"/>
    <col min="14863" max="14864" width="5.54296875" style="200" customWidth="1"/>
    <col min="14865" max="14865" width="14.54296875" style="200" bestFit="1" customWidth="1"/>
    <col min="14866" max="14866" width="17.08984375" style="200" bestFit="1" customWidth="1"/>
    <col min="14867" max="14869" width="5.453125" style="200" customWidth="1"/>
    <col min="14870" max="14870" width="15.6328125" style="200" bestFit="1" customWidth="1"/>
    <col min="14871" max="15104" width="11.453125" style="200"/>
    <col min="15105" max="15105" width="34.90625" style="200" bestFit="1" customWidth="1"/>
    <col min="15106" max="15106" width="15" style="200" bestFit="1" customWidth="1"/>
    <col min="15107" max="15107" width="8.6328125" style="200" bestFit="1" customWidth="1"/>
    <col min="15108" max="15108" width="5.6328125" style="200" customWidth="1"/>
    <col min="15109" max="15109" width="8.36328125" style="200" customWidth="1"/>
    <col min="15110" max="15110" width="13.453125" style="200" bestFit="1" customWidth="1"/>
    <col min="15111" max="15112" width="6" style="200" customWidth="1"/>
    <col min="15113" max="15113" width="16.453125" style="200" bestFit="1" customWidth="1"/>
    <col min="15114" max="15114" width="14.90625" style="200" bestFit="1" customWidth="1"/>
    <col min="15115" max="15116" width="6.36328125" style="200" customWidth="1"/>
    <col min="15117" max="15117" width="14.54296875" style="200" bestFit="1" customWidth="1"/>
    <col min="15118" max="15118" width="13.54296875" style="200" bestFit="1" customWidth="1"/>
    <col min="15119" max="15120" width="5.54296875" style="200" customWidth="1"/>
    <col min="15121" max="15121" width="14.54296875" style="200" bestFit="1" customWidth="1"/>
    <col min="15122" max="15122" width="17.08984375" style="200" bestFit="1" customWidth="1"/>
    <col min="15123" max="15125" width="5.453125" style="200" customWidth="1"/>
    <col min="15126" max="15126" width="15.6328125" style="200" bestFit="1" customWidth="1"/>
    <col min="15127" max="15360" width="11.453125" style="200"/>
    <col min="15361" max="15361" width="34.90625" style="200" bestFit="1" customWidth="1"/>
    <col min="15362" max="15362" width="15" style="200" bestFit="1" customWidth="1"/>
    <col min="15363" max="15363" width="8.6328125" style="200" bestFit="1" customWidth="1"/>
    <col min="15364" max="15364" width="5.6328125" style="200" customWidth="1"/>
    <col min="15365" max="15365" width="8.36328125" style="200" customWidth="1"/>
    <col min="15366" max="15366" width="13.453125" style="200" bestFit="1" customWidth="1"/>
    <col min="15367" max="15368" width="6" style="200" customWidth="1"/>
    <col min="15369" max="15369" width="16.453125" style="200" bestFit="1" customWidth="1"/>
    <col min="15370" max="15370" width="14.90625" style="200" bestFit="1" customWidth="1"/>
    <col min="15371" max="15372" width="6.36328125" style="200" customWidth="1"/>
    <col min="15373" max="15373" width="14.54296875" style="200" bestFit="1" customWidth="1"/>
    <col min="15374" max="15374" width="13.54296875" style="200" bestFit="1" customWidth="1"/>
    <col min="15375" max="15376" width="5.54296875" style="200" customWidth="1"/>
    <col min="15377" max="15377" width="14.54296875" style="200" bestFit="1" customWidth="1"/>
    <col min="15378" max="15378" width="17.08984375" style="200" bestFit="1" customWidth="1"/>
    <col min="15379" max="15381" width="5.453125" style="200" customWidth="1"/>
    <col min="15382" max="15382" width="15.6328125" style="200" bestFit="1" customWidth="1"/>
    <col min="15383" max="15616" width="11.453125" style="200"/>
    <col min="15617" max="15617" width="34.90625" style="200" bestFit="1" customWidth="1"/>
    <col min="15618" max="15618" width="15" style="200" bestFit="1" customWidth="1"/>
    <col min="15619" max="15619" width="8.6328125" style="200" bestFit="1" customWidth="1"/>
    <col min="15620" max="15620" width="5.6328125" style="200" customWidth="1"/>
    <col min="15621" max="15621" width="8.36328125" style="200" customWidth="1"/>
    <col min="15622" max="15622" width="13.453125" style="200" bestFit="1" customWidth="1"/>
    <col min="15623" max="15624" width="6" style="200" customWidth="1"/>
    <col min="15625" max="15625" width="16.453125" style="200" bestFit="1" customWidth="1"/>
    <col min="15626" max="15626" width="14.90625" style="200" bestFit="1" customWidth="1"/>
    <col min="15627" max="15628" width="6.36328125" style="200" customWidth="1"/>
    <col min="15629" max="15629" width="14.54296875" style="200" bestFit="1" customWidth="1"/>
    <col min="15630" max="15630" width="13.54296875" style="200" bestFit="1" customWidth="1"/>
    <col min="15631" max="15632" width="5.54296875" style="200" customWidth="1"/>
    <col min="15633" max="15633" width="14.54296875" style="200" bestFit="1" customWidth="1"/>
    <col min="15634" max="15634" width="17.08984375" style="200" bestFit="1" customWidth="1"/>
    <col min="15635" max="15637" width="5.453125" style="200" customWidth="1"/>
    <col min="15638" max="15638" width="15.6328125" style="200" bestFit="1" customWidth="1"/>
    <col min="15639" max="15872" width="11.453125" style="200"/>
    <col min="15873" max="15873" width="34.90625" style="200" bestFit="1" customWidth="1"/>
    <col min="15874" max="15874" width="15" style="200" bestFit="1" customWidth="1"/>
    <col min="15875" max="15875" width="8.6328125" style="200" bestFit="1" customWidth="1"/>
    <col min="15876" max="15876" width="5.6328125" style="200" customWidth="1"/>
    <col min="15877" max="15877" width="8.36328125" style="200" customWidth="1"/>
    <col min="15878" max="15878" width="13.453125" style="200" bestFit="1" customWidth="1"/>
    <col min="15879" max="15880" width="6" style="200" customWidth="1"/>
    <col min="15881" max="15881" width="16.453125" style="200" bestFit="1" customWidth="1"/>
    <col min="15882" max="15882" width="14.90625" style="200" bestFit="1" customWidth="1"/>
    <col min="15883" max="15884" width="6.36328125" style="200" customWidth="1"/>
    <col min="15885" max="15885" width="14.54296875" style="200" bestFit="1" customWidth="1"/>
    <col min="15886" max="15886" width="13.54296875" style="200" bestFit="1" customWidth="1"/>
    <col min="15887" max="15888" width="5.54296875" style="200" customWidth="1"/>
    <col min="15889" max="15889" width="14.54296875" style="200" bestFit="1" customWidth="1"/>
    <col min="15890" max="15890" width="17.08984375" style="200" bestFit="1" customWidth="1"/>
    <col min="15891" max="15893" width="5.453125" style="200" customWidth="1"/>
    <col min="15894" max="15894" width="15.6328125" style="200" bestFit="1" customWidth="1"/>
    <col min="15895" max="16128" width="11.453125" style="200"/>
    <col min="16129" max="16129" width="34.90625" style="200" bestFit="1" customWidth="1"/>
    <col min="16130" max="16130" width="15" style="200" bestFit="1" customWidth="1"/>
    <col min="16131" max="16131" width="8.6328125" style="200" bestFit="1" customWidth="1"/>
    <col min="16132" max="16132" width="5.6328125" style="200" customWidth="1"/>
    <col min="16133" max="16133" width="8.36328125" style="200" customWidth="1"/>
    <col min="16134" max="16134" width="13.453125" style="200" bestFit="1" customWidth="1"/>
    <col min="16135" max="16136" width="6" style="200" customWidth="1"/>
    <col min="16137" max="16137" width="16.453125" style="200" bestFit="1" customWidth="1"/>
    <col min="16138" max="16138" width="14.90625" style="200" bestFit="1" customWidth="1"/>
    <col min="16139" max="16140" width="6.36328125" style="200" customWidth="1"/>
    <col min="16141" max="16141" width="14.54296875" style="200" bestFit="1" customWidth="1"/>
    <col min="16142" max="16142" width="13.54296875" style="200" bestFit="1" customWidth="1"/>
    <col min="16143" max="16144" width="5.54296875" style="200" customWidth="1"/>
    <col min="16145" max="16145" width="14.54296875" style="200" bestFit="1" customWidth="1"/>
    <col min="16146" max="16146" width="17.08984375" style="200" bestFit="1" customWidth="1"/>
    <col min="16147" max="16149" width="5.453125" style="200" customWidth="1"/>
    <col min="16150" max="16150" width="15.6328125" style="200" bestFit="1" customWidth="1"/>
    <col min="16151" max="16384" width="11.453125" style="200"/>
  </cols>
  <sheetData>
    <row r="1" spans="1:22" ht="12.75" customHeight="1">
      <c r="A1" s="1006" t="s">
        <v>818</v>
      </c>
      <c r="B1" s="1006"/>
      <c r="C1" s="1006"/>
      <c r="D1" s="1006"/>
      <c r="E1" s="1006"/>
      <c r="F1" s="1006"/>
      <c r="G1" s="1006"/>
      <c r="H1" s="1006"/>
      <c r="I1" s="1006"/>
      <c r="J1" s="1006"/>
      <c r="K1" s="1006"/>
      <c r="L1" s="1006"/>
      <c r="M1" s="1006"/>
      <c r="N1" s="1006"/>
      <c r="O1" s="1006"/>
      <c r="P1" s="1006"/>
      <c r="Q1" s="1006"/>
      <c r="R1" s="1006"/>
      <c r="S1" s="1006"/>
      <c r="T1" s="1006"/>
      <c r="U1" s="1006"/>
      <c r="V1" s="1006"/>
    </row>
    <row r="2" spans="1:22">
      <c r="A2" s="201"/>
      <c r="B2" s="201"/>
      <c r="C2" s="202"/>
      <c r="D2" s="201"/>
      <c r="E2" s="203"/>
      <c r="F2" s="201"/>
      <c r="G2" s="201"/>
      <c r="H2" s="201"/>
      <c r="I2" s="201"/>
      <c r="J2" s="201"/>
      <c r="K2" s="201"/>
      <c r="L2" s="201"/>
      <c r="M2" s="201"/>
      <c r="N2" s="201"/>
      <c r="O2" s="201"/>
      <c r="P2" s="201"/>
      <c r="Q2" s="201"/>
      <c r="R2" s="201"/>
      <c r="S2" s="201"/>
      <c r="T2" s="201"/>
      <c r="U2" s="201"/>
    </row>
    <row r="3" spans="1:22" s="204" customFormat="1" ht="9">
      <c r="A3" s="1007" t="s">
        <v>819</v>
      </c>
      <c r="B3" s="1007"/>
      <c r="C3" s="1007"/>
      <c r="D3" s="1007"/>
      <c r="E3" s="1007"/>
      <c r="F3" s="1007"/>
      <c r="G3" s="1007"/>
      <c r="H3" s="1007"/>
      <c r="I3" s="1007"/>
      <c r="J3" s="1007"/>
      <c r="K3" s="1007" t="s">
        <v>820</v>
      </c>
      <c r="L3" s="1007"/>
      <c r="M3" s="1007"/>
      <c r="N3" s="1007"/>
      <c r="O3" s="1007"/>
      <c r="P3" s="1007"/>
      <c r="Q3" s="1007" t="s">
        <v>821</v>
      </c>
      <c r="R3" s="1007"/>
      <c r="S3" s="1007"/>
      <c r="T3" s="1007"/>
      <c r="U3" s="1007"/>
      <c r="V3" s="1007"/>
    </row>
    <row r="4" spans="1:22" s="205" customFormat="1" ht="9">
      <c r="A4" s="1008" t="s">
        <v>822</v>
      </c>
      <c r="B4" s="1008"/>
      <c r="C4" s="1008"/>
      <c r="D4" s="1008"/>
      <c r="E4" s="1008"/>
      <c r="F4" s="1008"/>
      <c r="G4" s="1008"/>
      <c r="H4" s="1008"/>
      <c r="I4" s="1008" t="s">
        <v>806</v>
      </c>
      <c r="J4" s="1008"/>
      <c r="K4" s="1008" t="s">
        <v>823</v>
      </c>
      <c r="L4" s="1008"/>
      <c r="M4" s="1008" t="s">
        <v>824</v>
      </c>
      <c r="N4" s="1008"/>
      <c r="O4" s="1008"/>
      <c r="P4" s="1008"/>
      <c r="Q4" s="1008" t="s">
        <v>807</v>
      </c>
      <c r="R4" s="1008"/>
      <c r="S4" s="1008" t="s">
        <v>808</v>
      </c>
      <c r="T4" s="1008"/>
      <c r="U4" s="1008"/>
      <c r="V4" s="1008"/>
    </row>
    <row r="5" spans="1:22" s="205" customFormat="1" ht="15" customHeight="1">
      <c r="A5" s="1008" t="s">
        <v>825</v>
      </c>
      <c r="B5" s="1008"/>
      <c r="C5" s="1008"/>
      <c r="D5" s="1008"/>
      <c r="E5" s="1008"/>
      <c r="F5" s="1008"/>
      <c r="G5" s="1008"/>
      <c r="H5" s="1008"/>
      <c r="I5" s="1008" t="s">
        <v>809</v>
      </c>
      <c r="J5" s="1008"/>
      <c r="K5" s="1007"/>
      <c r="L5" s="1007"/>
      <c r="M5" s="1009"/>
      <c r="N5" s="1009"/>
      <c r="O5" s="1009"/>
      <c r="P5" s="1009"/>
      <c r="Q5" s="1010">
        <v>44197</v>
      </c>
      <c r="R5" s="1010"/>
      <c r="S5" s="1003">
        <v>44561</v>
      </c>
      <c r="T5" s="1004"/>
      <c r="U5" s="1004"/>
      <c r="V5" s="1005"/>
    </row>
    <row r="6" spans="1:22" s="205" customFormat="1" ht="9">
      <c r="A6" s="206"/>
      <c r="B6" s="206"/>
      <c r="C6" s="207"/>
      <c r="D6" s="206"/>
      <c r="E6" s="208"/>
      <c r="F6" s="206"/>
      <c r="G6" s="206"/>
      <c r="H6" s="206"/>
      <c r="I6" s="206"/>
      <c r="J6" s="206"/>
      <c r="K6" s="206"/>
      <c r="L6" s="206"/>
      <c r="M6" s="206"/>
      <c r="N6" s="206"/>
      <c r="O6" s="206"/>
      <c r="P6" s="206"/>
      <c r="Q6" s="206"/>
    </row>
    <row r="7" spans="1:22" s="205" customFormat="1" ht="14.25" customHeight="1">
      <c r="A7" s="1011" t="s">
        <v>826</v>
      </c>
      <c r="B7" s="1011"/>
      <c r="C7" s="1011"/>
      <c r="D7" s="1011"/>
      <c r="E7" s="1011"/>
      <c r="F7" s="1011"/>
      <c r="G7" s="1011"/>
      <c r="H7" s="1011"/>
      <c r="I7" s="1011"/>
      <c r="J7" s="1011" t="s">
        <v>827</v>
      </c>
      <c r="K7" s="1011"/>
      <c r="L7" s="1011"/>
      <c r="M7" s="1011"/>
      <c r="N7" s="1011"/>
      <c r="O7" s="1011"/>
      <c r="P7" s="1011"/>
      <c r="Q7" s="1011" t="s">
        <v>828</v>
      </c>
      <c r="R7" s="1011"/>
      <c r="S7" s="1011"/>
      <c r="T7" s="1011"/>
      <c r="U7" s="1011"/>
      <c r="V7" s="1011"/>
    </row>
    <row r="8" spans="1:22" s="205" customFormat="1" ht="12" customHeight="1">
      <c r="A8" s="1012" t="s">
        <v>829</v>
      </c>
      <c r="B8" s="1012"/>
      <c r="C8" s="1012"/>
      <c r="D8" s="1012"/>
      <c r="E8" s="1012"/>
      <c r="F8" s="1012"/>
      <c r="G8" s="1012"/>
      <c r="H8" s="1012"/>
      <c r="I8" s="1012"/>
      <c r="J8" s="1012" t="s">
        <v>829</v>
      </c>
      <c r="K8" s="1012"/>
      <c r="L8" s="1012"/>
      <c r="M8" s="1012"/>
      <c r="N8" s="1013" t="s">
        <v>830</v>
      </c>
      <c r="O8" s="1013"/>
      <c r="P8" s="1013"/>
      <c r="Q8" s="1013" t="s">
        <v>831</v>
      </c>
      <c r="R8" s="1013"/>
      <c r="S8" s="1013" t="s">
        <v>832</v>
      </c>
      <c r="T8" s="1013"/>
      <c r="U8" s="1013"/>
      <c r="V8" s="1013"/>
    </row>
    <row r="9" spans="1:22" s="205" customFormat="1" ht="14.25" customHeight="1">
      <c r="A9" s="1012" t="s">
        <v>833</v>
      </c>
      <c r="B9" s="1012"/>
      <c r="C9" s="1012"/>
      <c r="D9" s="1012"/>
      <c r="E9" s="1012"/>
      <c r="F9" s="1012"/>
      <c r="G9" s="1012"/>
      <c r="H9" s="1012"/>
      <c r="I9" s="1012"/>
      <c r="J9" s="1019" t="s">
        <v>834</v>
      </c>
      <c r="K9" s="1020"/>
      <c r="L9" s="1020"/>
      <c r="M9" s="1020"/>
      <c r="N9" s="1021" t="s">
        <v>835</v>
      </c>
      <c r="O9" s="1022"/>
      <c r="P9" s="1023"/>
      <c r="Q9" s="1013"/>
      <c r="R9" s="1013"/>
      <c r="S9" s="1013"/>
      <c r="T9" s="1013"/>
      <c r="U9" s="1013"/>
      <c r="V9" s="1013"/>
    </row>
    <row r="10" spans="1:22" ht="13" thickBot="1">
      <c r="A10" s="1018"/>
      <c r="B10" s="1018"/>
      <c r="C10" s="1018"/>
      <c r="D10" s="1018"/>
      <c r="E10" s="1018"/>
      <c r="F10" s="1018"/>
      <c r="G10" s="1018"/>
      <c r="H10" s="1018"/>
      <c r="I10" s="1018"/>
      <c r="J10" s="1018"/>
      <c r="K10" s="1018"/>
      <c r="L10" s="1018"/>
      <c r="M10" s="1018"/>
      <c r="N10" s="209"/>
      <c r="O10" s="209"/>
      <c r="P10" s="1018"/>
      <c r="Q10" s="1018"/>
      <c r="R10" s="1018"/>
      <c r="S10" s="1018"/>
      <c r="T10" s="210"/>
      <c r="U10" s="210"/>
      <c r="V10" s="211"/>
    </row>
    <row r="11" spans="1:22" s="218" customFormat="1" ht="90" customHeight="1">
      <c r="A11" s="212" t="s">
        <v>836</v>
      </c>
      <c r="B11" s="213" t="s">
        <v>837</v>
      </c>
      <c r="C11" s="214" t="s">
        <v>838</v>
      </c>
      <c r="D11" s="215" t="s">
        <v>839</v>
      </c>
      <c r="E11" s="216" t="s">
        <v>840</v>
      </c>
      <c r="F11" s="215" t="s">
        <v>841</v>
      </c>
      <c r="G11" s="215" t="s">
        <v>842</v>
      </c>
      <c r="H11" s="215" t="s">
        <v>843</v>
      </c>
      <c r="I11" s="215" t="s">
        <v>844</v>
      </c>
      <c r="J11" s="215" t="s">
        <v>845</v>
      </c>
      <c r="K11" s="215" t="s">
        <v>846</v>
      </c>
      <c r="L11" s="215" t="s">
        <v>847</v>
      </c>
      <c r="M11" s="215" t="s">
        <v>848</v>
      </c>
      <c r="N11" s="215" t="s">
        <v>849</v>
      </c>
      <c r="O11" s="215" t="s">
        <v>850</v>
      </c>
      <c r="P11" s="215" t="s">
        <v>851</v>
      </c>
      <c r="Q11" s="215" t="s">
        <v>852</v>
      </c>
      <c r="R11" s="215" t="s">
        <v>853</v>
      </c>
      <c r="S11" s="215" t="s">
        <v>854</v>
      </c>
      <c r="T11" s="215" t="s">
        <v>855</v>
      </c>
      <c r="U11" s="215" t="s">
        <v>856</v>
      </c>
      <c r="V11" s="217" t="s">
        <v>857</v>
      </c>
    </row>
    <row r="12" spans="1:22" ht="15.75" customHeight="1">
      <c r="A12" s="219" t="s">
        <v>858</v>
      </c>
      <c r="B12" s="220"/>
      <c r="C12" s="221"/>
      <c r="D12" s="221"/>
      <c r="E12" s="222"/>
      <c r="F12" s="221"/>
      <c r="G12" s="223"/>
      <c r="H12" s="223"/>
      <c r="I12" s="223"/>
      <c r="J12" s="224"/>
      <c r="K12" s="223"/>
      <c r="L12" s="223"/>
      <c r="M12" s="223"/>
      <c r="N12" s="223"/>
      <c r="O12" s="223"/>
      <c r="P12" s="223"/>
      <c r="Q12" s="223"/>
      <c r="R12" s="225"/>
      <c r="S12" s="225"/>
      <c r="T12" s="225"/>
      <c r="U12" s="225"/>
      <c r="V12" s="226"/>
    </row>
    <row r="13" spans="1:22" s="235" customFormat="1" ht="13.5" customHeight="1">
      <c r="A13" s="227" t="s">
        <v>859</v>
      </c>
      <c r="B13" s="228"/>
      <c r="C13" s="229"/>
      <c r="D13" s="230"/>
      <c r="E13" s="231">
        <v>0.2</v>
      </c>
      <c r="F13" s="230"/>
      <c r="G13" s="230"/>
      <c r="H13" s="230"/>
      <c r="I13" s="230"/>
      <c r="J13" s="230"/>
      <c r="K13" s="230"/>
      <c r="L13" s="230"/>
      <c r="M13" s="232"/>
      <c r="N13" s="232"/>
      <c r="O13" s="230">
        <v>5</v>
      </c>
      <c r="P13" s="233"/>
      <c r="Q13" s="233"/>
      <c r="R13" s="230"/>
      <c r="S13" s="230"/>
      <c r="T13" s="230"/>
      <c r="U13" s="230"/>
      <c r="V13" s="234"/>
    </row>
    <row r="14" spans="1:22" s="235" customFormat="1" ht="12" customHeight="1">
      <c r="A14" s="236" t="s">
        <v>860</v>
      </c>
      <c r="B14" s="237">
        <v>545455</v>
      </c>
      <c r="C14" s="238">
        <v>44334</v>
      </c>
      <c r="D14" s="239"/>
      <c r="E14" s="240">
        <v>0.2</v>
      </c>
      <c r="F14" s="241">
        <f t="shared" ref="F14:F19" si="0">ROUND(B14*E14,0)</f>
        <v>109091</v>
      </c>
      <c r="G14" s="241">
        <v>5</v>
      </c>
      <c r="H14" s="241">
        <v>5</v>
      </c>
      <c r="I14" s="241">
        <f t="shared" ref="I14:I19" si="1">+B14</f>
        <v>545455</v>
      </c>
      <c r="J14" s="241">
        <f t="shared" ref="J14:J19" si="2">+(I14-F14)</f>
        <v>436364</v>
      </c>
      <c r="K14" s="241">
        <v>0</v>
      </c>
      <c r="L14" s="241">
        <f t="shared" ref="L14:L19" si="3">+K14</f>
        <v>0</v>
      </c>
      <c r="M14" s="241">
        <f t="shared" ref="M14:M19" si="4">+J14+F14-K14</f>
        <v>545455</v>
      </c>
      <c r="N14" s="241">
        <f t="shared" ref="N14:S19" si="5">+F14</f>
        <v>109091</v>
      </c>
      <c r="O14" s="241">
        <f t="shared" si="5"/>
        <v>5</v>
      </c>
      <c r="P14" s="241">
        <f t="shared" si="5"/>
        <v>5</v>
      </c>
      <c r="Q14" s="241">
        <f t="shared" si="5"/>
        <v>545455</v>
      </c>
      <c r="R14" s="241">
        <f t="shared" si="5"/>
        <v>436364</v>
      </c>
      <c r="S14" s="241">
        <f t="shared" si="5"/>
        <v>0</v>
      </c>
      <c r="T14" s="241">
        <v>0</v>
      </c>
      <c r="U14" s="241">
        <f t="shared" ref="U14:V19" si="6">+L14</f>
        <v>0</v>
      </c>
      <c r="V14" s="242">
        <f>+M14</f>
        <v>545455</v>
      </c>
    </row>
    <row r="15" spans="1:22" s="235" customFormat="1" ht="12" customHeight="1">
      <c r="A15" s="243" t="s">
        <v>861</v>
      </c>
      <c r="B15" s="237">
        <v>1400000</v>
      </c>
      <c r="C15" s="238">
        <v>44440</v>
      </c>
      <c r="D15" s="239"/>
      <c r="E15" s="240">
        <v>0.2</v>
      </c>
      <c r="F15" s="241">
        <f t="shared" si="0"/>
        <v>280000</v>
      </c>
      <c r="G15" s="241">
        <v>5</v>
      </c>
      <c r="H15" s="241">
        <v>5</v>
      </c>
      <c r="I15" s="241">
        <f t="shared" si="1"/>
        <v>1400000</v>
      </c>
      <c r="J15" s="241">
        <f t="shared" si="2"/>
        <v>1120000</v>
      </c>
      <c r="K15" s="241">
        <v>0</v>
      </c>
      <c r="L15" s="241">
        <f t="shared" si="3"/>
        <v>0</v>
      </c>
      <c r="M15" s="241">
        <f t="shared" si="4"/>
        <v>1400000</v>
      </c>
      <c r="N15" s="241">
        <f t="shared" si="5"/>
        <v>280000</v>
      </c>
      <c r="O15" s="241">
        <f t="shared" si="5"/>
        <v>5</v>
      </c>
      <c r="P15" s="241">
        <f t="shared" si="5"/>
        <v>5</v>
      </c>
      <c r="Q15" s="241">
        <f t="shared" si="5"/>
        <v>1400000</v>
      </c>
      <c r="R15" s="241">
        <f t="shared" si="5"/>
        <v>1120000</v>
      </c>
      <c r="S15" s="241">
        <f t="shared" si="5"/>
        <v>0</v>
      </c>
      <c r="T15" s="241">
        <v>0</v>
      </c>
      <c r="U15" s="241">
        <f t="shared" si="6"/>
        <v>0</v>
      </c>
      <c r="V15" s="242">
        <f>+M15</f>
        <v>1400000</v>
      </c>
    </row>
    <row r="16" spans="1:22" s="235" customFormat="1" ht="12" customHeight="1">
      <c r="A16" s="243" t="s">
        <v>862</v>
      </c>
      <c r="B16" s="237">
        <v>686364</v>
      </c>
      <c r="C16" s="238">
        <v>44461</v>
      </c>
      <c r="D16" s="239"/>
      <c r="E16" s="240">
        <v>0.2</v>
      </c>
      <c r="F16" s="241">
        <f t="shared" si="0"/>
        <v>137273</v>
      </c>
      <c r="G16" s="241">
        <v>5</v>
      </c>
      <c r="H16" s="241">
        <v>5</v>
      </c>
      <c r="I16" s="241">
        <f t="shared" si="1"/>
        <v>686364</v>
      </c>
      <c r="J16" s="241">
        <f t="shared" si="2"/>
        <v>549091</v>
      </c>
      <c r="K16" s="241">
        <v>0</v>
      </c>
      <c r="L16" s="241">
        <f t="shared" si="3"/>
        <v>0</v>
      </c>
      <c r="M16" s="241">
        <f t="shared" si="4"/>
        <v>686364</v>
      </c>
      <c r="N16" s="241">
        <f t="shared" si="5"/>
        <v>137273</v>
      </c>
      <c r="O16" s="241">
        <f t="shared" si="5"/>
        <v>5</v>
      </c>
      <c r="P16" s="241">
        <f t="shared" si="5"/>
        <v>5</v>
      </c>
      <c r="Q16" s="241">
        <f t="shared" si="5"/>
        <v>686364</v>
      </c>
      <c r="R16" s="241">
        <f t="shared" si="5"/>
        <v>549091</v>
      </c>
      <c r="S16" s="241">
        <f t="shared" si="5"/>
        <v>0</v>
      </c>
      <c r="T16" s="241">
        <v>0</v>
      </c>
      <c r="U16" s="241">
        <f t="shared" si="6"/>
        <v>0</v>
      </c>
      <c r="V16" s="242">
        <f>+M16</f>
        <v>686364</v>
      </c>
    </row>
    <row r="17" spans="1:22" s="235" customFormat="1" ht="12" customHeight="1">
      <c r="A17" s="243" t="s">
        <v>863</v>
      </c>
      <c r="B17" s="237">
        <v>600000</v>
      </c>
      <c r="C17" s="238">
        <v>44475</v>
      </c>
      <c r="D17" s="239"/>
      <c r="E17" s="240">
        <v>0.2</v>
      </c>
      <c r="F17" s="241">
        <f t="shared" si="0"/>
        <v>120000</v>
      </c>
      <c r="G17" s="241">
        <v>5</v>
      </c>
      <c r="H17" s="241">
        <v>5</v>
      </c>
      <c r="I17" s="241">
        <f t="shared" si="1"/>
        <v>600000</v>
      </c>
      <c r="J17" s="241">
        <f t="shared" si="2"/>
        <v>480000</v>
      </c>
      <c r="K17" s="241">
        <v>0</v>
      </c>
      <c r="L17" s="241">
        <f t="shared" si="3"/>
        <v>0</v>
      </c>
      <c r="M17" s="241">
        <f t="shared" si="4"/>
        <v>600000</v>
      </c>
      <c r="N17" s="241">
        <f t="shared" si="5"/>
        <v>120000</v>
      </c>
      <c r="O17" s="241">
        <f t="shared" si="5"/>
        <v>5</v>
      </c>
      <c r="P17" s="241">
        <f t="shared" si="5"/>
        <v>5</v>
      </c>
      <c r="Q17" s="241">
        <f t="shared" si="5"/>
        <v>600000</v>
      </c>
      <c r="R17" s="241">
        <f t="shared" si="5"/>
        <v>480000</v>
      </c>
      <c r="S17" s="241">
        <f t="shared" si="5"/>
        <v>0</v>
      </c>
      <c r="T17" s="241">
        <v>0</v>
      </c>
      <c r="U17" s="241">
        <f t="shared" si="6"/>
        <v>0</v>
      </c>
      <c r="V17" s="242">
        <f t="shared" si="6"/>
        <v>600000</v>
      </c>
    </row>
    <row r="18" spans="1:22" s="235" customFormat="1" ht="12" customHeight="1">
      <c r="A18" s="243" t="s">
        <v>864</v>
      </c>
      <c r="B18" s="237">
        <v>872727</v>
      </c>
      <c r="C18" s="238">
        <v>44490</v>
      </c>
      <c r="D18" s="239"/>
      <c r="E18" s="240">
        <v>0.2</v>
      </c>
      <c r="F18" s="241">
        <f t="shared" si="0"/>
        <v>174545</v>
      </c>
      <c r="G18" s="241">
        <v>5</v>
      </c>
      <c r="H18" s="241">
        <v>5</v>
      </c>
      <c r="I18" s="241">
        <f t="shared" si="1"/>
        <v>872727</v>
      </c>
      <c r="J18" s="241">
        <f t="shared" si="2"/>
        <v>698182</v>
      </c>
      <c r="K18" s="241">
        <v>0</v>
      </c>
      <c r="L18" s="241">
        <f t="shared" si="3"/>
        <v>0</v>
      </c>
      <c r="M18" s="241">
        <f t="shared" si="4"/>
        <v>872727</v>
      </c>
      <c r="N18" s="241">
        <f t="shared" si="5"/>
        <v>174545</v>
      </c>
      <c r="O18" s="241">
        <f t="shared" si="5"/>
        <v>5</v>
      </c>
      <c r="P18" s="241">
        <f t="shared" si="5"/>
        <v>5</v>
      </c>
      <c r="Q18" s="241">
        <f t="shared" si="5"/>
        <v>872727</v>
      </c>
      <c r="R18" s="241">
        <f t="shared" si="5"/>
        <v>698182</v>
      </c>
      <c r="S18" s="241">
        <f t="shared" si="5"/>
        <v>0</v>
      </c>
      <c r="T18" s="241">
        <v>0</v>
      </c>
      <c r="U18" s="241">
        <f t="shared" si="6"/>
        <v>0</v>
      </c>
      <c r="V18" s="242">
        <f>+M18</f>
        <v>872727</v>
      </c>
    </row>
    <row r="19" spans="1:22" s="235" customFormat="1" ht="12" customHeight="1">
      <c r="A19" s="243" t="s">
        <v>865</v>
      </c>
      <c r="B19" s="237">
        <v>513636</v>
      </c>
      <c r="C19" s="238">
        <v>44490</v>
      </c>
      <c r="D19" s="239"/>
      <c r="E19" s="240">
        <v>0.2</v>
      </c>
      <c r="F19" s="241">
        <f t="shared" si="0"/>
        <v>102727</v>
      </c>
      <c r="G19" s="241">
        <v>5</v>
      </c>
      <c r="H19" s="241">
        <v>5</v>
      </c>
      <c r="I19" s="241">
        <f t="shared" si="1"/>
        <v>513636</v>
      </c>
      <c r="J19" s="241">
        <f t="shared" si="2"/>
        <v>410909</v>
      </c>
      <c r="K19" s="241">
        <v>0</v>
      </c>
      <c r="L19" s="241">
        <f t="shared" si="3"/>
        <v>0</v>
      </c>
      <c r="M19" s="241">
        <f t="shared" si="4"/>
        <v>513636</v>
      </c>
      <c r="N19" s="241">
        <f t="shared" si="5"/>
        <v>102727</v>
      </c>
      <c r="O19" s="241">
        <f t="shared" si="5"/>
        <v>5</v>
      </c>
      <c r="P19" s="241">
        <f t="shared" si="5"/>
        <v>5</v>
      </c>
      <c r="Q19" s="241">
        <f t="shared" si="5"/>
        <v>513636</v>
      </c>
      <c r="R19" s="241">
        <f t="shared" si="5"/>
        <v>410909</v>
      </c>
      <c r="S19" s="241">
        <f t="shared" si="5"/>
        <v>0</v>
      </c>
      <c r="T19" s="241">
        <v>0</v>
      </c>
      <c r="U19" s="241">
        <f t="shared" si="6"/>
        <v>0</v>
      </c>
      <c r="V19" s="242">
        <f>+M19</f>
        <v>513636</v>
      </c>
    </row>
    <row r="20" spans="1:22" s="251" customFormat="1" ht="10.5">
      <c r="A20" s="244" t="s">
        <v>866</v>
      </c>
      <c r="B20" s="245">
        <f>SUM(B14:B19)</f>
        <v>4618182</v>
      </c>
      <c r="C20" s="246"/>
      <c r="D20" s="247"/>
      <c r="E20" s="248"/>
      <c r="F20" s="247">
        <f>SUM(F14:F19)</f>
        <v>923636</v>
      </c>
      <c r="G20" s="247"/>
      <c r="H20" s="247"/>
      <c r="I20" s="247">
        <f t="shared" ref="I20:N20" si="7">SUM(I14:I19)</f>
        <v>4618182</v>
      </c>
      <c r="J20" s="247">
        <f t="shared" si="7"/>
        <v>3694546</v>
      </c>
      <c r="K20" s="247">
        <f t="shared" si="7"/>
        <v>0</v>
      </c>
      <c r="L20" s="247">
        <f t="shared" si="7"/>
        <v>0</v>
      </c>
      <c r="M20" s="247">
        <f t="shared" si="7"/>
        <v>4618182</v>
      </c>
      <c r="N20" s="247">
        <f t="shared" si="7"/>
        <v>923636</v>
      </c>
      <c r="O20" s="249"/>
      <c r="P20" s="250"/>
      <c r="Q20" s="247">
        <f t="shared" ref="Q20:V20" si="8">SUM(Q14:Q19)</f>
        <v>4618182</v>
      </c>
      <c r="R20" s="247">
        <f t="shared" si="8"/>
        <v>3694546</v>
      </c>
      <c r="S20" s="247">
        <f t="shared" si="8"/>
        <v>0</v>
      </c>
      <c r="T20" s="247">
        <f t="shared" si="8"/>
        <v>0</v>
      </c>
      <c r="U20" s="247">
        <f t="shared" si="8"/>
        <v>0</v>
      </c>
      <c r="V20" s="247">
        <f t="shared" si="8"/>
        <v>4618182</v>
      </c>
    </row>
    <row r="21" spans="1:22" s="235" customFormat="1" ht="10.5" customHeight="1">
      <c r="A21" s="227" t="s">
        <v>867</v>
      </c>
      <c r="B21" s="228"/>
      <c r="C21" s="252"/>
      <c r="D21" s="230"/>
      <c r="E21" s="231">
        <v>0.1</v>
      </c>
      <c r="F21" s="230"/>
      <c r="G21" s="230"/>
      <c r="H21" s="230"/>
      <c r="I21" s="230"/>
      <c r="J21" s="230"/>
      <c r="K21" s="230"/>
      <c r="L21" s="230"/>
      <c r="M21" s="232"/>
      <c r="N21" s="232"/>
      <c r="O21" s="230">
        <v>2</v>
      </c>
      <c r="P21" s="233"/>
      <c r="Q21" s="233"/>
      <c r="R21" s="230"/>
      <c r="S21" s="230"/>
      <c r="T21" s="230"/>
      <c r="U21" s="230"/>
      <c r="V21" s="234"/>
    </row>
    <row r="22" spans="1:22" s="235" customFormat="1" ht="12" customHeight="1">
      <c r="A22" s="243" t="s">
        <v>868</v>
      </c>
      <c r="B22" s="237">
        <v>3490909</v>
      </c>
      <c r="C22" s="238">
        <v>44453</v>
      </c>
      <c r="D22" s="239"/>
      <c r="E22" s="240">
        <v>0.1</v>
      </c>
      <c r="F22" s="241">
        <f>ROUND(B22*E22,0)</f>
        <v>349091</v>
      </c>
      <c r="G22" s="241">
        <v>2</v>
      </c>
      <c r="H22" s="241">
        <v>2</v>
      </c>
      <c r="I22" s="241">
        <f>+B22</f>
        <v>3490909</v>
      </c>
      <c r="J22" s="241">
        <f>+(I22-F22)</f>
        <v>3141818</v>
      </c>
      <c r="K22" s="241">
        <v>0</v>
      </c>
      <c r="L22" s="241">
        <f>+K22</f>
        <v>0</v>
      </c>
      <c r="M22" s="241">
        <f>+J22+F22-K22</f>
        <v>3490909</v>
      </c>
      <c r="N22" s="241">
        <f>+F22</f>
        <v>349091</v>
      </c>
      <c r="O22" s="241">
        <v>2</v>
      </c>
      <c r="P22" s="241">
        <v>2</v>
      </c>
      <c r="Q22" s="241">
        <f>+I22</f>
        <v>3490909</v>
      </c>
      <c r="R22" s="241">
        <f>+J22</f>
        <v>3141818</v>
      </c>
      <c r="S22" s="241">
        <f>+K22</f>
        <v>0</v>
      </c>
      <c r="T22" s="241">
        <v>0</v>
      </c>
      <c r="U22" s="241">
        <f>+L22</f>
        <v>0</v>
      </c>
      <c r="V22" s="242">
        <f>+M22</f>
        <v>3490909</v>
      </c>
    </row>
    <row r="23" spans="1:22" s="251" customFormat="1" ht="10.5">
      <c r="A23" s="244" t="s">
        <v>869</v>
      </c>
      <c r="B23" s="245">
        <f>SUM(B22)</f>
        <v>3490909</v>
      </c>
      <c r="C23" s="253"/>
      <c r="D23" s="247"/>
      <c r="E23" s="254"/>
      <c r="F23" s="247">
        <f>SUM(F22:F22)</f>
        <v>349091</v>
      </c>
      <c r="G23" s="247"/>
      <c r="H23" s="247"/>
      <c r="I23" s="247">
        <f t="shared" ref="I23:N23" si="9">SUM(I22:I22)</f>
        <v>3490909</v>
      </c>
      <c r="J23" s="247">
        <f t="shared" si="9"/>
        <v>3141818</v>
      </c>
      <c r="K23" s="247">
        <f t="shared" si="9"/>
        <v>0</v>
      </c>
      <c r="L23" s="247">
        <f t="shared" si="9"/>
        <v>0</v>
      </c>
      <c r="M23" s="247">
        <f t="shared" si="9"/>
        <v>3490909</v>
      </c>
      <c r="N23" s="247">
        <f t="shared" si="9"/>
        <v>349091</v>
      </c>
      <c r="O23" s="247"/>
      <c r="P23" s="247"/>
      <c r="Q23" s="247">
        <f t="shared" ref="Q23:V23" si="10">SUM(Q22:Q22)</f>
        <v>3490909</v>
      </c>
      <c r="R23" s="247">
        <f>SUM(R22:R22)</f>
        <v>3141818</v>
      </c>
      <c r="S23" s="247">
        <f t="shared" si="10"/>
        <v>0</v>
      </c>
      <c r="T23" s="247">
        <f t="shared" si="10"/>
        <v>0</v>
      </c>
      <c r="U23" s="247">
        <f t="shared" si="10"/>
        <v>0</v>
      </c>
      <c r="V23" s="247">
        <f t="shared" si="10"/>
        <v>3490909</v>
      </c>
    </row>
    <row r="24" spans="1:22" ht="15" customHeight="1">
      <c r="A24" s="219" t="s">
        <v>870</v>
      </c>
      <c r="B24" s="255"/>
      <c r="C24" s="256"/>
      <c r="D24" s="256"/>
      <c r="E24" s="257"/>
      <c r="F24" s="258"/>
      <c r="G24" s="259"/>
      <c r="H24" s="259"/>
      <c r="I24" s="259"/>
      <c r="J24" s="259"/>
      <c r="K24" s="259"/>
      <c r="L24" s="259"/>
      <c r="M24" s="260"/>
      <c r="N24" s="260"/>
      <c r="O24" s="260"/>
      <c r="P24" s="259"/>
      <c r="Q24" s="259"/>
      <c r="R24" s="261"/>
      <c r="S24" s="261"/>
      <c r="T24" s="261"/>
      <c r="U24" s="261"/>
      <c r="V24" s="262"/>
    </row>
    <row r="25" spans="1:22" s="235" customFormat="1" ht="10">
      <c r="A25" s="227" t="s">
        <v>871</v>
      </c>
      <c r="B25" s="228"/>
      <c r="C25" s="229"/>
      <c r="D25" s="230"/>
      <c r="E25" s="231"/>
      <c r="F25" s="230"/>
      <c r="G25" s="230"/>
      <c r="H25" s="230"/>
      <c r="I25" s="230"/>
      <c r="J25" s="230"/>
      <c r="K25" s="230"/>
      <c r="L25" s="230"/>
      <c r="M25" s="232"/>
      <c r="N25" s="232"/>
      <c r="O25" s="230">
        <v>0</v>
      </c>
      <c r="P25" s="233"/>
      <c r="Q25" s="233"/>
      <c r="R25" s="230"/>
      <c r="S25" s="230"/>
      <c r="T25" s="230"/>
      <c r="U25" s="230"/>
      <c r="V25" s="234"/>
    </row>
    <row r="26" spans="1:22" s="235" customFormat="1" ht="10">
      <c r="A26" s="263" t="s">
        <v>872</v>
      </c>
      <c r="B26" s="264"/>
      <c r="C26" s="265"/>
      <c r="D26" s="266"/>
      <c r="E26" s="267"/>
      <c r="F26" s="266"/>
      <c r="G26" s="266"/>
      <c r="H26" s="266"/>
      <c r="I26" s="266"/>
      <c r="J26" s="266"/>
      <c r="K26" s="266"/>
      <c r="L26" s="266"/>
      <c r="M26" s="268"/>
      <c r="N26" s="268"/>
      <c r="O26" s="266">
        <v>0</v>
      </c>
      <c r="P26" s="269"/>
      <c r="Q26" s="269"/>
      <c r="R26" s="266"/>
      <c r="S26" s="266"/>
      <c r="T26" s="266"/>
      <c r="U26" s="266"/>
      <c r="V26" s="270"/>
    </row>
    <row r="27" spans="1:22" s="235" customFormat="1" ht="12" customHeight="1">
      <c r="A27" s="243" t="s">
        <v>873</v>
      </c>
      <c r="B27" s="237">
        <v>30759748.835700553</v>
      </c>
      <c r="C27" s="271">
        <v>44561</v>
      </c>
      <c r="D27" s="239"/>
      <c r="E27" s="240"/>
      <c r="F27" s="241">
        <f>ROUND(B27*E27,0)</f>
        <v>0</v>
      </c>
      <c r="G27" s="239"/>
      <c r="H27" s="239"/>
      <c r="I27" s="241">
        <f t="shared" ref="I27:I94" si="11">+B27</f>
        <v>30759748.835700553</v>
      </c>
      <c r="J27" s="241">
        <f t="shared" ref="J27:J95" si="12">+(I27-F27)</f>
        <v>30759748.835700553</v>
      </c>
      <c r="K27" s="241">
        <v>0</v>
      </c>
      <c r="L27" s="241">
        <f t="shared" ref="L27:L52" si="13">+K27</f>
        <v>0</v>
      </c>
      <c r="M27" s="272">
        <f>+J27+F27-K27</f>
        <v>30759748.835700553</v>
      </c>
      <c r="N27" s="241">
        <f>+F27</f>
        <v>0</v>
      </c>
      <c r="O27" s="272">
        <v>0</v>
      </c>
      <c r="P27" s="273"/>
      <c r="Q27" s="241">
        <f t="shared" ref="Q27:S29" si="14">+I27</f>
        <v>30759748.835700553</v>
      </c>
      <c r="R27" s="241">
        <f t="shared" si="14"/>
        <v>30759748.835700553</v>
      </c>
      <c r="S27" s="241">
        <f t="shared" si="14"/>
        <v>0</v>
      </c>
      <c r="T27" s="241">
        <v>0</v>
      </c>
      <c r="U27" s="241">
        <f t="shared" ref="U27:V29" si="15">+L27</f>
        <v>0</v>
      </c>
      <c r="V27" s="242">
        <f t="shared" si="15"/>
        <v>30759748.835700553</v>
      </c>
    </row>
    <row r="28" spans="1:22" s="235" customFormat="1" ht="12" customHeight="1">
      <c r="A28" s="243" t="s">
        <v>874</v>
      </c>
      <c r="B28" s="237">
        <v>17746008.943673395</v>
      </c>
      <c r="C28" s="271">
        <v>44561</v>
      </c>
      <c r="D28" s="239"/>
      <c r="E28" s="240"/>
      <c r="F28" s="241">
        <f>ROUND(B28*E28,0)</f>
        <v>0</v>
      </c>
      <c r="G28" s="239"/>
      <c r="H28" s="239"/>
      <c r="I28" s="241">
        <f t="shared" si="11"/>
        <v>17746008.943673395</v>
      </c>
      <c r="J28" s="241">
        <f t="shared" si="12"/>
        <v>17746008.943673395</v>
      </c>
      <c r="K28" s="241">
        <v>0</v>
      </c>
      <c r="L28" s="241">
        <f t="shared" si="13"/>
        <v>0</v>
      </c>
      <c r="M28" s="272">
        <f>+J28+F28-K28</f>
        <v>17746008.943673395</v>
      </c>
      <c r="N28" s="241">
        <f>+F28</f>
        <v>0</v>
      </c>
      <c r="O28" s="272">
        <v>0</v>
      </c>
      <c r="P28" s="273"/>
      <c r="Q28" s="241">
        <f t="shared" si="14"/>
        <v>17746008.943673395</v>
      </c>
      <c r="R28" s="241">
        <f t="shared" si="14"/>
        <v>17746008.943673395</v>
      </c>
      <c r="S28" s="241">
        <f t="shared" si="14"/>
        <v>0</v>
      </c>
      <c r="T28" s="241">
        <v>0</v>
      </c>
      <c r="U28" s="241">
        <f t="shared" si="15"/>
        <v>0</v>
      </c>
      <c r="V28" s="242">
        <f t="shared" si="15"/>
        <v>17746008.943673395</v>
      </c>
    </row>
    <row r="29" spans="1:22" s="235" customFormat="1" ht="12" customHeight="1">
      <c r="A29" s="243" t="s">
        <v>875</v>
      </c>
      <c r="B29" s="237">
        <v>19520609.838040732</v>
      </c>
      <c r="C29" s="271">
        <v>44561</v>
      </c>
      <c r="D29" s="239"/>
      <c r="E29" s="240"/>
      <c r="F29" s="241">
        <f>ROUND(B29*E29,0)</f>
        <v>0</v>
      </c>
      <c r="G29" s="239"/>
      <c r="H29" s="239"/>
      <c r="I29" s="241">
        <f t="shared" si="11"/>
        <v>19520609.838040732</v>
      </c>
      <c r="J29" s="241">
        <f t="shared" si="12"/>
        <v>19520609.838040732</v>
      </c>
      <c r="K29" s="241">
        <v>0</v>
      </c>
      <c r="L29" s="241">
        <f t="shared" si="13"/>
        <v>0</v>
      </c>
      <c r="M29" s="272">
        <f>+J29+F29-K29</f>
        <v>19520609.838040732</v>
      </c>
      <c r="N29" s="241">
        <f>+F29</f>
        <v>0</v>
      </c>
      <c r="O29" s="272">
        <v>0</v>
      </c>
      <c r="P29" s="273"/>
      <c r="Q29" s="241">
        <f t="shared" si="14"/>
        <v>19520609.838040732</v>
      </c>
      <c r="R29" s="241">
        <f t="shared" si="14"/>
        <v>19520609.838040732</v>
      </c>
      <c r="S29" s="241">
        <f t="shared" si="14"/>
        <v>0</v>
      </c>
      <c r="T29" s="241">
        <v>0</v>
      </c>
      <c r="U29" s="241">
        <f t="shared" si="15"/>
        <v>0</v>
      </c>
      <c r="V29" s="242">
        <f t="shared" si="15"/>
        <v>19520609.838040732</v>
      </c>
    </row>
    <row r="30" spans="1:22" s="251" customFormat="1" ht="12" customHeight="1">
      <c r="A30" s="274" t="s">
        <v>876</v>
      </c>
      <c r="B30" s="275">
        <f>SUM(B27:B29)</f>
        <v>68026367.617414683</v>
      </c>
      <c r="C30" s="276"/>
      <c r="D30" s="277"/>
      <c r="E30" s="278"/>
      <c r="F30" s="279"/>
      <c r="G30" s="277"/>
      <c r="H30" s="277"/>
      <c r="I30" s="279">
        <f>SUM(I27:I29)</f>
        <v>68026367.617414683</v>
      </c>
      <c r="J30" s="279">
        <f>SUM(J27:J29)</f>
        <v>68026367.617414683</v>
      </c>
      <c r="K30" s="279"/>
      <c r="L30" s="279"/>
      <c r="M30" s="280">
        <f>SUM(M27:M29)</f>
        <v>68026367.617414683</v>
      </c>
      <c r="N30" s="279"/>
      <c r="O30" s="280"/>
      <c r="P30" s="281"/>
      <c r="Q30" s="279">
        <f>SUM(Q27:Q29)</f>
        <v>68026367.617414683</v>
      </c>
      <c r="R30" s="279">
        <f>SUM(R27:R29)</f>
        <v>68026367.617414683</v>
      </c>
      <c r="S30" s="279"/>
      <c r="T30" s="279"/>
      <c r="U30" s="279"/>
      <c r="V30" s="282">
        <f>SUM(V27:V29)</f>
        <v>68026367.617414683</v>
      </c>
    </row>
    <row r="31" spans="1:22" s="235" customFormat="1" ht="10">
      <c r="A31" s="263" t="s">
        <v>877</v>
      </c>
      <c r="B31" s="264"/>
      <c r="C31" s="265"/>
      <c r="D31" s="266"/>
      <c r="E31" s="267">
        <v>0.2</v>
      </c>
      <c r="F31" s="266"/>
      <c r="G31" s="266"/>
      <c r="H31" s="266"/>
      <c r="I31" s="266"/>
      <c r="J31" s="266"/>
      <c r="K31" s="266"/>
      <c r="L31" s="266"/>
      <c r="M31" s="268"/>
      <c r="N31" s="268"/>
      <c r="O31" s="266">
        <v>20</v>
      </c>
      <c r="P31" s="269"/>
      <c r="Q31" s="269"/>
      <c r="R31" s="266"/>
      <c r="S31" s="266"/>
      <c r="T31" s="266"/>
      <c r="U31" s="266"/>
      <c r="V31" s="270"/>
    </row>
    <row r="32" spans="1:22" s="235" customFormat="1" ht="12" customHeight="1">
      <c r="A32" s="243" t="s">
        <v>873</v>
      </c>
      <c r="B32" s="237">
        <v>117992300.34060106</v>
      </c>
      <c r="C32" s="271">
        <v>44561</v>
      </c>
      <c r="D32" s="239"/>
      <c r="E32" s="240">
        <v>0.2</v>
      </c>
      <c r="F32" s="241">
        <f>ROUND(B32*E32,0)</f>
        <v>23598460</v>
      </c>
      <c r="G32" s="239">
        <v>30</v>
      </c>
      <c r="H32" s="239">
        <f>+G32</f>
        <v>30</v>
      </c>
      <c r="I32" s="241">
        <f t="shared" si="11"/>
        <v>117992300.34060106</v>
      </c>
      <c r="J32" s="241">
        <f t="shared" si="12"/>
        <v>94393840.340601057</v>
      </c>
      <c r="K32" s="241">
        <v>0</v>
      </c>
      <c r="L32" s="241">
        <f t="shared" si="13"/>
        <v>0</v>
      </c>
      <c r="M32" s="272">
        <f>+J32+F32-K32</f>
        <v>117992300.34060106</v>
      </c>
      <c r="N32" s="241">
        <f>+F32</f>
        <v>23598460</v>
      </c>
      <c r="O32" s="272">
        <v>20</v>
      </c>
      <c r="P32" s="273"/>
      <c r="Q32" s="241">
        <f t="shared" ref="Q32:S34" si="16">+I32</f>
        <v>117992300.34060106</v>
      </c>
      <c r="R32" s="241">
        <f t="shared" si="16"/>
        <v>94393840.340601057</v>
      </c>
      <c r="S32" s="241">
        <f t="shared" si="16"/>
        <v>0</v>
      </c>
      <c r="T32" s="241">
        <v>0</v>
      </c>
      <c r="U32" s="241">
        <f t="shared" ref="U32:V34" si="17">+L32</f>
        <v>0</v>
      </c>
      <c r="V32" s="242">
        <f t="shared" si="17"/>
        <v>117992300.34060106</v>
      </c>
    </row>
    <row r="33" spans="1:22" s="235" customFormat="1" ht="12" customHeight="1">
      <c r="A33" s="243" t="s">
        <v>874</v>
      </c>
      <c r="B33" s="237">
        <v>68072480.965731382</v>
      </c>
      <c r="C33" s="271">
        <v>44561</v>
      </c>
      <c r="D33" s="239"/>
      <c r="E33" s="240">
        <v>0.2</v>
      </c>
      <c r="F33" s="241">
        <f>ROUND(B33*E33,0)</f>
        <v>13614496</v>
      </c>
      <c r="G33" s="239">
        <v>30</v>
      </c>
      <c r="H33" s="239">
        <f>+G33</f>
        <v>30</v>
      </c>
      <c r="I33" s="241">
        <f>+B33</f>
        <v>68072480.965731382</v>
      </c>
      <c r="J33" s="241">
        <f>+(I33-F33)</f>
        <v>54457984.965731382</v>
      </c>
      <c r="K33" s="241">
        <v>0</v>
      </c>
      <c r="L33" s="241">
        <f t="shared" si="13"/>
        <v>0</v>
      </c>
      <c r="M33" s="272">
        <f>+J33+F33-K33</f>
        <v>68072480.965731382</v>
      </c>
      <c r="N33" s="241">
        <f>+F33</f>
        <v>13614496</v>
      </c>
      <c r="O33" s="272">
        <v>20</v>
      </c>
      <c r="P33" s="273"/>
      <c r="Q33" s="241">
        <f t="shared" si="16"/>
        <v>68072480.965731382</v>
      </c>
      <c r="R33" s="241">
        <f t="shared" si="16"/>
        <v>54457984.965731382</v>
      </c>
      <c r="S33" s="241">
        <f t="shared" si="16"/>
        <v>0</v>
      </c>
      <c r="T33" s="241">
        <v>0</v>
      </c>
      <c r="U33" s="241">
        <f t="shared" si="17"/>
        <v>0</v>
      </c>
      <c r="V33" s="242">
        <f>+M33</f>
        <v>68072480.965731382</v>
      </c>
    </row>
    <row r="34" spans="1:22" s="235" customFormat="1" ht="12" customHeight="1">
      <c r="A34" s="243" t="s">
        <v>875</v>
      </c>
      <c r="B34" s="237">
        <v>74879729.062304512</v>
      </c>
      <c r="C34" s="271">
        <v>44561</v>
      </c>
      <c r="D34" s="239"/>
      <c r="E34" s="240">
        <v>0.2</v>
      </c>
      <c r="F34" s="241">
        <f>ROUND(B34*E34,0)</f>
        <v>14975946</v>
      </c>
      <c r="G34" s="239">
        <v>30</v>
      </c>
      <c r="H34" s="239">
        <f>+G34</f>
        <v>30</v>
      </c>
      <c r="I34" s="241">
        <f t="shared" si="11"/>
        <v>74879729.062304512</v>
      </c>
      <c r="J34" s="241">
        <f t="shared" si="12"/>
        <v>59903783.062304512</v>
      </c>
      <c r="K34" s="241">
        <v>0</v>
      </c>
      <c r="L34" s="241">
        <f t="shared" si="13"/>
        <v>0</v>
      </c>
      <c r="M34" s="272">
        <f>+J34+F34-K34</f>
        <v>74879729.062304512</v>
      </c>
      <c r="N34" s="241">
        <f>+F34</f>
        <v>14975946</v>
      </c>
      <c r="O34" s="272">
        <v>20</v>
      </c>
      <c r="P34" s="273"/>
      <c r="Q34" s="241">
        <f t="shared" si="16"/>
        <v>74879729.062304512</v>
      </c>
      <c r="R34" s="241">
        <f t="shared" si="16"/>
        <v>59903783.062304512</v>
      </c>
      <c r="S34" s="241">
        <f t="shared" si="16"/>
        <v>0</v>
      </c>
      <c r="T34" s="241">
        <v>0</v>
      </c>
      <c r="U34" s="241">
        <f t="shared" si="17"/>
        <v>0</v>
      </c>
      <c r="V34" s="242">
        <f t="shared" si="17"/>
        <v>74879729.062304512</v>
      </c>
    </row>
    <row r="35" spans="1:22" s="251" customFormat="1" ht="12" customHeight="1">
      <c r="A35" s="274" t="s">
        <v>878</v>
      </c>
      <c r="B35" s="275">
        <f>SUM(B32:B34)</f>
        <v>260944510.36863697</v>
      </c>
      <c r="C35" s="276"/>
      <c r="D35" s="277"/>
      <c r="E35" s="278"/>
      <c r="F35" s="279">
        <f>SUM(F32:F34)</f>
        <v>52188902</v>
      </c>
      <c r="G35" s="277"/>
      <c r="H35" s="277"/>
      <c r="I35" s="279">
        <f>SUM(I32:I34)</f>
        <v>260944510.36863697</v>
      </c>
      <c r="J35" s="279">
        <f>SUM(J32:J34)</f>
        <v>208755608.36863697</v>
      </c>
      <c r="K35" s="279"/>
      <c r="L35" s="279"/>
      <c r="M35" s="280">
        <f>SUM(M32:M34)</f>
        <v>260944510.36863697</v>
      </c>
      <c r="N35" s="279">
        <f>SUM(N32:N34)</f>
        <v>52188902</v>
      </c>
      <c r="O35" s="280"/>
      <c r="P35" s="281"/>
      <c r="Q35" s="279">
        <f>SUM(Q32:Q34)</f>
        <v>260944510.36863697</v>
      </c>
      <c r="R35" s="279">
        <f>SUM(R32:R34)</f>
        <v>208755608.36863697</v>
      </c>
      <c r="S35" s="279"/>
      <c r="T35" s="279"/>
      <c r="U35" s="279"/>
      <c r="V35" s="282">
        <f>SUM(V32:V34)</f>
        <v>260944510.36863697</v>
      </c>
    </row>
    <row r="36" spans="1:22" s="235" customFormat="1" ht="15" customHeight="1">
      <c r="A36" s="263" t="s">
        <v>879</v>
      </c>
      <c r="B36" s="264"/>
      <c r="C36" s="265"/>
      <c r="D36" s="266"/>
      <c r="E36" s="267"/>
      <c r="F36" s="266"/>
      <c r="G36" s="266"/>
      <c r="H36" s="266"/>
      <c r="I36" s="266"/>
      <c r="J36" s="266"/>
      <c r="K36" s="266"/>
      <c r="L36" s="266"/>
      <c r="M36" s="268"/>
      <c r="N36" s="268"/>
      <c r="O36" s="266"/>
      <c r="P36" s="269"/>
      <c r="Q36" s="269"/>
      <c r="R36" s="266"/>
      <c r="S36" s="266"/>
      <c r="T36" s="266"/>
      <c r="U36" s="266"/>
      <c r="V36" s="270"/>
    </row>
    <row r="37" spans="1:22" s="235" customFormat="1" ht="12" customHeight="1">
      <c r="A37" s="243" t="s">
        <v>880</v>
      </c>
      <c r="B37" s="237">
        <v>15379874.417850276</v>
      </c>
      <c r="C37" s="271">
        <v>44561</v>
      </c>
      <c r="D37" s="239"/>
      <c r="E37" s="240"/>
      <c r="F37" s="241">
        <f t="shared" ref="F37:F96" si="18">ROUND(B37*E37,0)</f>
        <v>0</v>
      </c>
      <c r="G37" s="239"/>
      <c r="H37" s="239"/>
      <c r="I37" s="241">
        <f t="shared" si="11"/>
        <v>15379874.417850276</v>
      </c>
      <c r="J37" s="241">
        <f t="shared" si="12"/>
        <v>15379874.417850276</v>
      </c>
      <c r="K37" s="241">
        <v>0</v>
      </c>
      <c r="L37" s="241">
        <f t="shared" si="13"/>
        <v>0</v>
      </c>
      <c r="M37" s="272">
        <f>+J37+F37-K37</f>
        <v>15379874.417850276</v>
      </c>
      <c r="N37" s="241">
        <f>+F37</f>
        <v>0</v>
      </c>
      <c r="O37" s="272"/>
      <c r="P37" s="273"/>
      <c r="Q37" s="241">
        <f>+I37</f>
        <v>15379874.417850276</v>
      </c>
      <c r="R37" s="241">
        <f>+J37</f>
        <v>15379874.417850276</v>
      </c>
      <c r="S37" s="241">
        <f>+K37</f>
        <v>0</v>
      </c>
      <c r="T37" s="241">
        <v>0</v>
      </c>
      <c r="U37" s="241">
        <f>+L37</f>
        <v>0</v>
      </c>
      <c r="V37" s="242">
        <f>+M37</f>
        <v>15379874.417850276</v>
      </c>
    </row>
    <row r="38" spans="1:22" s="235" customFormat="1" ht="12" customHeight="1">
      <c r="A38" s="243" t="s">
        <v>881</v>
      </c>
      <c r="B38" s="237">
        <v>20703677.100952294</v>
      </c>
      <c r="C38" s="271">
        <v>44561</v>
      </c>
      <c r="D38" s="239"/>
      <c r="E38" s="240"/>
      <c r="F38" s="241">
        <f t="shared" si="18"/>
        <v>0</v>
      </c>
      <c r="G38" s="239"/>
      <c r="H38" s="239"/>
      <c r="I38" s="241">
        <f t="shared" si="11"/>
        <v>20703677.100952294</v>
      </c>
      <c r="J38" s="241">
        <f t="shared" si="12"/>
        <v>20703677.100952294</v>
      </c>
      <c r="K38" s="241">
        <v>0</v>
      </c>
      <c r="L38" s="241">
        <f t="shared" si="13"/>
        <v>0</v>
      </c>
      <c r="M38" s="272">
        <f t="shared" ref="M38:M53" si="19">+J38+F38-K38</f>
        <v>20703677.100952294</v>
      </c>
      <c r="N38" s="241">
        <f t="shared" ref="N38:N71" si="20">+F38</f>
        <v>0</v>
      </c>
      <c r="O38" s="272"/>
      <c r="P38" s="273"/>
      <c r="Q38" s="241">
        <f t="shared" ref="Q38:S53" si="21">+I38</f>
        <v>20703677.100952294</v>
      </c>
      <c r="R38" s="241">
        <f t="shared" si="21"/>
        <v>20703677.100952294</v>
      </c>
      <c r="S38" s="241">
        <f t="shared" si="21"/>
        <v>0</v>
      </c>
      <c r="T38" s="241">
        <v>0</v>
      </c>
      <c r="U38" s="241">
        <f t="shared" ref="U38:V53" si="22">+L38</f>
        <v>0</v>
      </c>
      <c r="V38" s="242">
        <f t="shared" si="22"/>
        <v>20703677.100952294</v>
      </c>
    </row>
    <row r="39" spans="1:22" s="235" customFormat="1" ht="12" customHeight="1">
      <c r="A39" s="243" t="s">
        <v>882</v>
      </c>
      <c r="B39" s="237">
        <v>21295210.732408073</v>
      </c>
      <c r="C39" s="271">
        <v>44561</v>
      </c>
      <c r="D39" s="239"/>
      <c r="E39" s="240"/>
      <c r="F39" s="241">
        <f t="shared" si="18"/>
        <v>0</v>
      </c>
      <c r="G39" s="239"/>
      <c r="H39" s="239"/>
      <c r="I39" s="241">
        <f t="shared" si="11"/>
        <v>21295210.732408073</v>
      </c>
      <c r="J39" s="241">
        <f t="shared" si="12"/>
        <v>21295210.732408073</v>
      </c>
      <c r="K39" s="241">
        <v>0</v>
      </c>
      <c r="L39" s="241">
        <f t="shared" si="13"/>
        <v>0</v>
      </c>
      <c r="M39" s="272">
        <f t="shared" si="19"/>
        <v>21295210.732408073</v>
      </c>
      <c r="N39" s="241">
        <f t="shared" si="20"/>
        <v>0</v>
      </c>
      <c r="O39" s="272"/>
      <c r="P39" s="273"/>
      <c r="Q39" s="241">
        <f t="shared" si="21"/>
        <v>21295210.732408073</v>
      </c>
      <c r="R39" s="241">
        <f t="shared" si="21"/>
        <v>21295210.732408073</v>
      </c>
      <c r="S39" s="241">
        <f t="shared" si="21"/>
        <v>0</v>
      </c>
      <c r="T39" s="241">
        <v>0</v>
      </c>
      <c r="U39" s="241">
        <f t="shared" si="22"/>
        <v>0</v>
      </c>
      <c r="V39" s="242">
        <f t="shared" si="22"/>
        <v>21295210.732408073</v>
      </c>
    </row>
    <row r="40" spans="1:22" s="235" customFormat="1" ht="12" customHeight="1">
      <c r="A40" s="243" t="s">
        <v>883</v>
      </c>
      <c r="B40" s="237">
        <v>21886744.363863852</v>
      </c>
      <c r="C40" s="271">
        <v>44561</v>
      </c>
      <c r="D40" s="239"/>
      <c r="E40" s="240"/>
      <c r="F40" s="241">
        <f t="shared" si="18"/>
        <v>0</v>
      </c>
      <c r="G40" s="239"/>
      <c r="H40" s="239"/>
      <c r="I40" s="241">
        <f t="shared" si="11"/>
        <v>21886744.363863852</v>
      </c>
      <c r="J40" s="241">
        <f t="shared" si="12"/>
        <v>21886744.363863852</v>
      </c>
      <c r="K40" s="241">
        <v>0</v>
      </c>
      <c r="L40" s="241">
        <f t="shared" si="13"/>
        <v>0</v>
      </c>
      <c r="M40" s="272">
        <f t="shared" si="19"/>
        <v>21886744.363863852</v>
      </c>
      <c r="N40" s="241">
        <f t="shared" si="20"/>
        <v>0</v>
      </c>
      <c r="O40" s="272"/>
      <c r="P40" s="273"/>
      <c r="Q40" s="241">
        <f t="shared" si="21"/>
        <v>21886744.363863852</v>
      </c>
      <c r="R40" s="241">
        <f t="shared" si="21"/>
        <v>21886744.363863852</v>
      </c>
      <c r="S40" s="241">
        <f t="shared" si="21"/>
        <v>0</v>
      </c>
      <c r="T40" s="241">
        <v>0</v>
      </c>
      <c r="U40" s="241">
        <f t="shared" si="22"/>
        <v>0</v>
      </c>
      <c r="V40" s="242">
        <f t="shared" si="22"/>
        <v>21886744.363863852</v>
      </c>
    </row>
    <row r="41" spans="1:22" s="235" customFormat="1" ht="12" customHeight="1">
      <c r="A41" s="243" t="s">
        <v>884</v>
      </c>
      <c r="B41" s="237">
        <v>23069811.626775414</v>
      </c>
      <c r="C41" s="271">
        <v>44561</v>
      </c>
      <c r="D41" s="239"/>
      <c r="E41" s="240"/>
      <c r="F41" s="241">
        <f t="shared" si="18"/>
        <v>0</v>
      </c>
      <c r="G41" s="239"/>
      <c r="H41" s="239"/>
      <c r="I41" s="241">
        <f t="shared" si="11"/>
        <v>23069811.626775414</v>
      </c>
      <c r="J41" s="241">
        <f t="shared" si="12"/>
        <v>23069811.626775414</v>
      </c>
      <c r="K41" s="241">
        <v>0</v>
      </c>
      <c r="L41" s="241">
        <f t="shared" si="13"/>
        <v>0</v>
      </c>
      <c r="M41" s="272">
        <f t="shared" si="19"/>
        <v>23069811.626775414</v>
      </c>
      <c r="N41" s="241">
        <f t="shared" si="20"/>
        <v>0</v>
      </c>
      <c r="O41" s="272"/>
      <c r="P41" s="273"/>
      <c r="Q41" s="241">
        <f t="shared" si="21"/>
        <v>23069811.626775414</v>
      </c>
      <c r="R41" s="241">
        <f t="shared" si="21"/>
        <v>23069811.626775414</v>
      </c>
      <c r="S41" s="241">
        <f t="shared" si="21"/>
        <v>0</v>
      </c>
      <c r="T41" s="241">
        <v>0</v>
      </c>
      <c r="U41" s="241">
        <f t="shared" si="22"/>
        <v>0</v>
      </c>
      <c r="V41" s="242">
        <f t="shared" si="22"/>
        <v>23069811.626775414</v>
      </c>
    </row>
    <row r="42" spans="1:22" s="235" customFormat="1" ht="12" customHeight="1">
      <c r="A42" s="243" t="s">
        <v>885</v>
      </c>
      <c r="B42" s="237">
        <v>15971408.049306056</v>
      </c>
      <c r="C42" s="271">
        <v>44561</v>
      </c>
      <c r="D42" s="239"/>
      <c r="E42" s="240"/>
      <c r="F42" s="241">
        <f t="shared" si="18"/>
        <v>0</v>
      </c>
      <c r="G42" s="239"/>
      <c r="H42" s="239"/>
      <c r="I42" s="241">
        <f t="shared" si="11"/>
        <v>15971408.049306056</v>
      </c>
      <c r="J42" s="241">
        <f t="shared" si="12"/>
        <v>15971408.049306056</v>
      </c>
      <c r="K42" s="241">
        <v>0</v>
      </c>
      <c r="L42" s="241">
        <f t="shared" si="13"/>
        <v>0</v>
      </c>
      <c r="M42" s="272">
        <f t="shared" si="19"/>
        <v>15971408.049306056</v>
      </c>
      <c r="N42" s="241">
        <f t="shared" si="20"/>
        <v>0</v>
      </c>
      <c r="O42" s="272"/>
      <c r="P42" s="273"/>
      <c r="Q42" s="241">
        <f t="shared" si="21"/>
        <v>15971408.049306056</v>
      </c>
      <c r="R42" s="241">
        <f t="shared" si="21"/>
        <v>15971408.049306056</v>
      </c>
      <c r="S42" s="241">
        <f t="shared" si="21"/>
        <v>0</v>
      </c>
      <c r="T42" s="241">
        <v>0</v>
      </c>
      <c r="U42" s="241">
        <f t="shared" si="22"/>
        <v>0</v>
      </c>
      <c r="V42" s="242">
        <f t="shared" si="22"/>
        <v>15971408.049306056</v>
      </c>
    </row>
    <row r="43" spans="1:22" s="235" customFormat="1" ht="12" customHeight="1">
      <c r="A43" s="243" t="s">
        <v>886</v>
      </c>
      <c r="B43" s="237">
        <v>18929076.206584953</v>
      </c>
      <c r="C43" s="271">
        <v>44561</v>
      </c>
      <c r="D43" s="239"/>
      <c r="E43" s="240"/>
      <c r="F43" s="241">
        <f t="shared" si="18"/>
        <v>0</v>
      </c>
      <c r="G43" s="239"/>
      <c r="H43" s="239"/>
      <c r="I43" s="241">
        <f t="shared" si="11"/>
        <v>18929076.206584953</v>
      </c>
      <c r="J43" s="241">
        <f t="shared" si="12"/>
        <v>18929076.206584953</v>
      </c>
      <c r="K43" s="241">
        <v>0</v>
      </c>
      <c r="L43" s="241">
        <f t="shared" si="13"/>
        <v>0</v>
      </c>
      <c r="M43" s="272">
        <f t="shared" si="19"/>
        <v>18929076.206584953</v>
      </c>
      <c r="N43" s="241">
        <f t="shared" si="20"/>
        <v>0</v>
      </c>
      <c r="O43" s="272"/>
      <c r="P43" s="273"/>
      <c r="Q43" s="241">
        <f t="shared" si="21"/>
        <v>18929076.206584953</v>
      </c>
      <c r="R43" s="241">
        <f t="shared" si="21"/>
        <v>18929076.206584953</v>
      </c>
      <c r="S43" s="241">
        <f t="shared" si="21"/>
        <v>0</v>
      </c>
      <c r="T43" s="241">
        <v>0</v>
      </c>
      <c r="U43" s="241">
        <f t="shared" si="22"/>
        <v>0</v>
      </c>
      <c r="V43" s="242">
        <f t="shared" si="22"/>
        <v>18929076.206584953</v>
      </c>
    </row>
    <row r="44" spans="1:22" s="235" customFormat="1" ht="12" customHeight="1">
      <c r="A44" s="243" t="s">
        <v>887</v>
      </c>
      <c r="B44" s="237">
        <v>21295210.732408073</v>
      </c>
      <c r="C44" s="271">
        <v>44561</v>
      </c>
      <c r="D44" s="239"/>
      <c r="E44" s="240"/>
      <c r="F44" s="241">
        <f t="shared" si="18"/>
        <v>0</v>
      </c>
      <c r="G44" s="239"/>
      <c r="H44" s="239"/>
      <c r="I44" s="241">
        <f t="shared" si="11"/>
        <v>21295210.732408073</v>
      </c>
      <c r="J44" s="241">
        <f t="shared" si="12"/>
        <v>21295210.732408073</v>
      </c>
      <c r="K44" s="241">
        <v>0</v>
      </c>
      <c r="L44" s="241">
        <f t="shared" si="13"/>
        <v>0</v>
      </c>
      <c r="M44" s="272">
        <f t="shared" si="19"/>
        <v>21295210.732408073</v>
      </c>
      <c r="N44" s="241">
        <f t="shared" si="20"/>
        <v>0</v>
      </c>
      <c r="O44" s="272"/>
      <c r="P44" s="273"/>
      <c r="Q44" s="241">
        <f t="shared" si="21"/>
        <v>21295210.732408073</v>
      </c>
      <c r="R44" s="241">
        <f t="shared" si="21"/>
        <v>21295210.732408073</v>
      </c>
      <c r="S44" s="241">
        <f t="shared" si="21"/>
        <v>0</v>
      </c>
      <c r="T44" s="241">
        <v>0</v>
      </c>
      <c r="U44" s="241">
        <f t="shared" si="22"/>
        <v>0</v>
      </c>
      <c r="V44" s="242">
        <f t="shared" si="22"/>
        <v>21295210.732408073</v>
      </c>
    </row>
    <row r="45" spans="1:22" s="235" customFormat="1" ht="12" customHeight="1">
      <c r="A45" s="243" t="s">
        <v>888</v>
      </c>
      <c r="B45" s="237">
        <v>21886744.363863852</v>
      </c>
      <c r="C45" s="271">
        <v>44561</v>
      </c>
      <c r="D45" s="239"/>
      <c r="E45" s="240"/>
      <c r="F45" s="241">
        <f t="shared" si="18"/>
        <v>0</v>
      </c>
      <c r="G45" s="239"/>
      <c r="H45" s="239"/>
      <c r="I45" s="241">
        <f t="shared" si="11"/>
        <v>21886744.363863852</v>
      </c>
      <c r="J45" s="241">
        <f t="shared" si="12"/>
        <v>21886744.363863852</v>
      </c>
      <c r="K45" s="241">
        <v>0</v>
      </c>
      <c r="L45" s="241">
        <f t="shared" si="13"/>
        <v>0</v>
      </c>
      <c r="M45" s="272">
        <f t="shared" si="19"/>
        <v>21886744.363863852</v>
      </c>
      <c r="N45" s="241">
        <f t="shared" si="20"/>
        <v>0</v>
      </c>
      <c r="O45" s="272"/>
      <c r="P45" s="273"/>
      <c r="Q45" s="241">
        <f t="shared" si="21"/>
        <v>21886744.363863852</v>
      </c>
      <c r="R45" s="241">
        <f t="shared" si="21"/>
        <v>21886744.363863852</v>
      </c>
      <c r="S45" s="241">
        <f t="shared" si="21"/>
        <v>0</v>
      </c>
      <c r="T45" s="241">
        <v>0</v>
      </c>
      <c r="U45" s="241">
        <f t="shared" si="22"/>
        <v>0</v>
      </c>
      <c r="V45" s="242">
        <f t="shared" si="22"/>
        <v>21886744.363863852</v>
      </c>
    </row>
    <row r="46" spans="1:22" s="235" customFormat="1" ht="12" customHeight="1">
      <c r="A46" s="243" t="s">
        <v>889</v>
      </c>
      <c r="B46" s="237">
        <v>23069811.626775414</v>
      </c>
      <c r="C46" s="271">
        <v>44561</v>
      </c>
      <c r="D46" s="239"/>
      <c r="E46" s="240"/>
      <c r="F46" s="241">
        <f t="shared" si="18"/>
        <v>0</v>
      </c>
      <c r="G46" s="239"/>
      <c r="H46" s="239"/>
      <c r="I46" s="241">
        <f t="shared" si="11"/>
        <v>23069811.626775414</v>
      </c>
      <c r="J46" s="241">
        <f t="shared" si="12"/>
        <v>23069811.626775414</v>
      </c>
      <c r="K46" s="241">
        <v>0</v>
      </c>
      <c r="L46" s="241">
        <f t="shared" si="13"/>
        <v>0</v>
      </c>
      <c r="M46" s="272">
        <f t="shared" si="19"/>
        <v>23069811.626775414</v>
      </c>
      <c r="N46" s="241">
        <f t="shared" si="20"/>
        <v>0</v>
      </c>
      <c r="O46" s="272"/>
      <c r="P46" s="273"/>
      <c r="Q46" s="241">
        <f t="shared" si="21"/>
        <v>23069811.626775414</v>
      </c>
      <c r="R46" s="241">
        <f t="shared" si="21"/>
        <v>23069811.626775414</v>
      </c>
      <c r="S46" s="241">
        <f t="shared" si="21"/>
        <v>0</v>
      </c>
      <c r="T46" s="241">
        <v>0</v>
      </c>
      <c r="U46" s="241">
        <f t="shared" si="22"/>
        <v>0</v>
      </c>
      <c r="V46" s="242">
        <f t="shared" si="22"/>
        <v>23069811.626775414</v>
      </c>
    </row>
    <row r="47" spans="1:22" s="235" customFormat="1" ht="12" customHeight="1">
      <c r="A47" s="243" t="s">
        <v>890</v>
      </c>
      <c r="B47" s="237">
        <v>15379874.417850276</v>
      </c>
      <c r="C47" s="271">
        <v>44561</v>
      </c>
      <c r="D47" s="239"/>
      <c r="E47" s="240"/>
      <c r="F47" s="241">
        <f t="shared" si="18"/>
        <v>0</v>
      </c>
      <c r="G47" s="239"/>
      <c r="H47" s="239"/>
      <c r="I47" s="241">
        <f t="shared" si="11"/>
        <v>15379874.417850276</v>
      </c>
      <c r="J47" s="241">
        <f t="shared" si="12"/>
        <v>15379874.417850276</v>
      </c>
      <c r="K47" s="241">
        <v>0</v>
      </c>
      <c r="L47" s="241">
        <f t="shared" si="13"/>
        <v>0</v>
      </c>
      <c r="M47" s="272">
        <f t="shared" si="19"/>
        <v>15379874.417850276</v>
      </c>
      <c r="N47" s="241">
        <f t="shared" si="20"/>
        <v>0</v>
      </c>
      <c r="O47" s="272"/>
      <c r="P47" s="273"/>
      <c r="Q47" s="241">
        <f t="shared" si="21"/>
        <v>15379874.417850276</v>
      </c>
      <c r="R47" s="241">
        <f t="shared" si="21"/>
        <v>15379874.417850276</v>
      </c>
      <c r="S47" s="241">
        <f t="shared" si="21"/>
        <v>0</v>
      </c>
      <c r="T47" s="241">
        <v>0</v>
      </c>
      <c r="U47" s="241">
        <f t="shared" si="22"/>
        <v>0</v>
      </c>
      <c r="V47" s="242">
        <f t="shared" si="22"/>
        <v>15379874.417850276</v>
      </c>
    </row>
    <row r="48" spans="1:22" s="235" customFormat="1" ht="12" customHeight="1">
      <c r="A48" s="243" t="s">
        <v>891</v>
      </c>
      <c r="B48" s="237">
        <v>24252878.889686972</v>
      </c>
      <c r="C48" s="271">
        <v>44561</v>
      </c>
      <c r="D48" s="239"/>
      <c r="E48" s="240"/>
      <c r="F48" s="241">
        <f t="shared" si="18"/>
        <v>0</v>
      </c>
      <c r="G48" s="239"/>
      <c r="H48" s="239"/>
      <c r="I48" s="241">
        <f t="shared" si="11"/>
        <v>24252878.889686972</v>
      </c>
      <c r="J48" s="241">
        <f t="shared" si="12"/>
        <v>24252878.889686972</v>
      </c>
      <c r="K48" s="241">
        <v>0</v>
      </c>
      <c r="L48" s="241">
        <f t="shared" si="13"/>
        <v>0</v>
      </c>
      <c r="M48" s="272">
        <f t="shared" si="19"/>
        <v>24252878.889686972</v>
      </c>
      <c r="N48" s="241">
        <f t="shared" si="20"/>
        <v>0</v>
      </c>
      <c r="O48" s="272"/>
      <c r="P48" s="273"/>
      <c r="Q48" s="241">
        <f t="shared" si="21"/>
        <v>24252878.889686972</v>
      </c>
      <c r="R48" s="241">
        <f t="shared" si="21"/>
        <v>24252878.889686972</v>
      </c>
      <c r="S48" s="241">
        <f t="shared" si="21"/>
        <v>0</v>
      </c>
      <c r="T48" s="241">
        <v>0</v>
      </c>
      <c r="U48" s="241">
        <f t="shared" si="22"/>
        <v>0</v>
      </c>
      <c r="V48" s="242">
        <f t="shared" si="22"/>
        <v>24252878.889686972</v>
      </c>
    </row>
    <row r="49" spans="1:22" s="235" customFormat="1" ht="12" customHeight="1">
      <c r="A49" s="243" t="s">
        <v>892</v>
      </c>
      <c r="B49" s="237">
        <v>20703677.100952294</v>
      </c>
      <c r="C49" s="271">
        <v>44561</v>
      </c>
      <c r="D49" s="239"/>
      <c r="E49" s="240"/>
      <c r="F49" s="241">
        <f t="shared" si="18"/>
        <v>0</v>
      </c>
      <c r="G49" s="239"/>
      <c r="H49" s="239"/>
      <c r="I49" s="241">
        <f t="shared" si="11"/>
        <v>20703677.100952294</v>
      </c>
      <c r="J49" s="241">
        <f t="shared" si="12"/>
        <v>20703677.100952294</v>
      </c>
      <c r="K49" s="241">
        <v>0</v>
      </c>
      <c r="L49" s="241">
        <f t="shared" si="13"/>
        <v>0</v>
      </c>
      <c r="M49" s="272">
        <f t="shared" si="19"/>
        <v>20703677.100952294</v>
      </c>
      <c r="N49" s="241">
        <f t="shared" si="20"/>
        <v>0</v>
      </c>
      <c r="O49" s="272"/>
      <c r="P49" s="273"/>
      <c r="Q49" s="241">
        <f t="shared" si="21"/>
        <v>20703677.100952294</v>
      </c>
      <c r="R49" s="241">
        <f t="shared" si="21"/>
        <v>20703677.100952294</v>
      </c>
      <c r="S49" s="241">
        <f t="shared" si="21"/>
        <v>0</v>
      </c>
      <c r="T49" s="241">
        <v>0</v>
      </c>
      <c r="U49" s="241">
        <f t="shared" si="22"/>
        <v>0</v>
      </c>
      <c r="V49" s="242">
        <f t="shared" si="22"/>
        <v>20703677.100952294</v>
      </c>
    </row>
    <row r="50" spans="1:22" s="235" customFormat="1" ht="12" customHeight="1">
      <c r="A50" s="243" t="s">
        <v>893</v>
      </c>
      <c r="B50" s="237">
        <v>20112143.469496511</v>
      </c>
      <c r="C50" s="271">
        <v>44561</v>
      </c>
      <c r="D50" s="239"/>
      <c r="E50" s="240"/>
      <c r="F50" s="241">
        <f t="shared" si="18"/>
        <v>0</v>
      </c>
      <c r="G50" s="239"/>
      <c r="H50" s="239"/>
      <c r="I50" s="241">
        <f t="shared" si="11"/>
        <v>20112143.469496511</v>
      </c>
      <c r="J50" s="241">
        <f t="shared" si="12"/>
        <v>20112143.469496511</v>
      </c>
      <c r="K50" s="241">
        <v>0</v>
      </c>
      <c r="L50" s="241">
        <f t="shared" si="13"/>
        <v>0</v>
      </c>
      <c r="M50" s="272">
        <f t="shared" si="19"/>
        <v>20112143.469496511</v>
      </c>
      <c r="N50" s="241">
        <f t="shared" si="20"/>
        <v>0</v>
      </c>
      <c r="O50" s="272"/>
      <c r="P50" s="273"/>
      <c r="Q50" s="241">
        <f t="shared" si="21"/>
        <v>20112143.469496511</v>
      </c>
      <c r="R50" s="241">
        <f t="shared" si="21"/>
        <v>20112143.469496511</v>
      </c>
      <c r="S50" s="241">
        <f t="shared" si="21"/>
        <v>0</v>
      </c>
      <c r="T50" s="241">
        <v>0</v>
      </c>
      <c r="U50" s="241">
        <f t="shared" si="22"/>
        <v>0</v>
      </c>
      <c r="V50" s="242">
        <f t="shared" si="22"/>
        <v>20112143.469496511</v>
      </c>
    </row>
    <row r="51" spans="1:22" s="235" customFormat="1" ht="12" customHeight="1">
      <c r="A51" s="243" t="s">
        <v>894</v>
      </c>
      <c r="B51" s="237">
        <v>20703677.100952294</v>
      </c>
      <c r="C51" s="271">
        <v>44561</v>
      </c>
      <c r="D51" s="239"/>
      <c r="E51" s="240"/>
      <c r="F51" s="241">
        <f t="shared" si="18"/>
        <v>0</v>
      </c>
      <c r="G51" s="239"/>
      <c r="H51" s="239"/>
      <c r="I51" s="241">
        <f t="shared" si="11"/>
        <v>20703677.100952294</v>
      </c>
      <c r="J51" s="241">
        <f t="shared" si="12"/>
        <v>20703677.100952294</v>
      </c>
      <c r="K51" s="241">
        <v>0</v>
      </c>
      <c r="L51" s="241">
        <f t="shared" si="13"/>
        <v>0</v>
      </c>
      <c r="M51" s="272">
        <f t="shared" si="19"/>
        <v>20703677.100952294</v>
      </c>
      <c r="N51" s="241">
        <f t="shared" si="20"/>
        <v>0</v>
      </c>
      <c r="O51" s="272"/>
      <c r="P51" s="273"/>
      <c r="Q51" s="241">
        <f t="shared" si="21"/>
        <v>20703677.100952294</v>
      </c>
      <c r="R51" s="241">
        <f t="shared" si="21"/>
        <v>20703677.100952294</v>
      </c>
      <c r="S51" s="241">
        <f t="shared" si="21"/>
        <v>0</v>
      </c>
      <c r="T51" s="241">
        <v>0</v>
      </c>
      <c r="U51" s="241">
        <f t="shared" si="22"/>
        <v>0</v>
      </c>
      <c r="V51" s="242">
        <f t="shared" si="22"/>
        <v>20703677.100952294</v>
      </c>
    </row>
    <row r="52" spans="1:22" s="235" customFormat="1" ht="12" customHeight="1">
      <c r="A52" s="243" t="s">
        <v>895</v>
      </c>
      <c r="B52" s="237">
        <v>21295210.732408073</v>
      </c>
      <c r="C52" s="271">
        <v>44561</v>
      </c>
      <c r="D52" s="239"/>
      <c r="E52" s="240"/>
      <c r="F52" s="241">
        <f t="shared" si="18"/>
        <v>0</v>
      </c>
      <c r="G52" s="239"/>
      <c r="H52" s="239"/>
      <c r="I52" s="241">
        <f t="shared" si="11"/>
        <v>21295210.732408073</v>
      </c>
      <c r="J52" s="241">
        <f t="shared" si="12"/>
        <v>21295210.732408073</v>
      </c>
      <c r="K52" s="241">
        <v>0</v>
      </c>
      <c r="L52" s="241">
        <f t="shared" si="13"/>
        <v>0</v>
      </c>
      <c r="M52" s="272">
        <f t="shared" si="19"/>
        <v>21295210.732408073</v>
      </c>
      <c r="N52" s="241">
        <f t="shared" si="20"/>
        <v>0</v>
      </c>
      <c r="O52" s="272"/>
      <c r="P52" s="273"/>
      <c r="Q52" s="241">
        <f t="shared" si="21"/>
        <v>21295210.732408073</v>
      </c>
      <c r="R52" s="241">
        <f t="shared" si="21"/>
        <v>21295210.732408073</v>
      </c>
      <c r="S52" s="241">
        <f t="shared" si="21"/>
        <v>0</v>
      </c>
      <c r="T52" s="241">
        <v>0</v>
      </c>
      <c r="U52" s="241">
        <f t="shared" si="22"/>
        <v>0</v>
      </c>
      <c r="V52" s="242">
        <f t="shared" si="22"/>
        <v>21295210.732408073</v>
      </c>
    </row>
    <row r="53" spans="1:22" s="235" customFormat="1" ht="12" customHeight="1">
      <c r="A53" s="243" t="s">
        <v>896</v>
      </c>
      <c r="B53" s="237">
        <v>21886744.363863852</v>
      </c>
      <c r="C53" s="271">
        <v>44561</v>
      </c>
      <c r="D53" s="239"/>
      <c r="E53" s="240"/>
      <c r="F53" s="241">
        <f t="shared" si="18"/>
        <v>0</v>
      </c>
      <c r="G53" s="239"/>
      <c r="H53" s="239"/>
      <c r="I53" s="241">
        <f t="shared" si="11"/>
        <v>21886744.363863852</v>
      </c>
      <c r="J53" s="241">
        <f t="shared" si="12"/>
        <v>21886744.363863852</v>
      </c>
      <c r="K53" s="241">
        <v>0</v>
      </c>
      <c r="L53" s="241">
        <f>+K53</f>
        <v>0</v>
      </c>
      <c r="M53" s="272">
        <f t="shared" si="19"/>
        <v>21886744.363863852</v>
      </c>
      <c r="N53" s="241">
        <f t="shared" si="20"/>
        <v>0</v>
      </c>
      <c r="O53" s="272"/>
      <c r="P53" s="273"/>
      <c r="Q53" s="241">
        <f t="shared" si="21"/>
        <v>21886744.363863852</v>
      </c>
      <c r="R53" s="241">
        <f t="shared" si="21"/>
        <v>21886744.363863852</v>
      </c>
      <c r="S53" s="241">
        <f t="shared" si="21"/>
        <v>0</v>
      </c>
      <c r="T53" s="241">
        <v>0</v>
      </c>
      <c r="U53" s="241">
        <f t="shared" si="22"/>
        <v>0</v>
      </c>
      <c r="V53" s="242">
        <f t="shared" si="22"/>
        <v>21886744.363863852</v>
      </c>
    </row>
    <row r="54" spans="1:22" s="251" customFormat="1" ht="12" customHeight="1">
      <c r="A54" s="274" t="s">
        <v>897</v>
      </c>
      <c r="B54" s="275">
        <f>SUM(B37:B53)</f>
        <v>347821775.29599845</v>
      </c>
      <c r="C54" s="276"/>
      <c r="D54" s="277"/>
      <c r="E54" s="278"/>
      <c r="F54" s="279">
        <f>SUM(F51:F53)</f>
        <v>0</v>
      </c>
      <c r="G54" s="277"/>
      <c r="H54" s="277"/>
      <c r="I54" s="275">
        <f>SUM(I37:I53)</f>
        <v>347821775.29599845</v>
      </c>
      <c r="J54" s="275">
        <f>SUM(J37:J53)</f>
        <v>347821775.29599845</v>
      </c>
      <c r="K54" s="279"/>
      <c r="L54" s="279"/>
      <c r="M54" s="275">
        <f>SUM(M37:M53)</f>
        <v>347821775.29599845</v>
      </c>
      <c r="N54" s="279">
        <f>SUM(N51:N53)</f>
        <v>0</v>
      </c>
      <c r="O54" s="280"/>
      <c r="P54" s="281"/>
      <c r="Q54" s="275">
        <f>SUM(Q37:Q53)</f>
        <v>347821775.29599845</v>
      </c>
      <c r="R54" s="275">
        <f>SUM(R37:R53)</f>
        <v>347821775.29599845</v>
      </c>
      <c r="S54" s="279"/>
      <c r="T54" s="279"/>
      <c r="U54" s="279"/>
      <c r="V54" s="275">
        <f>SUM(V37:V53)</f>
        <v>347821775.29599845</v>
      </c>
    </row>
    <row r="55" spans="1:22" s="235" customFormat="1" ht="10">
      <c r="A55" s="263" t="s">
        <v>898</v>
      </c>
      <c r="B55" s="264"/>
      <c r="C55" s="265"/>
      <c r="D55" s="266"/>
      <c r="E55" s="267">
        <v>0.2</v>
      </c>
      <c r="F55" s="266"/>
      <c r="G55" s="266"/>
      <c r="H55" s="266"/>
      <c r="I55" s="266"/>
      <c r="J55" s="266"/>
      <c r="K55" s="266"/>
      <c r="L55" s="266"/>
      <c r="M55" s="268"/>
      <c r="N55" s="268"/>
      <c r="O55" s="266">
        <v>20</v>
      </c>
      <c r="P55" s="269"/>
      <c r="Q55" s="269"/>
      <c r="R55" s="266"/>
      <c r="S55" s="266"/>
      <c r="T55" s="266"/>
      <c r="U55" s="266"/>
      <c r="V55" s="270"/>
    </row>
    <row r="56" spans="1:22" s="235" customFormat="1" ht="12" customHeight="1">
      <c r="A56" s="243" t="s">
        <v>880</v>
      </c>
      <c r="B56" s="237">
        <v>58996150.170300528</v>
      </c>
      <c r="C56" s="271">
        <v>44561</v>
      </c>
      <c r="D56" s="239"/>
      <c r="E56" s="240">
        <v>0.2</v>
      </c>
      <c r="F56" s="241">
        <f t="shared" si="18"/>
        <v>11799230</v>
      </c>
      <c r="G56" s="239">
        <v>30</v>
      </c>
      <c r="H56" s="239">
        <f>+G56</f>
        <v>30</v>
      </c>
      <c r="I56" s="241">
        <f t="shared" si="11"/>
        <v>58996150.170300528</v>
      </c>
      <c r="J56" s="241">
        <f t="shared" si="12"/>
        <v>47196920.170300528</v>
      </c>
      <c r="K56" s="241">
        <v>0</v>
      </c>
      <c r="L56" s="241">
        <f>+K56</f>
        <v>0</v>
      </c>
      <c r="M56" s="272">
        <f>+J56+F56-K56</f>
        <v>58996150.170300528</v>
      </c>
      <c r="N56" s="241">
        <f t="shared" si="20"/>
        <v>11799230</v>
      </c>
      <c r="O56" s="272">
        <v>20</v>
      </c>
      <c r="P56" s="273"/>
      <c r="Q56" s="241">
        <f>+I56</f>
        <v>58996150.170300528</v>
      </c>
      <c r="R56" s="241">
        <f>+J56</f>
        <v>47196920.170300528</v>
      </c>
      <c r="S56" s="241">
        <f>+K56</f>
        <v>0</v>
      </c>
      <c r="T56" s="241">
        <v>0</v>
      </c>
      <c r="U56" s="241">
        <f>+L56</f>
        <v>0</v>
      </c>
      <c r="V56" s="242">
        <f>+M56</f>
        <v>58996150.170300528</v>
      </c>
    </row>
    <row r="57" spans="1:22" s="235" customFormat="1" ht="12" customHeight="1">
      <c r="A57" s="243" t="s">
        <v>881</v>
      </c>
      <c r="B57" s="237">
        <v>79417894.460019931</v>
      </c>
      <c r="C57" s="271">
        <v>44561</v>
      </c>
      <c r="D57" s="239"/>
      <c r="E57" s="240">
        <v>0.2</v>
      </c>
      <c r="F57" s="241">
        <f t="shared" si="18"/>
        <v>15883579</v>
      </c>
      <c r="G57" s="239">
        <v>30</v>
      </c>
      <c r="H57" s="239">
        <f t="shared" ref="H57:H72" si="23">+G57</f>
        <v>30</v>
      </c>
      <c r="I57" s="241">
        <f t="shared" si="11"/>
        <v>79417894.460019931</v>
      </c>
      <c r="J57" s="241">
        <f t="shared" si="12"/>
        <v>63534315.460019931</v>
      </c>
      <c r="K57" s="241">
        <v>0</v>
      </c>
      <c r="L57" s="241">
        <f t="shared" ref="L57:L96" si="24">+K57</f>
        <v>0</v>
      </c>
      <c r="M57" s="272">
        <f t="shared" ref="M57:M69" si="25">+J57+F57-K57</f>
        <v>79417894.460019931</v>
      </c>
      <c r="N57" s="241">
        <f t="shared" si="20"/>
        <v>15883579</v>
      </c>
      <c r="O57" s="272">
        <v>20</v>
      </c>
      <c r="P57" s="273"/>
      <c r="Q57" s="241">
        <f t="shared" ref="Q57:S72" si="26">+I57</f>
        <v>79417894.460019931</v>
      </c>
      <c r="R57" s="241">
        <f t="shared" si="26"/>
        <v>63534315.460019931</v>
      </c>
      <c r="S57" s="241">
        <f t="shared" si="26"/>
        <v>0</v>
      </c>
      <c r="T57" s="241">
        <v>0</v>
      </c>
      <c r="U57" s="241">
        <f t="shared" ref="U57:V72" si="27">+L57</f>
        <v>0</v>
      </c>
      <c r="V57" s="242">
        <f t="shared" si="27"/>
        <v>79417894.460019931</v>
      </c>
    </row>
    <row r="58" spans="1:22" s="235" customFormat="1" ht="12" customHeight="1">
      <c r="A58" s="243" t="s">
        <v>882</v>
      </c>
      <c r="B58" s="237">
        <v>81686977.158877641</v>
      </c>
      <c r="C58" s="271">
        <v>44561</v>
      </c>
      <c r="D58" s="239"/>
      <c r="E58" s="240">
        <v>0.2</v>
      </c>
      <c r="F58" s="241">
        <f t="shared" si="18"/>
        <v>16337395</v>
      </c>
      <c r="G58" s="239">
        <v>30</v>
      </c>
      <c r="H58" s="239">
        <f t="shared" si="23"/>
        <v>30</v>
      </c>
      <c r="I58" s="241">
        <f t="shared" si="11"/>
        <v>81686977.158877641</v>
      </c>
      <c r="J58" s="241">
        <f t="shared" si="12"/>
        <v>65349582.158877641</v>
      </c>
      <c r="K58" s="241">
        <v>0</v>
      </c>
      <c r="L58" s="241">
        <f t="shared" si="24"/>
        <v>0</v>
      </c>
      <c r="M58" s="272">
        <f t="shared" si="25"/>
        <v>81686977.158877641</v>
      </c>
      <c r="N58" s="241">
        <f t="shared" si="20"/>
        <v>16337395</v>
      </c>
      <c r="O58" s="272">
        <v>20</v>
      </c>
      <c r="P58" s="273"/>
      <c r="Q58" s="241">
        <f t="shared" si="26"/>
        <v>81686977.158877641</v>
      </c>
      <c r="R58" s="241">
        <f t="shared" si="26"/>
        <v>65349582.158877641</v>
      </c>
      <c r="S58" s="241">
        <f t="shared" si="26"/>
        <v>0</v>
      </c>
      <c r="T58" s="241">
        <v>0</v>
      </c>
      <c r="U58" s="241">
        <f t="shared" si="27"/>
        <v>0</v>
      </c>
      <c r="V58" s="242">
        <f t="shared" si="27"/>
        <v>81686977.158877641</v>
      </c>
    </row>
    <row r="59" spans="1:22" s="235" customFormat="1" ht="12" customHeight="1">
      <c r="A59" s="243" t="s">
        <v>883</v>
      </c>
      <c r="B59" s="237">
        <v>83956059.857735351</v>
      </c>
      <c r="C59" s="271">
        <v>44561</v>
      </c>
      <c r="D59" s="239"/>
      <c r="E59" s="240">
        <v>0.2</v>
      </c>
      <c r="F59" s="241">
        <f t="shared" si="18"/>
        <v>16791212</v>
      </c>
      <c r="G59" s="239">
        <v>30</v>
      </c>
      <c r="H59" s="239">
        <f t="shared" si="23"/>
        <v>30</v>
      </c>
      <c r="I59" s="241">
        <f t="shared" si="11"/>
        <v>83956059.857735351</v>
      </c>
      <c r="J59" s="241">
        <f t="shared" si="12"/>
        <v>67164847.857735351</v>
      </c>
      <c r="K59" s="241">
        <v>0</v>
      </c>
      <c r="L59" s="241">
        <f t="shared" si="24"/>
        <v>0</v>
      </c>
      <c r="M59" s="272">
        <f t="shared" si="25"/>
        <v>83956059.857735351</v>
      </c>
      <c r="N59" s="241">
        <f t="shared" si="20"/>
        <v>16791212</v>
      </c>
      <c r="O59" s="272">
        <v>20</v>
      </c>
      <c r="P59" s="273"/>
      <c r="Q59" s="241">
        <f t="shared" si="26"/>
        <v>83956059.857735351</v>
      </c>
      <c r="R59" s="241">
        <f t="shared" si="26"/>
        <v>67164847.857735351</v>
      </c>
      <c r="S59" s="241">
        <f t="shared" si="26"/>
        <v>0</v>
      </c>
      <c r="T59" s="241">
        <v>0</v>
      </c>
      <c r="U59" s="241">
        <f t="shared" si="27"/>
        <v>0</v>
      </c>
      <c r="V59" s="242">
        <f t="shared" si="27"/>
        <v>83956059.857735351</v>
      </c>
    </row>
    <row r="60" spans="1:22" s="235" customFormat="1" ht="12" customHeight="1">
      <c r="A60" s="243" t="s">
        <v>884</v>
      </c>
      <c r="B60" s="237">
        <v>88494225.255450785</v>
      </c>
      <c r="C60" s="271">
        <v>44561</v>
      </c>
      <c r="D60" s="239"/>
      <c r="E60" s="240">
        <v>0.2</v>
      </c>
      <c r="F60" s="241">
        <f t="shared" si="18"/>
        <v>17698845</v>
      </c>
      <c r="G60" s="239">
        <v>30</v>
      </c>
      <c r="H60" s="239">
        <f t="shared" si="23"/>
        <v>30</v>
      </c>
      <c r="I60" s="241">
        <f t="shared" si="11"/>
        <v>88494225.255450785</v>
      </c>
      <c r="J60" s="241">
        <f t="shared" si="12"/>
        <v>70795380.255450785</v>
      </c>
      <c r="K60" s="241">
        <v>0</v>
      </c>
      <c r="L60" s="241">
        <f t="shared" si="24"/>
        <v>0</v>
      </c>
      <c r="M60" s="272">
        <f t="shared" si="25"/>
        <v>88494225.255450785</v>
      </c>
      <c r="N60" s="241">
        <f t="shared" si="20"/>
        <v>17698845</v>
      </c>
      <c r="O60" s="272">
        <v>20</v>
      </c>
      <c r="P60" s="273"/>
      <c r="Q60" s="241">
        <f t="shared" si="26"/>
        <v>88494225.255450785</v>
      </c>
      <c r="R60" s="241">
        <f t="shared" si="26"/>
        <v>70795380.255450785</v>
      </c>
      <c r="S60" s="241">
        <f t="shared" si="26"/>
        <v>0</v>
      </c>
      <c r="T60" s="241">
        <v>0</v>
      </c>
      <c r="U60" s="241">
        <f t="shared" si="27"/>
        <v>0</v>
      </c>
      <c r="V60" s="242">
        <f t="shared" si="27"/>
        <v>88494225.255450785</v>
      </c>
    </row>
    <row r="61" spans="1:22" s="235" customFormat="1" ht="12" customHeight="1">
      <c r="A61" s="243" t="s">
        <v>885</v>
      </c>
      <c r="B61" s="237">
        <v>61265232.869158238</v>
      </c>
      <c r="C61" s="271">
        <v>44561</v>
      </c>
      <c r="D61" s="239"/>
      <c r="E61" s="240">
        <v>0.2</v>
      </c>
      <c r="F61" s="241">
        <f t="shared" si="18"/>
        <v>12253047</v>
      </c>
      <c r="G61" s="239">
        <v>30</v>
      </c>
      <c r="H61" s="239">
        <f t="shared" si="23"/>
        <v>30</v>
      </c>
      <c r="I61" s="241">
        <f t="shared" si="11"/>
        <v>61265232.869158238</v>
      </c>
      <c r="J61" s="241">
        <f t="shared" si="12"/>
        <v>49012185.869158238</v>
      </c>
      <c r="K61" s="241">
        <v>0</v>
      </c>
      <c r="L61" s="241">
        <f t="shared" si="24"/>
        <v>0</v>
      </c>
      <c r="M61" s="272">
        <f t="shared" si="25"/>
        <v>61265232.869158238</v>
      </c>
      <c r="N61" s="241">
        <f t="shared" si="20"/>
        <v>12253047</v>
      </c>
      <c r="O61" s="272">
        <v>20</v>
      </c>
      <c r="P61" s="273"/>
      <c r="Q61" s="241">
        <f t="shared" si="26"/>
        <v>61265232.869158238</v>
      </c>
      <c r="R61" s="241">
        <f t="shared" si="26"/>
        <v>49012185.869158238</v>
      </c>
      <c r="S61" s="241">
        <f t="shared" si="26"/>
        <v>0</v>
      </c>
      <c r="T61" s="241">
        <v>0</v>
      </c>
      <c r="U61" s="241">
        <f t="shared" si="27"/>
        <v>0</v>
      </c>
      <c r="V61" s="242">
        <f t="shared" si="27"/>
        <v>61265232.869158238</v>
      </c>
    </row>
    <row r="62" spans="1:22" s="235" customFormat="1" ht="12" customHeight="1">
      <c r="A62" s="243" t="s">
        <v>886</v>
      </c>
      <c r="B62" s="237">
        <v>72610646.363446802</v>
      </c>
      <c r="C62" s="271">
        <v>44561</v>
      </c>
      <c r="D62" s="239"/>
      <c r="E62" s="240">
        <v>0.2</v>
      </c>
      <c r="F62" s="241">
        <f t="shared" si="18"/>
        <v>14522129</v>
      </c>
      <c r="G62" s="239">
        <v>30</v>
      </c>
      <c r="H62" s="239">
        <f t="shared" si="23"/>
        <v>30</v>
      </c>
      <c r="I62" s="241">
        <f t="shared" si="11"/>
        <v>72610646.363446802</v>
      </c>
      <c r="J62" s="241">
        <f t="shared" si="12"/>
        <v>58088517.363446802</v>
      </c>
      <c r="K62" s="241">
        <v>0</v>
      </c>
      <c r="L62" s="241">
        <f t="shared" si="24"/>
        <v>0</v>
      </c>
      <c r="M62" s="272">
        <f t="shared" si="25"/>
        <v>72610646.363446802</v>
      </c>
      <c r="N62" s="241">
        <f t="shared" si="20"/>
        <v>14522129</v>
      </c>
      <c r="O62" s="272">
        <v>20</v>
      </c>
      <c r="P62" s="273"/>
      <c r="Q62" s="241">
        <f t="shared" si="26"/>
        <v>72610646.363446802</v>
      </c>
      <c r="R62" s="241">
        <f t="shared" si="26"/>
        <v>58088517.363446802</v>
      </c>
      <c r="S62" s="241">
        <f t="shared" si="26"/>
        <v>0</v>
      </c>
      <c r="T62" s="241">
        <v>0</v>
      </c>
      <c r="U62" s="241">
        <f t="shared" si="27"/>
        <v>0</v>
      </c>
      <c r="V62" s="242">
        <f t="shared" si="27"/>
        <v>72610646.363446802</v>
      </c>
    </row>
    <row r="63" spans="1:22" s="235" customFormat="1" ht="12" customHeight="1">
      <c r="A63" s="243" t="s">
        <v>887</v>
      </c>
      <c r="B63" s="237">
        <v>81686977.158877641</v>
      </c>
      <c r="C63" s="271">
        <v>44561</v>
      </c>
      <c r="D63" s="239"/>
      <c r="E63" s="240">
        <v>0.2</v>
      </c>
      <c r="F63" s="241">
        <f t="shared" si="18"/>
        <v>16337395</v>
      </c>
      <c r="G63" s="239">
        <v>30</v>
      </c>
      <c r="H63" s="239">
        <f t="shared" si="23"/>
        <v>30</v>
      </c>
      <c r="I63" s="241">
        <f t="shared" si="11"/>
        <v>81686977.158877641</v>
      </c>
      <c r="J63" s="241">
        <f t="shared" si="12"/>
        <v>65349582.158877641</v>
      </c>
      <c r="K63" s="241">
        <v>0</v>
      </c>
      <c r="L63" s="241">
        <f t="shared" si="24"/>
        <v>0</v>
      </c>
      <c r="M63" s="272">
        <f t="shared" si="25"/>
        <v>81686977.158877641</v>
      </c>
      <c r="N63" s="241">
        <f t="shared" si="20"/>
        <v>16337395</v>
      </c>
      <c r="O63" s="272">
        <v>20</v>
      </c>
      <c r="P63" s="273"/>
      <c r="Q63" s="241">
        <f t="shared" si="26"/>
        <v>81686977.158877641</v>
      </c>
      <c r="R63" s="241">
        <f t="shared" si="26"/>
        <v>65349582.158877641</v>
      </c>
      <c r="S63" s="241">
        <f t="shared" si="26"/>
        <v>0</v>
      </c>
      <c r="T63" s="241">
        <v>0</v>
      </c>
      <c r="U63" s="241">
        <f t="shared" si="27"/>
        <v>0</v>
      </c>
      <c r="V63" s="242">
        <f t="shared" si="27"/>
        <v>81686977.158877641</v>
      </c>
    </row>
    <row r="64" spans="1:22" s="235" customFormat="1" ht="12" customHeight="1">
      <c r="A64" s="243" t="s">
        <v>888</v>
      </c>
      <c r="B64" s="237">
        <v>83956059.857735351</v>
      </c>
      <c r="C64" s="271">
        <v>44561</v>
      </c>
      <c r="D64" s="239"/>
      <c r="E64" s="240">
        <v>0.2</v>
      </c>
      <c r="F64" s="241">
        <f t="shared" si="18"/>
        <v>16791212</v>
      </c>
      <c r="G64" s="239">
        <v>30</v>
      </c>
      <c r="H64" s="239">
        <f t="shared" si="23"/>
        <v>30</v>
      </c>
      <c r="I64" s="241">
        <f t="shared" si="11"/>
        <v>83956059.857735351</v>
      </c>
      <c r="J64" s="241">
        <f t="shared" si="12"/>
        <v>67164847.857735351</v>
      </c>
      <c r="K64" s="241">
        <v>0</v>
      </c>
      <c r="L64" s="241">
        <f t="shared" si="24"/>
        <v>0</v>
      </c>
      <c r="M64" s="272">
        <f t="shared" si="25"/>
        <v>83956059.857735351</v>
      </c>
      <c r="N64" s="241">
        <f t="shared" si="20"/>
        <v>16791212</v>
      </c>
      <c r="O64" s="272">
        <v>20</v>
      </c>
      <c r="P64" s="273"/>
      <c r="Q64" s="241">
        <f t="shared" si="26"/>
        <v>83956059.857735351</v>
      </c>
      <c r="R64" s="241">
        <f t="shared" si="26"/>
        <v>67164847.857735351</v>
      </c>
      <c r="S64" s="241">
        <f t="shared" si="26"/>
        <v>0</v>
      </c>
      <c r="T64" s="241">
        <v>0</v>
      </c>
      <c r="U64" s="241">
        <f t="shared" si="27"/>
        <v>0</v>
      </c>
      <c r="V64" s="242">
        <f t="shared" si="27"/>
        <v>83956059.857735351</v>
      </c>
    </row>
    <row r="65" spans="1:22" s="235" customFormat="1" ht="12" customHeight="1">
      <c r="A65" s="243" t="s">
        <v>889</v>
      </c>
      <c r="B65" s="237">
        <v>88494225.255450785</v>
      </c>
      <c r="C65" s="271">
        <v>44561</v>
      </c>
      <c r="D65" s="239"/>
      <c r="E65" s="240">
        <v>0.2</v>
      </c>
      <c r="F65" s="241">
        <f t="shared" si="18"/>
        <v>17698845</v>
      </c>
      <c r="G65" s="239">
        <v>30</v>
      </c>
      <c r="H65" s="239">
        <f t="shared" si="23"/>
        <v>30</v>
      </c>
      <c r="I65" s="241">
        <f t="shared" si="11"/>
        <v>88494225.255450785</v>
      </c>
      <c r="J65" s="241">
        <f t="shared" si="12"/>
        <v>70795380.255450785</v>
      </c>
      <c r="K65" s="241">
        <v>0</v>
      </c>
      <c r="L65" s="241">
        <f t="shared" si="24"/>
        <v>0</v>
      </c>
      <c r="M65" s="272">
        <f t="shared" si="25"/>
        <v>88494225.255450785</v>
      </c>
      <c r="N65" s="241">
        <f t="shared" si="20"/>
        <v>17698845</v>
      </c>
      <c r="O65" s="272">
        <v>20</v>
      </c>
      <c r="P65" s="273"/>
      <c r="Q65" s="241">
        <f t="shared" si="26"/>
        <v>88494225.255450785</v>
      </c>
      <c r="R65" s="241">
        <f t="shared" si="26"/>
        <v>70795380.255450785</v>
      </c>
      <c r="S65" s="241">
        <f t="shared" si="26"/>
        <v>0</v>
      </c>
      <c r="T65" s="241">
        <v>0</v>
      </c>
      <c r="U65" s="241">
        <f t="shared" si="27"/>
        <v>0</v>
      </c>
      <c r="V65" s="242">
        <f t="shared" si="27"/>
        <v>88494225.255450785</v>
      </c>
    </row>
    <row r="66" spans="1:22" s="235" customFormat="1" ht="12" customHeight="1">
      <c r="A66" s="243" t="s">
        <v>890</v>
      </c>
      <c r="B66" s="237">
        <v>58996150.170300528</v>
      </c>
      <c r="C66" s="271">
        <v>44561</v>
      </c>
      <c r="D66" s="239"/>
      <c r="E66" s="240">
        <v>0.2</v>
      </c>
      <c r="F66" s="241">
        <f t="shared" si="18"/>
        <v>11799230</v>
      </c>
      <c r="G66" s="239">
        <v>30</v>
      </c>
      <c r="H66" s="239">
        <f t="shared" si="23"/>
        <v>30</v>
      </c>
      <c r="I66" s="241">
        <f t="shared" si="11"/>
        <v>58996150.170300528</v>
      </c>
      <c r="J66" s="241">
        <f t="shared" si="12"/>
        <v>47196920.170300528</v>
      </c>
      <c r="K66" s="241">
        <v>0</v>
      </c>
      <c r="L66" s="241">
        <f t="shared" si="24"/>
        <v>0</v>
      </c>
      <c r="M66" s="272">
        <f t="shared" si="25"/>
        <v>58996150.170300528</v>
      </c>
      <c r="N66" s="241">
        <f t="shared" si="20"/>
        <v>11799230</v>
      </c>
      <c r="O66" s="272">
        <v>20</v>
      </c>
      <c r="P66" s="273"/>
      <c r="Q66" s="241">
        <f t="shared" si="26"/>
        <v>58996150.170300528</v>
      </c>
      <c r="R66" s="241">
        <f t="shared" si="26"/>
        <v>47196920.170300528</v>
      </c>
      <c r="S66" s="241">
        <f t="shared" si="26"/>
        <v>0</v>
      </c>
      <c r="T66" s="241">
        <v>0</v>
      </c>
      <c r="U66" s="241">
        <f t="shared" si="27"/>
        <v>0</v>
      </c>
      <c r="V66" s="242">
        <f t="shared" si="27"/>
        <v>58996150.170300528</v>
      </c>
    </row>
    <row r="67" spans="1:22" s="235" customFormat="1" ht="12" customHeight="1">
      <c r="A67" s="243" t="s">
        <v>891</v>
      </c>
      <c r="B67" s="237">
        <v>93032390.653166205</v>
      </c>
      <c r="C67" s="271">
        <v>44561</v>
      </c>
      <c r="D67" s="239"/>
      <c r="E67" s="240">
        <v>0.2</v>
      </c>
      <c r="F67" s="241">
        <f t="shared" si="18"/>
        <v>18606478</v>
      </c>
      <c r="G67" s="239">
        <v>30</v>
      </c>
      <c r="H67" s="239">
        <f t="shared" si="23"/>
        <v>30</v>
      </c>
      <c r="I67" s="241">
        <f t="shared" si="11"/>
        <v>93032390.653166205</v>
      </c>
      <c r="J67" s="241">
        <f t="shared" si="12"/>
        <v>74425912.653166205</v>
      </c>
      <c r="K67" s="241">
        <v>0</v>
      </c>
      <c r="L67" s="241">
        <f t="shared" si="24"/>
        <v>0</v>
      </c>
      <c r="M67" s="272">
        <f t="shared" si="25"/>
        <v>93032390.653166205</v>
      </c>
      <c r="N67" s="241">
        <f t="shared" si="20"/>
        <v>18606478</v>
      </c>
      <c r="O67" s="272">
        <v>20</v>
      </c>
      <c r="P67" s="273"/>
      <c r="Q67" s="241">
        <f t="shared" si="26"/>
        <v>93032390.653166205</v>
      </c>
      <c r="R67" s="241">
        <f t="shared" si="26"/>
        <v>74425912.653166205</v>
      </c>
      <c r="S67" s="241">
        <f t="shared" si="26"/>
        <v>0</v>
      </c>
      <c r="T67" s="241">
        <v>0</v>
      </c>
      <c r="U67" s="241">
        <f t="shared" si="27"/>
        <v>0</v>
      </c>
      <c r="V67" s="242">
        <f t="shared" si="27"/>
        <v>93032390.653166205</v>
      </c>
    </row>
    <row r="68" spans="1:22" s="235" customFormat="1" ht="12" customHeight="1">
      <c r="A68" s="243" t="s">
        <v>892</v>
      </c>
      <c r="B68" s="237">
        <v>79417894.460019931</v>
      </c>
      <c r="C68" s="271">
        <v>44561</v>
      </c>
      <c r="D68" s="239"/>
      <c r="E68" s="240">
        <v>0.2</v>
      </c>
      <c r="F68" s="241">
        <f t="shared" si="18"/>
        <v>15883579</v>
      </c>
      <c r="G68" s="239">
        <v>30</v>
      </c>
      <c r="H68" s="239">
        <f t="shared" si="23"/>
        <v>30</v>
      </c>
      <c r="I68" s="241">
        <f t="shared" si="11"/>
        <v>79417894.460019931</v>
      </c>
      <c r="J68" s="241">
        <f t="shared" si="12"/>
        <v>63534315.460019931</v>
      </c>
      <c r="K68" s="241">
        <v>0</v>
      </c>
      <c r="L68" s="241">
        <f t="shared" si="24"/>
        <v>0</v>
      </c>
      <c r="M68" s="272">
        <f t="shared" si="25"/>
        <v>79417894.460019931</v>
      </c>
      <c r="N68" s="241">
        <f t="shared" si="20"/>
        <v>15883579</v>
      </c>
      <c r="O68" s="272">
        <v>20</v>
      </c>
      <c r="P68" s="273"/>
      <c r="Q68" s="241">
        <f t="shared" si="26"/>
        <v>79417894.460019931</v>
      </c>
      <c r="R68" s="241">
        <f t="shared" si="26"/>
        <v>63534315.460019931</v>
      </c>
      <c r="S68" s="241">
        <f t="shared" si="26"/>
        <v>0</v>
      </c>
      <c r="T68" s="241">
        <v>0</v>
      </c>
      <c r="U68" s="241">
        <f t="shared" si="27"/>
        <v>0</v>
      </c>
      <c r="V68" s="242">
        <f t="shared" si="27"/>
        <v>79417894.460019931</v>
      </c>
    </row>
    <row r="69" spans="1:22" s="235" customFormat="1" ht="12" customHeight="1">
      <c r="A69" s="243" t="s">
        <v>893</v>
      </c>
      <c r="B69" s="237">
        <v>77148811.761162221</v>
      </c>
      <c r="C69" s="271">
        <v>44561</v>
      </c>
      <c r="D69" s="239"/>
      <c r="E69" s="240">
        <v>0.2</v>
      </c>
      <c r="F69" s="241">
        <f t="shared" si="18"/>
        <v>15429762</v>
      </c>
      <c r="G69" s="239">
        <v>30</v>
      </c>
      <c r="H69" s="239">
        <f t="shared" si="23"/>
        <v>30</v>
      </c>
      <c r="I69" s="241">
        <f t="shared" si="11"/>
        <v>77148811.761162221</v>
      </c>
      <c r="J69" s="241">
        <f t="shared" si="12"/>
        <v>61719049.761162221</v>
      </c>
      <c r="K69" s="241">
        <v>0</v>
      </c>
      <c r="L69" s="241">
        <f t="shared" si="24"/>
        <v>0</v>
      </c>
      <c r="M69" s="272">
        <f t="shared" si="25"/>
        <v>77148811.761162221</v>
      </c>
      <c r="N69" s="241">
        <f t="shared" si="20"/>
        <v>15429762</v>
      </c>
      <c r="O69" s="272">
        <v>20</v>
      </c>
      <c r="P69" s="273"/>
      <c r="Q69" s="241">
        <f t="shared" si="26"/>
        <v>77148811.761162221</v>
      </c>
      <c r="R69" s="241">
        <f t="shared" si="26"/>
        <v>61719049.761162221</v>
      </c>
      <c r="S69" s="241">
        <f t="shared" si="26"/>
        <v>0</v>
      </c>
      <c r="T69" s="241">
        <v>0</v>
      </c>
      <c r="U69" s="241">
        <f t="shared" si="27"/>
        <v>0</v>
      </c>
      <c r="V69" s="242">
        <f t="shared" si="27"/>
        <v>77148811.761162221</v>
      </c>
    </row>
    <row r="70" spans="1:22" s="235" customFormat="1" ht="12" customHeight="1">
      <c r="A70" s="243" t="s">
        <v>894</v>
      </c>
      <c r="B70" s="237">
        <v>79417894.460019931</v>
      </c>
      <c r="C70" s="271">
        <v>44561</v>
      </c>
      <c r="D70" s="239"/>
      <c r="E70" s="240">
        <v>0.2</v>
      </c>
      <c r="F70" s="241">
        <f t="shared" si="18"/>
        <v>15883579</v>
      </c>
      <c r="G70" s="239">
        <v>30</v>
      </c>
      <c r="H70" s="239">
        <f t="shared" si="23"/>
        <v>30</v>
      </c>
      <c r="I70" s="241">
        <f t="shared" si="11"/>
        <v>79417894.460019931</v>
      </c>
      <c r="J70" s="241">
        <f t="shared" si="12"/>
        <v>63534315.460019931</v>
      </c>
      <c r="K70" s="241">
        <v>0</v>
      </c>
      <c r="L70" s="241">
        <f t="shared" si="24"/>
        <v>0</v>
      </c>
      <c r="M70" s="272">
        <f>+J70+F70-K70</f>
        <v>79417894.460019931</v>
      </c>
      <c r="N70" s="241">
        <f t="shared" si="20"/>
        <v>15883579</v>
      </c>
      <c r="O70" s="272">
        <v>20</v>
      </c>
      <c r="P70" s="273"/>
      <c r="Q70" s="241">
        <f t="shared" si="26"/>
        <v>79417894.460019931</v>
      </c>
      <c r="R70" s="241">
        <f t="shared" si="26"/>
        <v>63534315.460019931</v>
      </c>
      <c r="S70" s="241">
        <f t="shared" si="26"/>
        <v>0</v>
      </c>
      <c r="T70" s="241">
        <v>0</v>
      </c>
      <c r="U70" s="241">
        <f t="shared" si="27"/>
        <v>0</v>
      </c>
      <c r="V70" s="242">
        <f t="shared" si="27"/>
        <v>79417894.460019931</v>
      </c>
    </row>
    <row r="71" spans="1:22" s="235" customFormat="1" ht="12" customHeight="1">
      <c r="A71" s="243" t="s">
        <v>895</v>
      </c>
      <c r="B71" s="237">
        <v>81686977.158877641</v>
      </c>
      <c r="C71" s="271">
        <v>44561</v>
      </c>
      <c r="D71" s="239"/>
      <c r="E71" s="240">
        <v>0.2</v>
      </c>
      <c r="F71" s="241">
        <f t="shared" si="18"/>
        <v>16337395</v>
      </c>
      <c r="G71" s="239">
        <v>30</v>
      </c>
      <c r="H71" s="239">
        <f t="shared" si="23"/>
        <v>30</v>
      </c>
      <c r="I71" s="241">
        <f t="shared" si="11"/>
        <v>81686977.158877641</v>
      </c>
      <c r="J71" s="241">
        <f t="shared" si="12"/>
        <v>65349582.158877641</v>
      </c>
      <c r="K71" s="241">
        <v>0</v>
      </c>
      <c r="L71" s="241">
        <f t="shared" si="24"/>
        <v>0</v>
      </c>
      <c r="M71" s="272">
        <f>+J71+F71-K71</f>
        <v>81686977.158877641</v>
      </c>
      <c r="N71" s="241">
        <f t="shared" si="20"/>
        <v>16337395</v>
      </c>
      <c r="O71" s="272">
        <v>20</v>
      </c>
      <c r="P71" s="273"/>
      <c r="Q71" s="241">
        <f t="shared" si="26"/>
        <v>81686977.158877641</v>
      </c>
      <c r="R71" s="241">
        <f t="shared" si="26"/>
        <v>65349582.158877641</v>
      </c>
      <c r="S71" s="241">
        <f t="shared" si="26"/>
        <v>0</v>
      </c>
      <c r="T71" s="241">
        <v>0</v>
      </c>
      <c r="U71" s="241">
        <f t="shared" si="27"/>
        <v>0</v>
      </c>
      <c r="V71" s="242">
        <f t="shared" si="27"/>
        <v>81686977.158877641</v>
      </c>
    </row>
    <row r="72" spans="1:22" s="235" customFormat="1" ht="12" customHeight="1">
      <c r="A72" s="243" t="s">
        <v>896</v>
      </c>
      <c r="B72" s="237">
        <v>83956059.857735351</v>
      </c>
      <c r="C72" s="271">
        <v>44561</v>
      </c>
      <c r="D72" s="239"/>
      <c r="E72" s="240">
        <v>0.2</v>
      </c>
      <c r="F72" s="241">
        <f t="shared" si="18"/>
        <v>16791212</v>
      </c>
      <c r="G72" s="239">
        <v>30</v>
      </c>
      <c r="H72" s="239">
        <f t="shared" si="23"/>
        <v>30</v>
      </c>
      <c r="I72" s="241">
        <f t="shared" si="11"/>
        <v>83956059.857735351</v>
      </c>
      <c r="J72" s="241">
        <f t="shared" si="12"/>
        <v>67164847.857735351</v>
      </c>
      <c r="K72" s="241">
        <v>0</v>
      </c>
      <c r="L72" s="241">
        <f t="shared" si="24"/>
        <v>0</v>
      </c>
      <c r="M72" s="272">
        <f>+J72+F72-K72</f>
        <v>83956059.857735351</v>
      </c>
      <c r="N72" s="241">
        <f>+F72</f>
        <v>16791212</v>
      </c>
      <c r="O72" s="272">
        <v>20</v>
      </c>
      <c r="P72" s="273"/>
      <c r="Q72" s="241">
        <f t="shared" si="26"/>
        <v>83956059.857735351</v>
      </c>
      <c r="R72" s="241">
        <f t="shared" si="26"/>
        <v>67164847.857735351</v>
      </c>
      <c r="S72" s="241">
        <f t="shared" si="26"/>
        <v>0</v>
      </c>
      <c r="T72" s="241">
        <v>0</v>
      </c>
      <c r="U72" s="241">
        <f t="shared" si="27"/>
        <v>0</v>
      </c>
      <c r="V72" s="242">
        <f t="shared" si="27"/>
        <v>83956059.857735351</v>
      </c>
    </row>
    <row r="73" spans="1:22" s="251" customFormat="1" ht="12" customHeight="1">
      <c r="A73" s="274" t="s">
        <v>899</v>
      </c>
      <c r="B73" s="275">
        <f>SUM(B56:B72)</f>
        <v>1334220626.9283347</v>
      </c>
      <c r="C73" s="276"/>
      <c r="D73" s="277"/>
      <c r="E73" s="278"/>
      <c r="F73" s="279">
        <f>SUM(F56:F72)</f>
        <v>266844124</v>
      </c>
      <c r="G73" s="277"/>
      <c r="H73" s="277"/>
      <c r="I73" s="275">
        <f>SUM(I56:I72)</f>
        <v>1334220626.9283347</v>
      </c>
      <c r="J73" s="275">
        <f>SUM(J56:J72)</f>
        <v>1067376502.9283348</v>
      </c>
      <c r="K73" s="279"/>
      <c r="L73" s="279"/>
      <c r="M73" s="275">
        <f>SUM(M56:M72)</f>
        <v>1334220626.9283347</v>
      </c>
      <c r="N73" s="279">
        <f>SUM(N56:N72)</f>
        <v>266844124</v>
      </c>
      <c r="O73" s="280"/>
      <c r="P73" s="281"/>
      <c r="Q73" s="275">
        <f>SUM(Q56:Q72)</f>
        <v>1334220626.9283347</v>
      </c>
      <c r="R73" s="275">
        <f>SUM(R56:R72)</f>
        <v>1067376502.9283348</v>
      </c>
      <c r="S73" s="279"/>
      <c r="T73" s="279"/>
      <c r="U73" s="279"/>
      <c r="V73" s="275">
        <f>SUM(V56:V72)</f>
        <v>1334220626.9283347</v>
      </c>
    </row>
    <row r="74" spans="1:22" s="235" customFormat="1" ht="10">
      <c r="A74" s="263" t="s">
        <v>900</v>
      </c>
      <c r="B74" s="264"/>
      <c r="C74" s="265"/>
      <c r="D74" s="266"/>
      <c r="E74" s="267"/>
      <c r="F74" s="266"/>
      <c r="G74" s="266"/>
      <c r="H74" s="266"/>
      <c r="I74" s="266"/>
      <c r="J74" s="266"/>
      <c r="K74" s="266"/>
      <c r="L74" s="266"/>
      <c r="M74" s="268"/>
      <c r="N74" s="268"/>
      <c r="O74" s="266"/>
      <c r="P74" s="269"/>
      <c r="Q74" s="269"/>
      <c r="R74" s="266"/>
      <c r="S74" s="266"/>
      <c r="T74" s="266"/>
      <c r="U74" s="266"/>
      <c r="V74" s="270"/>
    </row>
    <row r="75" spans="1:22" s="235" customFormat="1" ht="12" customHeight="1">
      <c r="A75" s="243" t="s">
        <v>901</v>
      </c>
      <c r="B75" s="237">
        <v>7654445.1910377899</v>
      </c>
      <c r="C75" s="271">
        <v>44561</v>
      </c>
      <c r="D75" s="239"/>
      <c r="E75" s="240"/>
      <c r="F75" s="241">
        <f t="shared" si="18"/>
        <v>0</v>
      </c>
      <c r="G75" s="239"/>
      <c r="H75" s="239"/>
      <c r="I75" s="241">
        <f t="shared" si="11"/>
        <v>7654445.1910377899</v>
      </c>
      <c r="J75" s="241">
        <f t="shared" si="12"/>
        <v>7654445.1910377899</v>
      </c>
      <c r="K75" s="241">
        <v>0</v>
      </c>
      <c r="L75" s="241">
        <f t="shared" si="24"/>
        <v>0</v>
      </c>
      <c r="M75" s="272">
        <f>+J75+F75-K75</f>
        <v>7654445.1910377899</v>
      </c>
      <c r="N75" s="241">
        <f>+F75</f>
        <v>0</v>
      </c>
      <c r="O75" s="272"/>
      <c r="P75" s="273"/>
      <c r="Q75" s="241">
        <f>+I75</f>
        <v>7654445.1910377899</v>
      </c>
      <c r="R75" s="241">
        <f>+J75</f>
        <v>7654445.1910377899</v>
      </c>
      <c r="S75" s="241">
        <f>+K75</f>
        <v>0</v>
      </c>
      <c r="T75" s="241">
        <v>0</v>
      </c>
      <c r="U75" s="241">
        <f>+L75</f>
        <v>0</v>
      </c>
      <c r="V75" s="242">
        <f>+M75</f>
        <v>7654445.1910377899</v>
      </c>
    </row>
    <row r="76" spans="1:22" s="235" customFormat="1" ht="12" customHeight="1">
      <c r="A76" s="243" t="s">
        <v>902</v>
      </c>
      <c r="B76" s="237">
        <v>8240063.4861790128</v>
      </c>
      <c r="C76" s="271">
        <v>44561</v>
      </c>
      <c r="D76" s="239"/>
      <c r="E76" s="240"/>
      <c r="F76" s="241">
        <f t="shared" si="18"/>
        <v>0</v>
      </c>
      <c r="G76" s="239"/>
      <c r="H76" s="239"/>
      <c r="I76" s="241">
        <f t="shared" si="11"/>
        <v>8240063.4861790128</v>
      </c>
      <c r="J76" s="241">
        <f t="shared" si="12"/>
        <v>8240063.4861790128</v>
      </c>
      <c r="K76" s="241">
        <v>0</v>
      </c>
      <c r="L76" s="241">
        <f t="shared" si="24"/>
        <v>0</v>
      </c>
      <c r="M76" s="272">
        <f>+J76+F76-K76</f>
        <v>8240063.4861790128</v>
      </c>
      <c r="N76" s="241">
        <f t="shared" ref="N76:N95" si="28">+F76</f>
        <v>0</v>
      </c>
      <c r="O76" s="272"/>
      <c r="P76" s="273"/>
      <c r="Q76" s="241">
        <f t="shared" ref="Q76:S84" si="29">+I76</f>
        <v>8240063.4861790128</v>
      </c>
      <c r="R76" s="241">
        <f t="shared" si="29"/>
        <v>8240063.4861790128</v>
      </c>
      <c r="S76" s="241">
        <f t="shared" si="29"/>
        <v>0</v>
      </c>
      <c r="T76" s="241">
        <v>0</v>
      </c>
      <c r="U76" s="241">
        <f t="shared" ref="U76:V84" si="30">+L76</f>
        <v>0</v>
      </c>
      <c r="V76" s="242">
        <f t="shared" si="30"/>
        <v>8240063.4861790128</v>
      </c>
    </row>
    <row r="77" spans="1:22" s="235" customFormat="1" ht="12" customHeight="1">
      <c r="A77" s="243" t="s">
        <v>903</v>
      </c>
      <c r="B77" s="237">
        <v>6684330.0354503123</v>
      </c>
      <c r="C77" s="271">
        <v>44561</v>
      </c>
      <c r="D77" s="239"/>
      <c r="E77" s="240"/>
      <c r="F77" s="241">
        <f t="shared" si="18"/>
        <v>0</v>
      </c>
      <c r="G77" s="239"/>
      <c r="H77" s="239"/>
      <c r="I77" s="241">
        <f t="shared" si="11"/>
        <v>6684330.0354503123</v>
      </c>
      <c r="J77" s="241">
        <f t="shared" si="12"/>
        <v>6684330.0354503123</v>
      </c>
      <c r="K77" s="241">
        <v>0</v>
      </c>
      <c r="L77" s="241">
        <f t="shared" si="24"/>
        <v>0</v>
      </c>
      <c r="M77" s="272">
        <f>+J77+F77-K77</f>
        <v>6684330.0354503123</v>
      </c>
      <c r="N77" s="241">
        <f t="shared" si="28"/>
        <v>0</v>
      </c>
      <c r="O77" s="272"/>
      <c r="P77" s="273"/>
      <c r="Q77" s="241">
        <f t="shared" si="29"/>
        <v>6684330.0354503123</v>
      </c>
      <c r="R77" s="241">
        <f t="shared" si="29"/>
        <v>6684330.0354503123</v>
      </c>
      <c r="S77" s="241">
        <f t="shared" si="29"/>
        <v>0</v>
      </c>
      <c r="T77" s="241">
        <v>0</v>
      </c>
      <c r="U77" s="241">
        <f t="shared" si="30"/>
        <v>0</v>
      </c>
      <c r="V77" s="242">
        <f t="shared" si="30"/>
        <v>6684330.0354503123</v>
      </c>
    </row>
    <row r="78" spans="1:22" s="235" customFormat="1" ht="12" customHeight="1">
      <c r="A78" s="243" t="s">
        <v>904</v>
      </c>
      <c r="B78" s="237">
        <v>7518392.4558029613</v>
      </c>
      <c r="C78" s="271">
        <v>44561</v>
      </c>
      <c r="D78" s="239"/>
      <c r="E78" s="240"/>
      <c r="F78" s="241">
        <f t="shared" si="18"/>
        <v>0</v>
      </c>
      <c r="G78" s="239"/>
      <c r="H78" s="239"/>
      <c r="I78" s="241">
        <f t="shared" si="11"/>
        <v>7518392.4558029613</v>
      </c>
      <c r="J78" s="241">
        <f t="shared" si="12"/>
        <v>7518392.4558029613</v>
      </c>
      <c r="K78" s="241">
        <v>0</v>
      </c>
      <c r="L78" s="241">
        <f t="shared" si="24"/>
        <v>0</v>
      </c>
      <c r="M78" s="272">
        <f>+J78+F78-K78</f>
        <v>7518392.4558029613</v>
      </c>
      <c r="N78" s="241">
        <f t="shared" si="28"/>
        <v>0</v>
      </c>
      <c r="O78" s="272"/>
      <c r="P78" s="273"/>
      <c r="Q78" s="241">
        <f t="shared" si="29"/>
        <v>7518392.4558029613</v>
      </c>
      <c r="R78" s="241">
        <f t="shared" si="29"/>
        <v>7518392.4558029613</v>
      </c>
      <c r="S78" s="241">
        <f t="shared" si="29"/>
        <v>0</v>
      </c>
      <c r="T78" s="241">
        <v>0</v>
      </c>
      <c r="U78" s="241">
        <f t="shared" si="30"/>
        <v>0</v>
      </c>
      <c r="V78" s="242">
        <f t="shared" si="30"/>
        <v>7518392.4558029613</v>
      </c>
    </row>
    <row r="79" spans="1:22" s="235" customFormat="1" ht="12" customHeight="1">
      <c r="A79" s="243" t="s">
        <v>905</v>
      </c>
      <c r="B79" s="237">
        <v>7275863.6669060923</v>
      </c>
      <c r="C79" s="271">
        <v>44561</v>
      </c>
      <c r="D79" s="239"/>
      <c r="E79" s="240"/>
      <c r="F79" s="241">
        <f t="shared" si="18"/>
        <v>0</v>
      </c>
      <c r="G79" s="239"/>
      <c r="H79" s="239"/>
      <c r="I79" s="241">
        <f t="shared" si="11"/>
        <v>7275863.6669060923</v>
      </c>
      <c r="J79" s="241">
        <f t="shared" si="12"/>
        <v>7275863.6669060923</v>
      </c>
      <c r="K79" s="241">
        <v>0</v>
      </c>
      <c r="L79" s="241">
        <f t="shared" si="24"/>
        <v>0</v>
      </c>
      <c r="M79" s="272">
        <f t="shared" ref="M79:M84" si="31">+J79+F79-K79</f>
        <v>7275863.6669060923</v>
      </c>
      <c r="N79" s="241">
        <f t="shared" si="28"/>
        <v>0</v>
      </c>
      <c r="O79" s="272"/>
      <c r="P79" s="273"/>
      <c r="Q79" s="241">
        <f t="shared" si="29"/>
        <v>7275863.6669060923</v>
      </c>
      <c r="R79" s="241">
        <f t="shared" si="29"/>
        <v>7275863.6669060923</v>
      </c>
      <c r="S79" s="241">
        <f t="shared" si="29"/>
        <v>0</v>
      </c>
      <c r="T79" s="241">
        <v>0</v>
      </c>
      <c r="U79" s="241">
        <f t="shared" si="30"/>
        <v>0</v>
      </c>
      <c r="V79" s="242">
        <f t="shared" si="30"/>
        <v>7275863.6669060923</v>
      </c>
    </row>
    <row r="80" spans="1:22" s="235" customFormat="1" ht="12" customHeight="1">
      <c r="A80" s="243" t="s">
        <v>906</v>
      </c>
      <c r="B80" s="237">
        <v>8896665.8170949277</v>
      </c>
      <c r="C80" s="271">
        <v>44561</v>
      </c>
      <c r="D80" s="239"/>
      <c r="E80" s="240"/>
      <c r="F80" s="241">
        <f t="shared" si="18"/>
        <v>0</v>
      </c>
      <c r="G80" s="239"/>
      <c r="H80" s="239"/>
      <c r="I80" s="241">
        <f t="shared" si="11"/>
        <v>8896665.8170949277</v>
      </c>
      <c r="J80" s="241">
        <f t="shared" si="12"/>
        <v>8896665.8170949277</v>
      </c>
      <c r="K80" s="241">
        <v>0</v>
      </c>
      <c r="L80" s="241">
        <f t="shared" si="24"/>
        <v>0</v>
      </c>
      <c r="M80" s="272">
        <f>+J80+F80-K80</f>
        <v>8896665.8170949277</v>
      </c>
      <c r="N80" s="241">
        <f t="shared" si="28"/>
        <v>0</v>
      </c>
      <c r="O80" s="272"/>
      <c r="P80" s="273"/>
      <c r="Q80" s="241">
        <f t="shared" si="29"/>
        <v>8896665.8170949277</v>
      </c>
      <c r="R80" s="241">
        <f t="shared" si="29"/>
        <v>8896665.8170949277</v>
      </c>
      <c r="S80" s="241">
        <f t="shared" si="29"/>
        <v>0</v>
      </c>
      <c r="T80" s="241">
        <v>0</v>
      </c>
      <c r="U80" s="241">
        <f t="shared" si="30"/>
        <v>0</v>
      </c>
      <c r="V80" s="242">
        <f t="shared" si="30"/>
        <v>8896665.8170949277</v>
      </c>
    </row>
    <row r="81" spans="1:22" s="235" customFormat="1" ht="12" customHeight="1">
      <c r="A81" s="243" t="s">
        <v>907</v>
      </c>
      <c r="B81" s="237">
        <v>8222317.4772353396</v>
      </c>
      <c r="C81" s="271">
        <v>44561</v>
      </c>
      <c r="D81" s="239"/>
      <c r="E81" s="240"/>
      <c r="F81" s="241">
        <f t="shared" si="18"/>
        <v>0</v>
      </c>
      <c r="G81" s="239"/>
      <c r="H81" s="239"/>
      <c r="I81" s="241">
        <f t="shared" si="11"/>
        <v>8222317.4772353396</v>
      </c>
      <c r="J81" s="241">
        <f t="shared" si="12"/>
        <v>8222317.4772353396</v>
      </c>
      <c r="K81" s="241">
        <v>0</v>
      </c>
      <c r="L81" s="241">
        <f t="shared" si="24"/>
        <v>0</v>
      </c>
      <c r="M81" s="272">
        <f t="shared" si="31"/>
        <v>8222317.4772353396</v>
      </c>
      <c r="N81" s="241">
        <f t="shared" si="28"/>
        <v>0</v>
      </c>
      <c r="O81" s="272"/>
      <c r="P81" s="273"/>
      <c r="Q81" s="241">
        <f t="shared" si="29"/>
        <v>8222317.4772353396</v>
      </c>
      <c r="R81" s="241">
        <f t="shared" si="29"/>
        <v>8222317.4772353396</v>
      </c>
      <c r="S81" s="241">
        <f t="shared" si="29"/>
        <v>0</v>
      </c>
      <c r="T81" s="241">
        <v>0</v>
      </c>
      <c r="U81" s="241">
        <f t="shared" si="30"/>
        <v>0</v>
      </c>
      <c r="V81" s="242">
        <f t="shared" si="30"/>
        <v>8222317.4772353396</v>
      </c>
    </row>
    <row r="82" spans="1:22" s="235" customFormat="1" ht="12" customHeight="1">
      <c r="A82" s="243" t="s">
        <v>908</v>
      </c>
      <c r="B82" s="237">
        <v>7908804.6525637759</v>
      </c>
      <c r="C82" s="271">
        <v>44561</v>
      </c>
      <c r="D82" s="239"/>
      <c r="E82" s="240"/>
      <c r="F82" s="241">
        <f t="shared" si="18"/>
        <v>0</v>
      </c>
      <c r="G82" s="239"/>
      <c r="H82" s="239"/>
      <c r="I82" s="241">
        <f t="shared" si="11"/>
        <v>7908804.6525637759</v>
      </c>
      <c r="J82" s="241">
        <f t="shared" si="12"/>
        <v>7908804.6525637759</v>
      </c>
      <c r="K82" s="241">
        <v>0</v>
      </c>
      <c r="L82" s="241">
        <f t="shared" si="24"/>
        <v>0</v>
      </c>
      <c r="M82" s="272">
        <f t="shared" si="31"/>
        <v>7908804.6525637759</v>
      </c>
      <c r="N82" s="241">
        <f t="shared" si="28"/>
        <v>0</v>
      </c>
      <c r="O82" s="272"/>
      <c r="P82" s="273"/>
      <c r="Q82" s="241">
        <f t="shared" si="29"/>
        <v>7908804.6525637759</v>
      </c>
      <c r="R82" s="241">
        <f t="shared" si="29"/>
        <v>7908804.6525637759</v>
      </c>
      <c r="S82" s="241">
        <f t="shared" si="29"/>
        <v>0</v>
      </c>
      <c r="T82" s="241">
        <v>0</v>
      </c>
      <c r="U82" s="241">
        <f t="shared" si="30"/>
        <v>0</v>
      </c>
      <c r="V82" s="242">
        <f t="shared" si="30"/>
        <v>7908804.6525637759</v>
      </c>
    </row>
    <row r="83" spans="1:22" s="235" customFormat="1" ht="12" customHeight="1">
      <c r="A83" s="243" t="s">
        <v>909</v>
      </c>
      <c r="B83" s="237">
        <v>6920943.4880326232</v>
      </c>
      <c r="C83" s="271">
        <v>44561</v>
      </c>
      <c r="D83" s="239"/>
      <c r="E83" s="240"/>
      <c r="F83" s="241">
        <f t="shared" si="18"/>
        <v>0</v>
      </c>
      <c r="G83" s="239"/>
      <c r="H83" s="239"/>
      <c r="I83" s="241">
        <f t="shared" si="11"/>
        <v>6920943.4880326232</v>
      </c>
      <c r="J83" s="241">
        <f t="shared" si="12"/>
        <v>6920943.4880326232</v>
      </c>
      <c r="K83" s="241">
        <v>0</v>
      </c>
      <c r="L83" s="241">
        <f t="shared" si="24"/>
        <v>0</v>
      </c>
      <c r="M83" s="272">
        <f t="shared" si="31"/>
        <v>6920943.4880326232</v>
      </c>
      <c r="N83" s="241">
        <f t="shared" si="28"/>
        <v>0</v>
      </c>
      <c r="O83" s="272"/>
      <c r="P83" s="273"/>
      <c r="Q83" s="241">
        <f t="shared" si="29"/>
        <v>6920943.4880326232</v>
      </c>
      <c r="R83" s="241">
        <f t="shared" si="29"/>
        <v>6920943.4880326232</v>
      </c>
      <c r="S83" s="241">
        <f t="shared" si="29"/>
        <v>0</v>
      </c>
      <c r="T83" s="241">
        <v>0</v>
      </c>
      <c r="U83" s="241">
        <f t="shared" si="30"/>
        <v>0</v>
      </c>
      <c r="V83" s="242">
        <f t="shared" si="30"/>
        <v>6920943.4880326232</v>
      </c>
    </row>
    <row r="84" spans="1:22" s="235" customFormat="1" ht="12" customHeight="1">
      <c r="A84" s="243" t="s">
        <v>910</v>
      </c>
      <c r="B84" s="237">
        <v>6920943.4880326232</v>
      </c>
      <c r="C84" s="271">
        <v>44561</v>
      </c>
      <c r="D84" s="239"/>
      <c r="E84" s="240"/>
      <c r="F84" s="241">
        <f t="shared" si="18"/>
        <v>0</v>
      </c>
      <c r="G84" s="239"/>
      <c r="H84" s="239"/>
      <c r="I84" s="241">
        <f t="shared" si="11"/>
        <v>6920943.4880326232</v>
      </c>
      <c r="J84" s="241">
        <f t="shared" si="12"/>
        <v>6920943.4880326232</v>
      </c>
      <c r="K84" s="241">
        <v>0</v>
      </c>
      <c r="L84" s="241">
        <f t="shared" si="24"/>
        <v>0</v>
      </c>
      <c r="M84" s="272">
        <f t="shared" si="31"/>
        <v>6920943.4880326232</v>
      </c>
      <c r="N84" s="241">
        <f t="shared" si="28"/>
        <v>0</v>
      </c>
      <c r="O84" s="272"/>
      <c r="P84" s="273"/>
      <c r="Q84" s="241">
        <f t="shared" si="29"/>
        <v>6920943.4880326232</v>
      </c>
      <c r="R84" s="241">
        <f t="shared" si="29"/>
        <v>6920943.4880326232</v>
      </c>
      <c r="S84" s="241">
        <f t="shared" si="29"/>
        <v>0</v>
      </c>
      <c r="T84" s="241">
        <v>0</v>
      </c>
      <c r="U84" s="241">
        <f t="shared" si="30"/>
        <v>0</v>
      </c>
      <c r="V84" s="242">
        <f t="shared" si="30"/>
        <v>6920943.4880326232</v>
      </c>
    </row>
    <row r="85" spans="1:22" s="251" customFormat="1" ht="12" customHeight="1">
      <c r="A85" s="274" t="s">
        <v>911</v>
      </c>
      <c r="B85" s="275">
        <f>SUM(B75:B84)</f>
        <v>76242769.758335456</v>
      </c>
      <c r="C85" s="276"/>
      <c r="D85" s="277"/>
      <c r="E85" s="278"/>
      <c r="F85" s="279">
        <f>SUM(F75:F84)</f>
        <v>0</v>
      </c>
      <c r="G85" s="277"/>
      <c r="H85" s="277"/>
      <c r="I85" s="275">
        <f>SUM(I75:I84)</f>
        <v>76242769.758335456</v>
      </c>
      <c r="J85" s="275">
        <f>SUM(J75:J84)</f>
        <v>76242769.758335456</v>
      </c>
      <c r="K85" s="279"/>
      <c r="L85" s="279"/>
      <c r="M85" s="275">
        <f>SUM(M75:M84)</f>
        <v>76242769.758335456</v>
      </c>
      <c r="N85" s="279">
        <f>SUM(N82:N84)</f>
        <v>0</v>
      </c>
      <c r="O85" s="280"/>
      <c r="P85" s="281"/>
      <c r="Q85" s="275">
        <f>SUM(Q75:Q84)</f>
        <v>76242769.758335456</v>
      </c>
      <c r="R85" s="275">
        <f>SUM(R75:R84)</f>
        <v>76242769.758335456</v>
      </c>
      <c r="S85" s="279"/>
      <c r="T85" s="279"/>
      <c r="U85" s="279"/>
      <c r="V85" s="275">
        <f>SUM(V75:V84)</f>
        <v>76242769.758335456</v>
      </c>
    </row>
    <row r="86" spans="1:22" s="235" customFormat="1" ht="15" customHeight="1">
      <c r="A86" s="263" t="s">
        <v>912</v>
      </c>
      <c r="B86" s="264"/>
      <c r="C86" s="265"/>
      <c r="D86" s="266"/>
      <c r="E86" s="267">
        <v>0.2</v>
      </c>
      <c r="F86" s="266"/>
      <c r="G86" s="266"/>
      <c r="H86" s="266"/>
      <c r="I86" s="266"/>
      <c r="J86" s="266"/>
      <c r="K86" s="266"/>
      <c r="L86" s="266"/>
      <c r="M86" s="268"/>
      <c r="N86" s="268"/>
      <c r="O86" s="266">
        <v>20</v>
      </c>
      <c r="P86" s="269"/>
      <c r="Q86" s="269"/>
      <c r="R86" s="266"/>
      <c r="S86" s="266"/>
      <c r="T86" s="266"/>
      <c r="U86" s="266"/>
      <c r="V86" s="270"/>
    </row>
    <row r="87" spans="1:22" s="235" customFormat="1" ht="12" customHeight="1">
      <c r="A87" s="243" t="s">
        <v>901</v>
      </c>
      <c r="B87" s="237">
        <v>29361930.123218797</v>
      </c>
      <c r="C87" s="271">
        <v>44561</v>
      </c>
      <c r="D87" s="239"/>
      <c r="E87" s="240">
        <v>0.2</v>
      </c>
      <c r="F87" s="241">
        <f t="shared" si="18"/>
        <v>5872386</v>
      </c>
      <c r="G87" s="239">
        <v>30</v>
      </c>
      <c r="H87" s="239">
        <f>+G87</f>
        <v>30</v>
      </c>
      <c r="I87" s="241">
        <f t="shared" si="11"/>
        <v>29361930.123218797</v>
      </c>
      <c r="J87" s="241">
        <f t="shared" si="12"/>
        <v>23489544.123218797</v>
      </c>
      <c r="K87" s="241">
        <v>0</v>
      </c>
      <c r="L87" s="241">
        <f t="shared" si="24"/>
        <v>0</v>
      </c>
      <c r="M87" s="272">
        <f>+J87+F87-K87</f>
        <v>29361930.123218797</v>
      </c>
      <c r="N87" s="241">
        <f t="shared" si="28"/>
        <v>5872386</v>
      </c>
      <c r="O87" s="272">
        <v>20</v>
      </c>
      <c r="P87" s="273"/>
      <c r="Q87" s="241">
        <f>+I87</f>
        <v>29361930.123218797</v>
      </c>
      <c r="R87" s="241">
        <f>+J87</f>
        <v>23489544.123218797</v>
      </c>
      <c r="S87" s="241">
        <f>+K87</f>
        <v>0</v>
      </c>
      <c r="T87" s="241">
        <v>0</v>
      </c>
      <c r="U87" s="241">
        <f>+L87</f>
        <v>0</v>
      </c>
      <c r="V87" s="242">
        <f>+M87</f>
        <v>29361930.123218797</v>
      </c>
    </row>
    <row r="88" spans="1:22" s="235" customFormat="1" ht="12" customHeight="1">
      <c r="A88" s="243" t="s">
        <v>902</v>
      </c>
      <c r="B88" s="237">
        <v>31608321.995087933</v>
      </c>
      <c r="C88" s="271">
        <v>44561</v>
      </c>
      <c r="D88" s="239"/>
      <c r="E88" s="240">
        <v>0.2</v>
      </c>
      <c r="F88" s="241">
        <f t="shared" si="18"/>
        <v>6321664</v>
      </c>
      <c r="G88" s="239">
        <v>30</v>
      </c>
      <c r="H88" s="239">
        <f>+G88</f>
        <v>30</v>
      </c>
      <c r="I88" s="241">
        <f t="shared" si="11"/>
        <v>31608321.995087933</v>
      </c>
      <c r="J88" s="241">
        <f t="shared" si="12"/>
        <v>25286657.995087933</v>
      </c>
      <c r="K88" s="241">
        <v>0</v>
      </c>
      <c r="L88" s="241">
        <f t="shared" si="24"/>
        <v>0</v>
      </c>
      <c r="M88" s="272">
        <f t="shared" ref="M88:M95" si="32">+J88+F88-K88</f>
        <v>31608321.995087933</v>
      </c>
      <c r="N88" s="241">
        <f t="shared" si="28"/>
        <v>6321664</v>
      </c>
      <c r="O88" s="272">
        <v>20</v>
      </c>
      <c r="P88" s="273"/>
      <c r="Q88" s="241">
        <f t="shared" ref="Q88:S96" si="33">+I88</f>
        <v>31608321.995087933</v>
      </c>
      <c r="R88" s="241">
        <f t="shared" si="33"/>
        <v>25286657.995087933</v>
      </c>
      <c r="S88" s="241">
        <f t="shared" si="33"/>
        <v>0</v>
      </c>
      <c r="T88" s="241">
        <v>0</v>
      </c>
      <c r="U88" s="241">
        <f t="shared" ref="U88:V96" si="34">+L88</f>
        <v>0</v>
      </c>
      <c r="V88" s="242">
        <f t="shared" si="34"/>
        <v>31608321.995087933</v>
      </c>
    </row>
    <row r="89" spans="1:22" s="235" customFormat="1" ht="12" customHeight="1">
      <c r="A89" s="243" t="s">
        <v>903</v>
      </c>
      <c r="B89" s="237">
        <v>25640634.49709215</v>
      </c>
      <c r="C89" s="271">
        <v>44561</v>
      </c>
      <c r="D89" s="239"/>
      <c r="E89" s="240">
        <v>0.2</v>
      </c>
      <c r="F89" s="241">
        <f t="shared" si="18"/>
        <v>5128127</v>
      </c>
      <c r="G89" s="239">
        <v>30</v>
      </c>
      <c r="H89" s="239">
        <f t="shared" ref="H89:H96" si="35">+G89</f>
        <v>30</v>
      </c>
      <c r="I89" s="241">
        <f t="shared" si="11"/>
        <v>25640634.49709215</v>
      </c>
      <c r="J89" s="241">
        <f t="shared" si="12"/>
        <v>20512507.49709215</v>
      </c>
      <c r="K89" s="241">
        <v>0</v>
      </c>
      <c r="L89" s="241">
        <f t="shared" si="24"/>
        <v>0</v>
      </c>
      <c r="M89" s="272">
        <f t="shared" si="32"/>
        <v>25640634.49709215</v>
      </c>
      <c r="N89" s="241">
        <f t="shared" si="28"/>
        <v>5128127</v>
      </c>
      <c r="O89" s="272">
        <v>20</v>
      </c>
      <c r="P89" s="273"/>
      <c r="Q89" s="241">
        <f t="shared" si="33"/>
        <v>25640634.49709215</v>
      </c>
      <c r="R89" s="241">
        <f t="shared" si="33"/>
        <v>20512507.49709215</v>
      </c>
      <c r="S89" s="241">
        <f t="shared" si="33"/>
        <v>0</v>
      </c>
      <c r="T89" s="241">
        <v>0</v>
      </c>
      <c r="U89" s="241">
        <f t="shared" si="34"/>
        <v>0</v>
      </c>
      <c r="V89" s="242">
        <f t="shared" si="34"/>
        <v>25640634.49709215</v>
      </c>
    </row>
    <row r="90" spans="1:22" s="235" customFormat="1" ht="12" customHeight="1">
      <c r="A90" s="243" t="s">
        <v>904</v>
      </c>
      <c r="B90" s="237">
        <v>28840041.102481525</v>
      </c>
      <c r="C90" s="271">
        <v>44561</v>
      </c>
      <c r="D90" s="239"/>
      <c r="E90" s="240">
        <v>0.2</v>
      </c>
      <c r="F90" s="241">
        <f t="shared" si="18"/>
        <v>5768008</v>
      </c>
      <c r="G90" s="239">
        <v>30</v>
      </c>
      <c r="H90" s="239">
        <f t="shared" si="35"/>
        <v>30</v>
      </c>
      <c r="I90" s="241">
        <f t="shared" si="11"/>
        <v>28840041.102481525</v>
      </c>
      <c r="J90" s="241">
        <f t="shared" si="12"/>
        <v>23072033.102481525</v>
      </c>
      <c r="K90" s="241">
        <v>0</v>
      </c>
      <c r="L90" s="241">
        <f t="shared" si="24"/>
        <v>0</v>
      </c>
      <c r="M90" s="272">
        <f t="shared" si="32"/>
        <v>28840041.102481525</v>
      </c>
      <c r="N90" s="241">
        <f t="shared" si="28"/>
        <v>5768008</v>
      </c>
      <c r="O90" s="272">
        <v>20</v>
      </c>
      <c r="P90" s="273"/>
      <c r="Q90" s="241">
        <f t="shared" si="33"/>
        <v>28840041.102481525</v>
      </c>
      <c r="R90" s="241">
        <f t="shared" si="33"/>
        <v>23072033.102481525</v>
      </c>
      <c r="S90" s="241">
        <f t="shared" si="33"/>
        <v>0</v>
      </c>
      <c r="T90" s="241">
        <v>0</v>
      </c>
      <c r="U90" s="241">
        <f t="shared" si="34"/>
        <v>0</v>
      </c>
      <c r="V90" s="242">
        <f t="shared" si="34"/>
        <v>28840041.102481525</v>
      </c>
    </row>
    <row r="91" spans="1:22" s="235" customFormat="1" ht="12" customHeight="1">
      <c r="A91" s="243" t="s">
        <v>905</v>
      </c>
      <c r="B91" s="237">
        <v>27909717.195949864</v>
      </c>
      <c r="C91" s="271">
        <v>44561</v>
      </c>
      <c r="D91" s="239"/>
      <c r="E91" s="240">
        <v>0.2</v>
      </c>
      <c r="F91" s="241">
        <f t="shared" si="18"/>
        <v>5581943</v>
      </c>
      <c r="G91" s="239">
        <v>30</v>
      </c>
      <c r="H91" s="239">
        <f t="shared" si="35"/>
        <v>30</v>
      </c>
      <c r="I91" s="241">
        <f t="shared" si="11"/>
        <v>27909717.195949864</v>
      </c>
      <c r="J91" s="241">
        <f t="shared" si="12"/>
        <v>22327774.195949864</v>
      </c>
      <c r="K91" s="241">
        <v>0</v>
      </c>
      <c r="L91" s="241">
        <f t="shared" si="24"/>
        <v>0</v>
      </c>
      <c r="M91" s="272">
        <f t="shared" si="32"/>
        <v>27909717.195949864</v>
      </c>
      <c r="N91" s="241">
        <f t="shared" si="28"/>
        <v>5581943</v>
      </c>
      <c r="O91" s="272">
        <v>20</v>
      </c>
      <c r="P91" s="273"/>
      <c r="Q91" s="241">
        <f t="shared" si="33"/>
        <v>27909717.195949864</v>
      </c>
      <c r="R91" s="241">
        <f t="shared" si="33"/>
        <v>22327774.195949864</v>
      </c>
      <c r="S91" s="241">
        <f t="shared" si="33"/>
        <v>0</v>
      </c>
      <c r="T91" s="241">
        <v>0</v>
      </c>
      <c r="U91" s="241">
        <f t="shared" si="34"/>
        <v>0</v>
      </c>
      <c r="V91" s="242">
        <f t="shared" si="34"/>
        <v>27909717.195949864</v>
      </c>
    </row>
    <row r="92" spans="1:22" s="235" customFormat="1" ht="12" customHeight="1">
      <c r="A92" s="243" t="s">
        <v>906</v>
      </c>
      <c r="B92" s="237">
        <v>34127003.790819988</v>
      </c>
      <c r="C92" s="271">
        <v>44561</v>
      </c>
      <c r="D92" s="239"/>
      <c r="E92" s="240">
        <v>0.2</v>
      </c>
      <c r="F92" s="241">
        <f t="shared" si="18"/>
        <v>6825401</v>
      </c>
      <c r="G92" s="239">
        <v>30</v>
      </c>
      <c r="H92" s="239">
        <f t="shared" si="35"/>
        <v>30</v>
      </c>
      <c r="I92" s="241">
        <f t="shared" si="11"/>
        <v>34127003.790819988</v>
      </c>
      <c r="J92" s="241">
        <f t="shared" si="12"/>
        <v>27301602.790819988</v>
      </c>
      <c r="K92" s="241">
        <v>0</v>
      </c>
      <c r="L92" s="241">
        <f t="shared" si="24"/>
        <v>0</v>
      </c>
      <c r="M92" s="272">
        <f t="shared" si="32"/>
        <v>34127003.790819988</v>
      </c>
      <c r="N92" s="241">
        <f t="shared" si="28"/>
        <v>6825401</v>
      </c>
      <c r="O92" s="272">
        <v>20</v>
      </c>
      <c r="P92" s="273"/>
      <c r="Q92" s="241">
        <f t="shared" si="33"/>
        <v>34127003.790819988</v>
      </c>
      <c r="R92" s="241">
        <f t="shared" si="33"/>
        <v>27301602.790819988</v>
      </c>
      <c r="S92" s="241">
        <f t="shared" si="33"/>
        <v>0</v>
      </c>
      <c r="T92" s="241">
        <v>0</v>
      </c>
      <c r="U92" s="241">
        <f t="shared" si="34"/>
        <v>0</v>
      </c>
      <c r="V92" s="242">
        <f t="shared" si="34"/>
        <v>34127003.790819988</v>
      </c>
    </row>
    <row r="93" spans="1:22" s="235" customFormat="1" ht="12" customHeight="1">
      <c r="A93" s="243" t="s">
        <v>907</v>
      </c>
      <c r="B93" s="237">
        <v>31540249.514122203</v>
      </c>
      <c r="C93" s="271">
        <v>44561</v>
      </c>
      <c r="D93" s="239"/>
      <c r="E93" s="240">
        <v>0.2</v>
      </c>
      <c r="F93" s="241">
        <f t="shared" si="18"/>
        <v>6308050</v>
      </c>
      <c r="G93" s="239">
        <v>30</v>
      </c>
      <c r="H93" s="239">
        <f t="shared" si="35"/>
        <v>30</v>
      </c>
      <c r="I93" s="241">
        <f t="shared" si="11"/>
        <v>31540249.514122203</v>
      </c>
      <c r="J93" s="241">
        <f t="shared" si="12"/>
        <v>25232199.514122203</v>
      </c>
      <c r="K93" s="241">
        <v>0</v>
      </c>
      <c r="L93" s="241">
        <f t="shared" si="24"/>
        <v>0</v>
      </c>
      <c r="M93" s="272">
        <f t="shared" si="32"/>
        <v>31540249.514122203</v>
      </c>
      <c r="N93" s="241">
        <f t="shared" si="28"/>
        <v>6308050</v>
      </c>
      <c r="O93" s="272">
        <v>20</v>
      </c>
      <c r="P93" s="273"/>
      <c r="Q93" s="241">
        <f t="shared" si="33"/>
        <v>31540249.514122203</v>
      </c>
      <c r="R93" s="241">
        <f t="shared" si="33"/>
        <v>25232199.514122203</v>
      </c>
      <c r="S93" s="241">
        <f t="shared" si="33"/>
        <v>0</v>
      </c>
      <c r="T93" s="241">
        <v>0</v>
      </c>
      <c r="U93" s="241">
        <f t="shared" si="34"/>
        <v>0</v>
      </c>
      <c r="V93" s="242">
        <f t="shared" si="34"/>
        <v>31540249.514122203</v>
      </c>
    </row>
    <row r="94" spans="1:22" s="235" customFormat="1" ht="12" customHeight="1">
      <c r="A94" s="243" t="s">
        <v>908</v>
      </c>
      <c r="B94" s="237">
        <v>30337635.683727615</v>
      </c>
      <c r="C94" s="271">
        <v>44561</v>
      </c>
      <c r="D94" s="239"/>
      <c r="E94" s="240">
        <v>0.2</v>
      </c>
      <c r="F94" s="241">
        <f t="shared" si="18"/>
        <v>6067527</v>
      </c>
      <c r="G94" s="239">
        <v>30</v>
      </c>
      <c r="H94" s="239">
        <f t="shared" si="35"/>
        <v>30</v>
      </c>
      <c r="I94" s="241">
        <f t="shared" si="11"/>
        <v>30337635.683727615</v>
      </c>
      <c r="J94" s="241">
        <f t="shared" si="12"/>
        <v>24270108.683727615</v>
      </c>
      <c r="K94" s="241">
        <v>0</v>
      </c>
      <c r="L94" s="241">
        <f t="shared" si="24"/>
        <v>0</v>
      </c>
      <c r="M94" s="272">
        <f t="shared" si="32"/>
        <v>30337635.683727615</v>
      </c>
      <c r="N94" s="241">
        <f t="shared" si="28"/>
        <v>6067527</v>
      </c>
      <c r="O94" s="272">
        <v>20</v>
      </c>
      <c r="P94" s="273"/>
      <c r="Q94" s="241">
        <f t="shared" si="33"/>
        <v>30337635.683727615</v>
      </c>
      <c r="R94" s="241">
        <f t="shared" si="33"/>
        <v>24270108.683727615</v>
      </c>
      <c r="S94" s="241">
        <f t="shared" si="33"/>
        <v>0</v>
      </c>
      <c r="T94" s="241">
        <v>0</v>
      </c>
      <c r="U94" s="241">
        <f t="shared" si="34"/>
        <v>0</v>
      </c>
      <c r="V94" s="242">
        <f t="shared" si="34"/>
        <v>30337635.683727615</v>
      </c>
    </row>
    <row r="95" spans="1:22" s="235" customFormat="1" ht="12" customHeight="1">
      <c r="A95" s="243" t="s">
        <v>909</v>
      </c>
      <c r="B95" s="237">
        <v>26548267.576635234</v>
      </c>
      <c r="C95" s="271">
        <v>44561</v>
      </c>
      <c r="D95" s="239"/>
      <c r="E95" s="240">
        <v>0.2</v>
      </c>
      <c r="F95" s="241">
        <f t="shared" si="18"/>
        <v>5309654</v>
      </c>
      <c r="G95" s="239">
        <v>30</v>
      </c>
      <c r="H95" s="239">
        <f t="shared" si="35"/>
        <v>30</v>
      </c>
      <c r="I95" s="241">
        <f>+B95</f>
        <v>26548267.576635234</v>
      </c>
      <c r="J95" s="241">
        <f t="shared" si="12"/>
        <v>21238613.576635234</v>
      </c>
      <c r="K95" s="241">
        <v>0</v>
      </c>
      <c r="L95" s="241">
        <f t="shared" si="24"/>
        <v>0</v>
      </c>
      <c r="M95" s="272">
        <f t="shared" si="32"/>
        <v>26548267.576635234</v>
      </c>
      <c r="N95" s="241">
        <f t="shared" si="28"/>
        <v>5309654</v>
      </c>
      <c r="O95" s="272">
        <v>20</v>
      </c>
      <c r="P95" s="273"/>
      <c r="Q95" s="241">
        <f t="shared" si="33"/>
        <v>26548267.576635234</v>
      </c>
      <c r="R95" s="241">
        <f t="shared" si="33"/>
        <v>21238613.576635234</v>
      </c>
      <c r="S95" s="241">
        <f t="shared" si="33"/>
        <v>0</v>
      </c>
      <c r="T95" s="241">
        <v>0</v>
      </c>
      <c r="U95" s="241">
        <f t="shared" si="34"/>
        <v>0</v>
      </c>
      <c r="V95" s="242">
        <f t="shared" si="34"/>
        <v>26548267.576635234</v>
      </c>
    </row>
    <row r="96" spans="1:22" s="235" customFormat="1" ht="12" customHeight="1">
      <c r="A96" s="243" t="s">
        <v>910</v>
      </c>
      <c r="B96" s="237">
        <v>26548267.576635234</v>
      </c>
      <c r="C96" s="271">
        <v>44561</v>
      </c>
      <c r="D96" s="239"/>
      <c r="E96" s="240">
        <v>0.2</v>
      </c>
      <c r="F96" s="241">
        <f t="shared" si="18"/>
        <v>5309654</v>
      </c>
      <c r="G96" s="239">
        <v>30</v>
      </c>
      <c r="H96" s="239">
        <f t="shared" si="35"/>
        <v>30</v>
      </c>
      <c r="I96" s="241">
        <f>+B96</f>
        <v>26548267.576635234</v>
      </c>
      <c r="J96" s="241">
        <f>+(I96-F96)</f>
        <v>21238613.576635234</v>
      </c>
      <c r="K96" s="241">
        <v>0</v>
      </c>
      <c r="L96" s="241">
        <f t="shared" si="24"/>
        <v>0</v>
      </c>
      <c r="M96" s="272">
        <f>+J96+F96-K96</f>
        <v>26548267.576635234</v>
      </c>
      <c r="N96" s="241">
        <f>+F96</f>
        <v>5309654</v>
      </c>
      <c r="O96" s="272">
        <v>20</v>
      </c>
      <c r="P96" s="273"/>
      <c r="Q96" s="241">
        <f t="shared" si="33"/>
        <v>26548267.576635234</v>
      </c>
      <c r="R96" s="241">
        <f t="shared" si="33"/>
        <v>21238613.576635234</v>
      </c>
      <c r="S96" s="241">
        <f t="shared" si="33"/>
        <v>0</v>
      </c>
      <c r="T96" s="241">
        <v>0</v>
      </c>
      <c r="U96" s="241">
        <f t="shared" si="34"/>
        <v>0</v>
      </c>
      <c r="V96" s="242">
        <f t="shared" si="34"/>
        <v>26548267.576635234</v>
      </c>
    </row>
    <row r="97" spans="1:22" s="251" customFormat="1" ht="12" customHeight="1">
      <c r="A97" s="274" t="s">
        <v>913</v>
      </c>
      <c r="B97" s="275">
        <f>SUM(B87:B96)</f>
        <v>292462069.05577058</v>
      </c>
      <c r="C97" s="276"/>
      <c r="D97" s="277"/>
      <c r="E97" s="278"/>
      <c r="F97" s="279">
        <f>SUM(F87:F96)</f>
        <v>58492414</v>
      </c>
      <c r="G97" s="277"/>
      <c r="H97" s="277"/>
      <c r="I97" s="275">
        <f>SUM(I87:I96)</f>
        <v>292462069.05577058</v>
      </c>
      <c r="J97" s="275">
        <f>SUM(J87:J96)</f>
        <v>233969655.05577058</v>
      </c>
      <c r="K97" s="279"/>
      <c r="L97" s="279"/>
      <c r="M97" s="275">
        <f>SUM(M87:M96)</f>
        <v>292462069.05577058</v>
      </c>
      <c r="N97" s="279">
        <f>SUM(N87:N96)</f>
        <v>58492414</v>
      </c>
      <c r="O97" s="280"/>
      <c r="P97" s="281"/>
      <c r="Q97" s="275">
        <f>SUM(Q87:Q96)</f>
        <v>292462069.05577058</v>
      </c>
      <c r="R97" s="275">
        <f>SUM(R87:R96)</f>
        <v>233969655.05577058</v>
      </c>
      <c r="S97" s="279"/>
      <c r="T97" s="279"/>
      <c r="U97" s="279"/>
      <c r="V97" s="275">
        <f>SUM(V87:V96)</f>
        <v>292462069.05577058</v>
      </c>
    </row>
    <row r="98" spans="1:22" s="251" customFormat="1" ht="10.5">
      <c r="A98" s="283" t="s">
        <v>914</v>
      </c>
      <c r="B98" s="245">
        <f>B30+B35+B54+B73+B85+B97</f>
        <v>2379718119.0244908</v>
      </c>
      <c r="C98" s="253"/>
      <c r="D98" s="247"/>
      <c r="E98" s="284"/>
      <c r="F98" s="245">
        <f>F30+F35+F54+F73+F85+F97</f>
        <v>377525440</v>
      </c>
      <c r="G98" s="247"/>
      <c r="H98" s="247"/>
      <c r="I98" s="245">
        <f>I30+I35+I54+I73+I85+I97</f>
        <v>2379718119.0244908</v>
      </c>
      <c r="J98" s="245">
        <f>J30+J35+J54+J73+J85+J97</f>
        <v>2002192679.0244908</v>
      </c>
      <c r="K98" s="247"/>
      <c r="L98" s="247"/>
      <c r="M98" s="245">
        <f>M30+M35+M54+M73+M85+M97</f>
        <v>2379718119.0244908</v>
      </c>
      <c r="N98" s="245">
        <f>N30+N35+N54+N73+N85+N97</f>
        <v>377525440</v>
      </c>
      <c r="O98" s="249"/>
      <c r="P98" s="250"/>
      <c r="Q98" s="245">
        <f>Q30+Q35+Q54+Q73+Q85+Q97</f>
        <v>2379718119.0244908</v>
      </c>
      <c r="R98" s="245">
        <f>R30+R35+R54+R73+R85+R97</f>
        <v>2002192679.0244908</v>
      </c>
      <c r="S98" s="247">
        <f>SUM(S26:S96)</f>
        <v>0</v>
      </c>
      <c r="T98" s="247">
        <f>SUM(T26:T96)</f>
        <v>0</v>
      </c>
      <c r="U98" s="247">
        <f>SUM(U26:U96)</f>
        <v>0</v>
      </c>
      <c r="V98" s="245">
        <f>V30+V35+V54+V73+V85+V97</f>
        <v>2379718119.0244908</v>
      </c>
    </row>
    <row r="99" spans="1:22" s="235" customFormat="1" ht="10">
      <c r="A99" s="227" t="s">
        <v>915</v>
      </c>
      <c r="B99" s="228"/>
      <c r="C99" s="230"/>
      <c r="D99" s="230"/>
      <c r="E99" s="231"/>
      <c r="F99" s="230"/>
      <c r="G99" s="230"/>
      <c r="H99" s="230"/>
      <c r="I99" s="230"/>
      <c r="J99" s="230"/>
      <c r="K99" s="230"/>
      <c r="L99" s="230"/>
      <c r="M99" s="232"/>
      <c r="N99" s="232" t="s">
        <v>40</v>
      </c>
      <c r="O99" s="230"/>
      <c r="P99" s="233"/>
      <c r="Q99" s="233"/>
      <c r="R99" s="230"/>
      <c r="S99" s="230"/>
      <c r="T99" s="230"/>
      <c r="U99" s="230"/>
      <c r="V99" s="234"/>
    </row>
    <row r="100" spans="1:22" s="235" customFormat="1" ht="10">
      <c r="A100" s="263" t="s">
        <v>916</v>
      </c>
      <c r="B100" s="264"/>
      <c r="C100" s="266"/>
      <c r="D100" s="266"/>
      <c r="E100" s="267"/>
      <c r="F100" s="266"/>
      <c r="G100" s="266"/>
      <c r="H100" s="266"/>
      <c r="I100" s="266"/>
      <c r="J100" s="266"/>
      <c r="K100" s="266"/>
      <c r="L100" s="266"/>
      <c r="M100" s="268"/>
      <c r="N100" s="268"/>
      <c r="O100" s="266"/>
      <c r="P100" s="269"/>
      <c r="Q100" s="269"/>
      <c r="R100" s="266"/>
      <c r="S100" s="266"/>
      <c r="T100" s="266"/>
      <c r="U100" s="266"/>
      <c r="V100" s="270"/>
    </row>
    <row r="101" spans="1:22" s="235" customFormat="1" ht="12" customHeight="1">
      <c r="A101" s="243" t="s">
        <v>917</v>
      </c>
      <c r="B101" s="237">
        <v>11477040.926476663</v>
      </c>
      <c r="C101" s="271">
        <v>44561</v>
      </c>
      <c r="D101" s="239"/>
      <c r="E101" s="240"/>
      <c r="F101" s="241">
        <f t="shared" ref="F101:F110" si="36">ROUND(B101*E101,0)</f>
        <v>0</v>
      </c>
      <c r="G101" s="239"/>
      <c r="H101" s="239"/>
      <c r="I101" s="241">
        <f>+B101</f>
        <v>11477040.926476663</v>
      </c>
      <c r="J101" s="241">
        <f t="shared" ref="J101:J110" si="37">+(I101-F101)</f>
        <v>11477040.926476663</v>
      </c>
      <c r="K101" s="239">
        <v>0</v>
      </c>
      <c r="L101" s="239">
        <f>+K101</f>
        <v>0</v>
      </c>
      <c r="M101" s="272">
        <f>+J101+F101-K101</f>
        <v>11477040.926476663</v>
      </c>
      <c r="N101" s="241">
        <f>+F101</f>
        <v>0</v>
      </c>
      <c r="O101" s="272"/>
      <c r="P101" s="273"/>
      <c r="Q101" s="241">
        <f t="shared" ref="Q101:S104" si="38">+I101</f>
        <v>11477040.926476663</v>
      </c>
      <c r="R101" s="241">
        <f t="shared" si="38"/>
        <v>11477040.926476663</v>
      </c>
      <c r="S101" s="241">
        <f t="shared" si="38"/>
        <v>0</v>
      </c>
      <c r="T101" s="241">
        <v>0</v>
      </c>
      <c r="U101" s="241">
        <f t="shared" ref="U101:V104" si="39">+L101</f>
        <v>0</v>
      </c>
      <c r="V101" s="242">
        <f t="shared" si="39"/>
        <v>11477040.926476663</v>
      </c>
    </row>
    <row r="102" spans="1:22" s="235" customFormat="1" ht="12" customHeight="1">
      <c r="A102" s="243" t="s">
        <v>918</v>
      </c>
      <c r="B102" s="237">
        <v>8057205.0185873611</v>
      </c>
      <c r="C102" s="271">
        <v>44561</v>
      </c>
      <c r="D102" s="239"/>
      <c r="E102" s="240"/>
      <c r="F102" s="241">
        <f t="shared" si="36"/>
        <v>0</v>
      </c>
      <c r="G102" s="239"/>
      <c r="H102" s="239"/>
      <c r="I102" s="241">
        <f t="shared" ref="I102:I110" si="40">+B102</f>
        <v>8057205.0185873611</v>
      </c>
      <c r="J102" s="241">
        <f t="shared" si="37"/>
        <v>8057205.0185873611</v>
      </c>
      <c r="K102" s="239">
        <v>0</v>
      </c>
      <c r="L102" s="239">
        <f>+K102</f>
        <v>0</v>
      </c>
      <c r="M102" s="272">
        <f>+J102+F102-K102</f>
        <v>8057205.0185873611</v>
      </c>
      <c r="N102" s="241">
        <f>+F102</f>
        <v>0</v>
      </c>
      <c r="O102" s="272"/>
      <c r="P102" s="273"/>
      <c r="Q102" s="241">
        <f t="shared" si="38"/>
        <v>8057205.0185873611</v>
      </c>
      <c r="R102" s="241">
        <f t="shared" si="38"/>
        <v>8057205.0185873611</v>
      </c>
      <c r="S102" s="241">
        <f t="shared" si="38"/>
        <v>0</v>
      </c>
      <c r="T102" s="241">
        <v>0</v>
      </c>
      <c r="U102" s="241">
        <f t="shared" si="39"/>
        <v>0</v>
      </c>
      <c r="V102" s="242">
        <f t="shared" si="39"/>
        <v>8057205.0185873611</v>
      </c>
    </row>
    <row r="103" spans="1:22" s="235" customFormat="1" ht="12" customHeight="1">
      <c r="A103" s="243" t="s">
        <v>919</v>
      </c>
      <c r="B103" s="237">
        <v>15756312.036348617</v>
      </c>
      <c r="C103" s="271">
        <v>44561</v>
      </c>
      <c r="D103" s="239"/>
      <c r="E103" s="240"/>
      <c r="F103" s="241">
        <f t="shared" si="36"/>
        <v>0</v>
      </c>
      <c r="G103" s="239"/>
      <c r="H103" s="239"/>
      <c r="I103" s="241">
        <f t="shared" si="40"/>
        <v>15756312.036348617</v>
      </c>
      <c r="J103" s="241">
        <f t="shared" si="37"/>
        <v>15756312.036348617</v>
      </c>
      <c r="K103" s="239">
        <v>0</v>
      </c>
      <c r="L103" s="239">
        <f>+K103</f>
        <v>0</v>
      </c>
      <c r="M103" s="272">
        <f>+J103+F103-K103</f>
        <v>15756312.036348617</v>
      </c>
      <c r="N103" s="241">
        <f>+F103</f>
        <v>0</v>
      </c>
      <c r="O103" s="272"/>
      <c r="P103" s="273"/>
      <c r="Q103" s="241">
        <f t="shared" si="38"/>
        <v>15756312.036348617</v>
      </c>
      <c r="R103" s="241">
        <f t="shared" si="38"/>
        <v>15756312.036348617</v>
      </c>
      <c r="S103" s="241">
        <f t="shared" si="38"/>
        <v>0</v>
      </c>
      <c r="T103" s="241">
        <v>0</v>
      </c>
      <c r="U103" s="241">
        <f t="shared" si="39"/>
        <v>0</v>
      </c>
      <c r="V103" s="242">
        <f t="shared" si="39"/>
        <v>15756312.036348617</v>
      </c>
    </row>
    <row r="104" spans="1:22" s="235" customFormat="1" ht="12" customHeight="1">
      <c r="A104" s="243" t="s">
        <v>920</v>
      </c>
      <c r="B104" s="237">
        <v>8057205.0185873611</v>
      </c>
      <c r="C104" s="271">
        <v>44561</v>
      </c>
      <c r="D104" s="239"/>
      <c r="E104" s="240"/>
      <c r="F104" s="241">
        <f t="shared" si="36"/>
        <v>0</v>
      </c>
      <c r="G104" s="239"/>
      <c r="H104" s="239"/>
      <c r="I104" s="241">
        <f t="shared" si="40"/>
        <v>8057205.0185873611</v>
      </c>
      <c r="J104" s="241">
        <f t="shared" si="37"/>
        <v>8057205.0185873611</v>
      </c>
      <c r="K104" s="239">
        <v>0</v>
      </c>
      <c r="L104" s="239">
        <f>+K104</f>
        <v>0</v>
      </c>
      <c r="M104" s="272">
        <f>+J104+F104-K104</f>
        <v>8057205.0185873611</v>
      </c>
      <c r="N104" s="241">
        <f>+F104</f>
        <v>0</v>
      </c>
      <c r="O104" s="272"/>
      <c r="P104" s="273"/>
      <c r="Q104" s="241">
        <f t="shared" si="38"/>
        <v>8057205.0185873611</v>
      </c>
      <c r="R104" s="241">
        <f t="shared" si="38"/>
        <v>8057205.0185873611</v>
      </c>
      <c r="S104" s="241">
        <f t="shared" si="38"/>
        <v>0</v>
      </c>
      <c r="T104" s="241">
        <v>0</v>
      </c>
      <c r="U104" s="241">
        <f t="shared" si="39"/>
        <v>0</v>
      </c>
      <c r="V104" s="242">
        <f t="shared" si="39"/>
        <v>8057205.0185873611</v>
      </c>
    </row>
    <row r="105" spans="1:22" s="251" customFormat="1" ht="12" customHeight="1">
      <c r="A105" s="274" t="s">
        <v>897</v>
      </c>
      <c r="B105" s="275">
        <f>SUM(B101:B104)</f>
        <v>43347763</v>
      </c>
      <c r="C105" s="276"/>
      <c r="D105" s="277"/>
      <c r="E105" s="278"/>
      <c r="F105" s="279">
        <f>SUM(F102:F104)</f>
        <v>0</v>
      </c>
      <c r="G105" s="277"/>
      <c r="H105" s="277"/>
      <c r="I105" s="275">
        <f>SUM(I101:I104)</f>
        <v>43347763</v>
      </c>
      <c r="J105" s="275">
        <f>SUM(J101:J104)</f>
        <v>43347763</v>
      </c>
      <c r="K105" s="279"/>
      <c r="L105" s="279"/>
      <c r="M105" s="275">
        <f>SUM(M101:M104)</f>
        <v>43347763</v>
      </c>
      <c r="N105" s="279">
        <f>SUM(N102:N104)</f>
        <v>0</v>
      </c>
      <c r="O105" s="280"/>
      <c r="P105" s="281"/>
      <c r="Q105" s="275">
        <f>SUM(Q101:Q104)</f>
        <v>43347763</v>
      </c>
      <c r="R105" s="275">
        <f>SUM(R101:R104)</f>
        <v>43347763</v>
      </c>
      <c r="S105" s="279"/>
      <c r="T105" s="279"/>
      <c r="U105" s="279"/>
      <c r="V105" s="275">
        <f>SUM(V101:V104)</f>
        <v>43347763</v>
      </c>
    </row>
    <row r="106" spans="1:22" s="235" customFormat="1" ht="10">
      <c r="A106" s="263" t="s">
        <v>921</v>
      </c>
      <c r="B106" s="264"/>
      <c r="C106" s="266"/>
      <c r="D106" s="266"/>
      <c r="E106" s="267"/>
      <c r="F106" s="266"/>
      <c r="G106" s="266"/>
      <c r="H106" s="266"/>
      <c r="I106" s="266"/>
      <c r="J106" s="266"/>
      <c r="K106" s="266"/>
      <c r="L106" s="266"/>
      <c r="M106" s="268"/>
      <c r="N106" s="268"/>
      <c r="O106" s="266"/>
      <c r="P106" s="269"/>
      <c r="Q106" s="269"/>
      <c r="R106" s="266"/>
      <c r="S106" s="266"/>
      <c r="T106" s="266"/>
      <c r="U106" s="266"/>
      <c r="V106" s="270"/>
    </row>
    <row r="107" spans="1:22" s="235" customFormat="1" ht="12" customHeight="1">
      <c r="A107" s="243" t="s">
        <v>917</v>
      </c>
      <c r="B107" s="237">
        <v>115921980.19454771</v>
      </c>
      <c r="C107" s="271">
        <v>44561</v>
      </c>
      <c r="D107" s="239"/>
      <c r="E107" s="240">
        <v>0.2</v>
      </c>
      <c r="F107" s="241">
        <f t="shared" si="36"/>
        <v>23184396</v>
      </c>
      <c r="G107" s="239">
        <v>30</v>
      </c>
      <c r="H107" s="239">
        <f>+G107</f>
        <v>30</v>
      </c>
      <c r="I107" s="241">
        <f t="shared" si="40"/>
        <v>115921980.19454771</v>
      </c>
      <c r="J107" s="241">
        <f t="shared" si="37"/>
        <v>92737584.194547713</v>
      </c>
      <c r="K107" s="239">
        <v>0</v>
      </c>
      <c r="L107" s="239">
        <f>+K107</f>
        <v>0</v>
      </c>
      <c r="M107" s="272">
        <f>+J107+F107-K107</f>
        <v>115921980.19454771</v>
      </c>
      <c r="N107" s="241">
        <f>+F107</f>
        <v>23184396</v>
      </c>
      <c r="O107" s="272">
        <v>20</v>
      </c>
      <c r="P107" s="273"/>
      <c r="Q107" s="241">
        <f t="shared" ref="Q107:S110" si="41">+I107</f>
        <v>115921980.19454771</v>
      </c>
      <c r="R107" s="241">
        <f t="shared" si="41"/>
        <v>92737584.194547713</v>
      </c>
      <c r="S107" s="241">
        <f t="shared" si="41"/>
        <v>0</v>
      </c>
      <c r="T107" s="241">
        <v>0</v>
      </c>
      <c r="U107" s="241">
        <f t="shared" ref="U107:V110" si="42">+L107</f>
        <v>0</v>
      </c>
      <c r="V107" s="242">
        <f t="shared" si="42"/>
        <v>115921980.19454771</v>
      </c>
    </row>
    <row r="108" spans="1:22" s="235" customFormat="1" ht="12" customHeight="1">
      <c r="A108" s="243" t="s">
        <v>918</v>
      </c>
      <c r="B108" s="237">
        <v>81380485.315985128</v>
      </c>
      <c r="C108" s="271">
        <v>44561</v>
      </c>
      <c r="D108" s="239"/>
      <c r="E108" s="240">
        <v>0.2</v>
      </c>
      <c r="F108" s="241">
        <f t="shared" si="36"/>
        <v>16276097</v>
      </c>
      <c r="G108" s="239">
        <v>30</v>
      </c>
      <c r="H108" s="239">
        <f>+G108</f>
        <v>30</v>
      </c>
      <c r="I108" s="241">
        <f t="shared" si="40"/>
        <v>81380485.315985128</v>
      </c>
      <c r="J108" s="241">
        <f t="shared" si="37"/>
        <v>65104388.315985128</v>
      </c>
      <c r="K108" s="239">
        <v>0</v>
      </c>
      <c r="L108" s="239">
        <f>+K108</f>
        <v>0</v>
      </c>
      <c r="M108" s="272">
        <f>+J108+F108-K108</f>
        <v>81380485.315985128</v>
      </c>
      <c r="N108" s="241">
        <f>+F108</f>
        <v>16276097</v>
      </c>
      <c r="O108" s="272">
        <v>20</v>
      </c>
      <c r="P108" s="273"/>
      <c r="Q108" s="241">
        <f t="shared" si="41"/>
        <v>81380485.315985128</v>
      </c>
      <c r="R108" s="241">
        <f t="shared" si="41"/>
        <v>65104388.315985128</v>
      </c>
      <c r="S108" s="241">
        <f t="shared" si="41"/>
        <v>0</v>
      </c>
      <c r="T108" s="241">
        <v>0</v>
      </c>
      <c r="U108" s="241">
        <f t="shared" si="42"/>
        <v>0</v>
      </c>
      <c r="V108" s="242">
        <f t="shared" si="42"/>
        <v>81380485.315985128</v>
      </c>
    </row>
    <row r="109" spans="1:22" s="235" customFormat="1" ht="12" customHeight="1">
      <c r="A109" s="243" t="s">
        <v>919</v>
      </c>
      <c r="B109" s="237">
        <v>159144060.17348203</v>
      </c>
      <c r="C109" s="271">
        <v>44561</v>
      </c>
      <c r="D109" s="239"/>
      <c r="E109" s="240">
        <v>0.2</v>
      </c>
      <c r="F109" s="241">
        <f t="shared" si="36"/>
        <v>31828812</v>
      </c>
      <c r="G109" s="239">
        <v>30</v>
      </c>
      <c r="H109" s="239">
        <f>+G109</f>
        <v>30</v>
      </c>
      <c r="I109" s="241">
        <f t="shared" si="40"/>
        <v>159144060.17348203</v>
      </c>
      <c r="J109" s="241">
        <f t="shared" si="37"/>
        <v>127315248.17348203</v>
      </c>
      <c r="K109" s="239">
        <v>0</v>
      </c>
      <c r="L109" s="239">
        <f>+K109</f>
        <v>0</v>
      </c>
      <c r="M109" s="272">
        <f>+J109+F109-K109</f>
        <v>159144060.17348203</v>
      </c>
      <c r="N109" s="241">
        <f>+F109</f>
        <v>31828812</v>
      </c>
      <c r="O109" s="272">
        <v>20</v>
      </c>
      <c r="P109" s="273"/>
      <c r="Q109" s="241">
        <f t="shared" si="41"/>
        <v>159144060.17348203</v>
      </c>
      <c r="R109" s="241">
        <f t="shared" si="41"/>
        <v>127315248.17348203</v>
      </c>
      <c r="S109" s="241">
        <f t="shared" si="41"/>
        <v>0</v>
      </c>
      <c r="T109" s="241">
        <v>0</v>
      </c>
      <c r="U109" s="241">
        <f t="shared" si="42"/>
        <v>0</v>
      </c>
      <c r="V109" s="242">
        <f t="shared" si="42"/>
        <v>159144060.17348203</v>
      </c>
    </row>
    <row r="110" spans="1:22" s="235" customFormat="1" ht="12" customHeight="1">
      <c r="A110" s="243" t="s">
        <v>920</v>
      </c>
      <c r="B110" s="237">
        <v>81380485.315985128</v>
      </c>
      <c r="C110" s="271">
        <v>44561</v>
      </c>
      <c r="D110" s="239"/>
      <c r="E110" s="240">
        <v>0.2</v>
      </c>
      <c r="F110" s="241">
        <f t="shared" si="36"/>
        <v>16276097</v>
      </c>
      <c r="G110" s="239">
        <v>30</v>
      </c>
      <c r="H110" s="239">
        <f>+G110</f>
        <v>30</v>
      </c>
      <c r="I110" s="241">
        <f t="shared" si="40"/>
        <v>81380485.315985128</v>
      </c>
      <c r="J110" s="241">
        <f t="shared" si="37"/>
        <v>65104388.315985128</v>
      </c>
      <c r="K110" s="239">
        <v>0</v>
      </c>
      <c r="L110" s="239">
        <f>+K110</f>
        <v>0</v>
      </c>
      <c r="M110" s="272">
        <f>+J110+F110-K110</f>
        <v>81380485.315985128</v>
      </c>
      <c r="N110" s="241">
        <f>+F110</f>
        <v>16276097</v>
      </c>
      <c r="O110" s="272">
        <v>20</v>
      </c>
      <c r="P110" s="273"/>
      <c r="Q110" s="241">
        <f t="shared" si="41"/>
        <v>81380485.315985128</v>
      </c>
      <c r="R110" s="241">
        <f t="shared" si="41"/>
        <v>65104388.315985128</v>
      </c>
      <c r="S110" s="241">
        <f t="shared" si="41"/>
        <v>0</v>
      </c>
      <c r="T110" s="241">
        <v>0</v>
      </c>
      <c r="U110" s="241">
        <f t="shared" si="42"/>
        <v>0</v>
      </c>
      <c r="V110" s="242">
        <f t="shared" si="42"/>
        <v>81380485.315985128</v>
      </c>
    </row>
    <row r="111" spans="1:22" s="251" customFormat="1" ht="12" customHeight="1">
      <c r="A111" s="274" t="s">
        <v>899</v>
      </c>
      <c r="B111" s="275">
        <f>SUM(B107:B110)</f>
        <v>437827011.00000006</v>
      </c>
      <c r="C111" s="276"/>
      <c r="D111" s="277"/>
      <c r="E111" s="278"/>
      <c r="F111" s="275">
        <f>SUM(F107:F110)</f>
        <v>87565402</v>
      </c>
      <c r="G111" s="277"/>
      <c r="H111" s="277"/>
      <c r="I111" s="275">
        <f>SUM(I107:I110)</f>
        <v>437827011.00000006</v>
      </c>
      <c r="J111" s="275">
        <f>SUM(J107:J110)</f>
        <v>350261609.00000006</v>
      </c>
      <c r="K111" s="279"/>
      <c r="L111" s="279"/>
      <c r="M111" s="275">
        <f>SUM(M107:M110)</f>
        <v>437827011.00000006</v>
      </c>
      <c r="N111" s="275">
        <f>SUM(N107:N110)</f>
        <v>87565402</v>
      </c>
      <c r="O111" s="280"/>
      <c r="P111" s="281"/>
      <c r="Q111" s="275">
        <f>SUM(Q107:Q110)</f>
        <v>437827011.00000006</v>
      </c>
      <c r="R111" s="275">
        <f>SUM(R107:R110)</f>
        <v>350261609.00000006</v>
      </c>
      <c r="S111" s="279"/>
      <c r="T111" s="279"/>
      <c r="U111" s="279"/>
      <c r="V111" s="275">
        <f>SUM(V107:V110)</f>
        <v>437827011.00000006</v>
      </c>
    </row>
    <row r="112" spans="1:22" s="251" customFormat="1" ht="10.5">
      <c r="A112" s="283" t="s">
        <v>922</v>
      </c>
      <c r="B112" s="245">
        <f>B105+B111</f>
        <v>481174774.00000006</v>
      </c>
      <c r="C112" s="247"/>
      <c r="D112" s="247"/>
      <c r="E112" s="254"/>
      <c r="F112" s="245">
        <f>F105+F111</f>
        <v>87565402</v>
      </c>
      <c r="G112" s="247"/>
      <c r="H112" s="247"/>
      <c r="I112" s="245">
        <f>I105+I111</f>
        <v>481174774.00000006</v>
      </c>
      <c r="J112" s="245">
        <f>J105+J111</f>
        <v>393609372.00000006</v>
      </c>
      <c r="K112" s="247">
        <f>SUM(K107:K110)</f>
        <v>0</v>
      </c>
      <c r="L112" s="247">
        <f>SUM(L107:L110)</f>
        <v>0</v>
      </c>
      <c r="M112" s="245">
        <f>M105+M111</f>
        <v>481174774.00000006</v>
      </c>
      <c r="N112" s="245">
        <f>N105+N111</f>
        <v>87565402</v>
      </c>
      <c r="O112" s="249"/>
      <c r="P112" s="250"/>
      <c r="Q112" s="245">
        <f>Q105+Q111</f>
        <v>481174774.00000006</v>
      </c>
      <c r="R112" s="245">
        <f>R105+R111</f>
        <v>393609372.00000006</v>
      </c>
      <c r="S112" s="247">
        <f>SUM(S100:S110)</f>
        <v>0</v>
      </c>
      <c r="T112" s="247">
        <f>SUM(T100:T110)</f>
        <v>0</v>
      </c>
      <c r="U112" s="247">
        <f>SUM(U100:U110)</f>
        <v>0</v>
      </c>
      <c r="V112" s="245">
        <f>V105+V111</f>
        <v>481174774.00000006</v>
      </c>
    </row>
    <row r="113" spans="1:22" s="235" customFormat="1" ht="10">
      <c r="A113" s="227" t="s">
        <v>923</v>
      </c>
      <c r="B113" s="228"/>
      <c r="C113" s="230"/>
      <c r="D113" s="230"/>
      <c r="E113" s="231"/>
      <c r="F113" s="230"/>
      <c r="G113" s="230"/>
      <c r="H113" s="230"/>
      <c r="I113" s="230"/>
      <c r="J113" s="230"/>
      <c r="K113" s="230"/>
      <c r="L113" s="230"/>
      <c r="M113" s="232"/>
      <c r="N113" s="232" t="s">
        <v>40</v>
      </c>
      <c r="O113" s="230"/>
      <c r="P113" s="233"/>
      <c r="Q113" s="233"/>
      <c r="R113" s="230"/>
      <c r="S113" s="230"/>
      <c r="T113" s="230"/>
      <c r="U113" s="230"/>
      <c r="V113" s="234"/>
    </row>
    <row r="114" spans="1:22" s="235" customFormat="1" ht="10">
      <c r="A114" s="263" t="s">
        <v>916</v>
      </c>
      <c r="B114" s="264"/>
      <c r="C114" s="266"/>
      <c r="D114" s="266"/>
      <c r="E114" s="267"/>
      <c r="F114" s="266"/>
      <c r="G114" s="266"/>
      <c r="H114" s="266"/>
      <c r="I114" s="266"/>
      <c r="J114" s="266"/>
      <c r="K114" s="266"/>
      <c r="L114" s="266"/>
      <c r="M114" s="268"/>
      <c r="N114" s="268"/>
      <c r="O114" s="266"/>
      <c r="P114" s="269"/>
      <c r="Q114" s="269"/>
      <c r="R114" s="266"/>
      <c r="S114" s="266"/>
      <c r="T114" s="266"/>
      <c r="U114" s="266"/>
      <c r="V114" s="270"/>
    </row>
    <row r="115" spans="1:22" s="286" customFormat="1" ht="10.5">
      <c r="A115" s="236" t="s">
        <v>918</v>
      </c>
      <c r="B115" s="285">
        <v>6436391.5580736548</v>
      </c>
      <c r="C115" s="271">
        <v>44561</v>
      </c>
      <c r="D115" s="239"/>
      <c r="E115" s="240"/>
      <c r="F115" s="241">
        <f>ROUND(B115*E115,0)</f>
        <v>0</v>
      </c>
      <c r="G115" s="239"/>
      <c r="H115" s="239"/>
      <c r="I115" s="241">
        <f>+B115</f>
        <v>6436391.5580736548</v>
      </c>
      <c r="J115" s="241">
        <f>+(I115-F115)</f>
        <v>6436391.5580736548</v>
      </c>
      <c r="K115" s="239">
        <v>0</v>
      </c>
      <c r="L115" s="239">
        <f>+K115</f>
        <v>0</v>
      </c>
      <c r="M115" s="272">
        <f>+J115+F115-K115</f>
        <v>6436391.5580736548</v>
      </c>
      <c r="N115" s="241">
        <f>+F115</f>
        <v>0</v>
      </c>
      <c r="O115" s="272"/>
      <c r="P115" s="273"/>
      <c r="Q115" s="241">
        <f>+I115</f>
        <v>6436391.5580736548</v>
      </c>
      <c r="R115" s="241">
        <f>+J115</f>
        <v>6436391.5580736548</v>
      </c>
      <c r="S115" s="241">
        <f>+K115</f>
        <v>0</v>
      </c>
      <c r="T115" s="241">
        <v>0</v>
      </c>
      <c r="U115" s="241">
        <f>+L115</f>
        <v>0</v>
      </c>
      <c r="V115" s="242">
        <f>+M115</f>
        <v>6436391.5580736548</v>
      </c>
    </row>
    <row r="116" spans="1:22" s="286" customFormat="1" ht="10.5">
      <c r="A116" s="236" t="s">
        <v>924</v>
      </c>
      <c r="B116" s="285">
        <v>6436391.5580736548</v>
      </c>
      <c r="C116" s="271">
        <v>44561</v>
      </c>
      <c r="D116" s="239"/>
      <c r="E116" s="240"/>
      <c r="F116" s="241">
        <f t="shared" ref="F116:F124" si="43">ROUND(B116*E116,0)</f>
        <v>0</v>
      </c>
      <c r="G116" s="239"/>
      <c r="H116" s="239"/>
      <c r="I116" s="241">
        <f t="shared" ref="I116:I124" si="44">+B116</f>
        <v>6436391.5580736548</v>
      </c>
      <c r="J116" s="241">
        <f t="shared" ref="J116:J124" si="45">+(I116-F116)</f>
        <v>6436391.5580736548</v>
      </c>
      <c r="K116" s="239">
        <v>0</v>
      </c>
      <c r="L116" s="239">
        <f t="shared" ref="L116:L124" si="46">+K116</f>
        <v>0</v>
      </c>
      <c r="M116" s="272">
        <f t="shared" ref="M116:M124" si="47">+J116+F116-K116</f>
        <v>6436391.5580736548</v>
      </c>
      <c r="N116" s="241">
        <f t="shared" ref="N116:N124" si="48">+F116</f>
        <v>0</v>
      </c>
      <c r="O116" s="272"/>
      <c r="P116" s="273"/>
      <c r="Q116" s="241">
        <f t="shared" ref="Q116:S124" si="49">+I116</f>
        <v>6436391.5580736548</v>
      </c>
      <c r="R116" s="241">
        <f t="shared" si="49"/>
        <v>6436391.5580736548</v>
      </c>
      <c r="S116" s="241">
        <f t="shared" si="49"/>
        <v>0</v>
      </c>
      <c r="T116" s="241">
        <v>0</v>
      </c>
      <c r="U116" s="241">
        <f t="shared" ref="U116:V124" si="50">+L116</f>
        <v>0</v>
      </c>
      <c r="V116" s="242">
        <f t="shared" si="50"/>
        <v>6436391.5580736548</v>
      </c>
    </row>
    <row r="117" spans="1:22" s="286" customFormat="1" ht="10.5">
      <c r="A117" s="236" t="s">
        <v>925</v>
      </c>
      <c r="B117" s="285">
        <v>6436391.5580736548</v>
      </c>
      <c r="C117" s="271">
        <v>44561</v>
      </c>
      <c r="D117" s="239"/>
      <c r="E117" s="240"/>
      <c r="F117" s="241">
        <f t="shared" si="43"/>
        <v>0</v>
      </c>
      <c r="G117" s="239"/>
      <c r="H117" s="239"/>
      <c r="I117" s="241">
        <f t="shared" si="44"/>
        <v>6436391.5580736548</v>
      </c>
      <c r="J117" s="241">
        <f t="shared" si="45"/>
        <v>6436391.5580736548</v>
      </c>
      <c r="K117" s="239">
        <v>0</v>
      </c>
      <c r="L117" s="239">
        <f t="shared" si="46"/>
        <v>0</v>
      </c>
      <c r="M117" s="272">
        <f t="shared" si="47"/>
        <v>6436391.5580736548</v>
      </c>
      <c r="N117" s="241">
        <f t="shared" si="48"/>
        <v>0</v>
      </c>
      <c r="O117" s="272"/>
      <c r="P117" s="273"/>
      <c r="Q117" s="241">
        <f t="shared" si="49"/>
        <v>6436391.5580736548</v>
      </c>
      <c r="R117" s="241">
        <f t="shared" si="49"/>
        <v>6436391.5580736548</v>
      </c>
      <c r="S117" s="241">
        <f t="shared" si="49"/>
        <v>0</v>
      </c>
      <c r="T117" s="241">
        <v>0</v>
      </c>
      <c r="U117" s="241">
        <f t="shared" si="50"/>
        <v>0</v>
      </c>
      <c r="V117" s="242">
        <f t="shared" si="50"/>
        <v>6436391.5580736548</v>
      </c>
    </row>
    <row r="118" spans="1:22" s="286" customFormat="1" ht="10.5">
      <c r="A118" s="236" t="s">
        <v>926</v>
      </c>
      <c r="B118" s="285">
        <v>9153979.1048158649</v>
      </c>
      <c r="C118" s="271">
        <v>44561</v>
      </c>
      <c r="D118" s="239"/>
      <c r="E118" s="240"/>
      <c r="F118" s="241">
        <f t="shared" si="43"/>
        <v>0</v>
      </c>
      <c r="G118" s="239"/>
      <c r="H118" s="239"/>
      <c r="I118" s="241">
        <f t="shared" si="44"/>
        <v>9153979.1048158649</v>
      </c>
      <c r="J118" s="241">
        <f t="shared" si="45"/>
        <v>9153979.1048158649</v>
      </c>
      <c r="K118" s="239">
        <v>0</v>
      </c>
      <c r="L118" s="239">
        <f t="shared" si="46"/>
        <v>0</v>
      </c>
      <c r="M118" s="272">
        <f t="shared" si="47"/>
        <v>9153979.1048158649</v>
      </c>
      <c r="N118" s="241">
        <f t="shared" si="48"/>
        <v>0</v>
      </c>
      <c r="O118" s="272"/>
      <c r="P118" s="273"/>
      <c r="Q118" s="241">
        <f t="shared" si="49"/>
        <v>9153979.1048158649</v>
      </c>
      <c r="R118" s="241">
        <f t="shared" si="49"/>
        <v>9153979.1048158649</v>
      </c>
      <c r="S118" s="241">
        <f t="shared" si="49"/>
        <v>0</v>
      </c>
      <c r="T118" s="241">
        <v>0</v>
      </c>
      <c r="U118" s="241">
        <f t="shared" si="50"/>
        <v>0</v>
      </c>
      <c r="V118" s="242">
        <f t="shared" si="50"/>
        <v>9153979.1048158649</v>
      </c>
    </row>
    <row r="119" spans="1:22" s="286" customFormat="1" ht="10.5">
      <c r="A119" s="236" t="s">
        <v>927</v>
      </c>
      <c r="B119" s="285">
        <v>6436391.5580736548</v>
      </c>
      <c r="C119" s="271">
        <v>44561</v>
      </c>
      <c r="D119" s="239"/>
      <c r="E119" s="240"/>
      <c r="F119" s="241">
        <f t="shared" si="43"/>
        <v>0</v>
      </c>
      <c r="G119" s="239"/>
      <c r="H119" s="239"/>
      <c r="I119" s="241">
        <f t="shared" si="44"/>
        <v>6436391.5580736548</v>
      </c>
      <c r="J119" s="241">
        <f t="shared" si="45"/>
        <v>6436391.5580736548</v>
      </c>
      <c r="K119" s="239">
        <v>0</v>
      </c>
      <c r="L119" s="239">
        <f t="shared" si="46"/>
        <v>0</v>
      </c>
      <c r="M119" s="272">
        <f t="shared" si="47"/>
        <v>6436391.5580736548</v>
      </c>
      <c r="N119" s="241">
        <f t="shared" si="48"/>
        <v>0</v>
      </c>
      <c r="O119" s="272"/>
      <c r="P119" s="273"/>
      <c r="Q119" s="241">
        <f t="shared" si="49"/>
        <v>6436391.5580736548</v>
      </c>
      <c r="R119" s="241">
        <f t="shared" si="49"/>
        <v>6436391.5580736548</v>
      </c>
      <c r="S119" s="241">
        <f t="shared" si="49"/>
        <v>0</v>
      </c>
      <c r="T119" s="241">
        <v>0</v>
      </c>
      <c r="U119" s="241">
        <f t="shared" si="50"/>
        <v>0</v>
      </c>
      <c r="V119" s="242">
        <f t="shared" si="50"/>
        <v>6436391.5580736548</v>
      </c>
    </row>
    <row r="120" spans="1:22" s="286" customFormat="1" ht="10.5">
      <c r="A120" s="236" t="s">
        <v>928</v>
      </c>
      <c r="B120" s="285">
        <v>9058625.1558073647</v>
      </c>
      <c r="C120" s="271">
        <v>44561</v>
      </c>
      <c r="D120" s="239"/>
      <c r="E120" s="240"/>
      <c r="F120" s="241">
        <f t="shared" si="43"/>
        <v>0</v>
      </c>
      <c r="G120" s="239"/>
      <c r="H120" s="239"/>
      <c r="I120" s="241">
        <f t="shared" si="44"/>
        <v>9058625.1558073647</v>
      </c>
      <c r="J120" s="241">
        <f t="shared" si="45"/>
        <v>9058625.1558073647</v>
      </c>
      <c r="K120" s="239">
        <v>0</v>
      </c>
      <c r="L120" s="239">
        <f t="shared" si="46"/>
        <v>0</v>
      </c>
      <c r="M120" s="272">
        <f t="shared" si="47"/>
        <v>9058625.1558073647</v>
      </c>
      <c r="N120" s="241">
        <f t="shared" si="48"/>
        <v>0</v>
      </c>
      <c r="O120" s="272"/>
      <c r="P120" s="273"/>
      <c r="Q120" s="241">
        <f t="shared" si="49"/>
        <v>9058625.1558073647</v>
      </c>
      <c r="R120" s="241">
        <f t="shared" si="49"/>
        <v>9058625.1558073647</v>
      </c>
      <c r="S120" s="241">
        <f t="shared" si="49"/>
        <v>0</v>
      </c>
      <c r="T120" s="241">
        <v>0</v>
      </c>
      <c r="U120" s="241">
        <f t="shared" si="50"/>
        <v>0</v>
      </c>
      <c r="V120" s="242">
        <f t="shared" si="50"/>
        <v>9058625.1558073647</v>
      </c>
    </row>
    <row r="121" spans="1:22" s="286" customFormat="1" ht="10.5">
      <c r="A121" s="236" t="s">
        <v>929</v>
      </c>
      <c r="B121" s="285">
        <v>6436391.5580736548</v>
      </c>
      <c r="C121" s="271">
        <v>44561</v>
      </c>
      <c r="D121" s="239"/>
      <c r="E121" s="240"/>
      <c r="F121" s="241">
        <f t="shared" si="43"/>
        <v>0</v>
      </c>
      <c r="G121" s="239"/>
      <c r="H121" s="239"/>
      <c r="I121" s="241">
        <f t="shared" si="44"/>
        <v>6436391.5580736548</v>
      </c>
      <c r="J121" s="241">
        <f t="shared" si="45"/>
        <v>6436391.5580736548</v>
      </c>
      <c r="K121" s="239">
        <v>0</v>
      </c>
      <c r="L121" s="239">
        <f t="shared" si="46"/>
        <v>0</v>
      </c>
      <c r="M121" s="272">
        <f t="shared" si="47"/>
        <v>6436391.5580736548</v>
      </c>
      <c r="N121" s="241">
        <f t="shared" si="48"/>
        <v>0</v>
      </c>
      <c r="O121" s="272"/>
      <c r="P121" s="273"/>
      <c r="Q121" s="241">
        <f t="shared" si="49"/>
        <v>6436391.5580736548</v>
      </c>
      <c r="R121" s="241">
        <f t="shared" si="49"/>
        <v>6436391.5580736548</v>
      </c>
      <c r="S121" s="241">
        <f t="shared" si="49"/>
        <v>0</v>
      </c>
      <c r="T121" s="241">
        <v>0</v>
      </c>
      <c r="U121" s="241">
        <f t="shared" si="50"/>
        <v>0</v>
      </c>
      <c r="V121" s="242">
        <f t="shared" si="50"/>
        <v>6436391.5580736548</v>
      </c>
    </row>
    <row r="122" spans="1:22" s="286" customFormat="1" ht="10.5">
      <c r="A122" s="236" t="s">
        <v>930</v>
      </c>
      <c r="B122" s="285">
        <v>6436391.5580736548</v>
      </c>
      <c r="C122" s="271">
        <v>44561</v>
      </c>
      <c r="D122" s="239"/>
      <c r="E122" s="240"/>
      <c r="F122" s="241">
        <f t="shared" si="43"/>
        <v>0</v>
      </c>
      <c r="G122" s="239"/>
      <c r="H122" s="239"/>
      <c r="I122" s="241">
        <f t="shared" si="44"/>
        <v>6436391.5580736548</v>
      </c>
      <c r="J122" s="241">
        <f t="shared" si="45"/>
        <v>6436391.5580736548</v>
      </c>
      <c r="K122" s="239">
        <v>0</v>
      </c>
      <c r="L122" s="239">
        <f t="shared" si="46"/>
        <v>0</v>
      </c>
      <c r="M122" s="272">
        <f t="shared" si="47"/>
        <v>6436391.5580736548</v>
      </c>
      <c r="N122" s="241">
        <f t="shared" si="48"/>
        <v>0</v>
      </c>
      <c r="O122" s="272"/>
      <c r="P122" s="273"/>
      <c r="Q122" s="241">
        <f t="shared" si="49"/>
        <v>6436391.5580736548</v>
      </c>
      <c r="R122" s="241">
        <f t="shared" si="49"/>
        <v>6436391.5580736548</v>
      </c>
      <c r="S122" s="241">
        <f t="shared" si="49"/>
        <v>0</v>
      </c>
      <c r="T122" s="241">
        <v>0</v>
      </c>
      <c r="U122" s="241">
        <f t="shared" si="50"/>
        <v>0</v>
      </c>
      <c r="V122" s="242">
        <f t="shared" si="50"/>
        <v>6436391.5580736548</v>
      </c>
    </row>
    <row r="123" spans="1:22" s="286" customFormat="1" ht="10.5">
      <c r="A123" s="236" t="s">
        <v>931</v>
      </c>
      <c r="B123" s="285">
        <v>6436391.5580736548</v>
      </c>
      <c r="C123" s="271">
        <v>44561</v>
      </c>
      <c r="D123" s="239"/>
      <c r="E123" s="240"/>
      <c r="F123" s="241">
        <f t="shared" si="43"/>
        <v>0</v>
      </c>
      <c r="G123" s="239"/>
      <c r="H123" s="239"/>
      <c r="I123" s="241">
        <f t="shared" si="44"/>
        <v>6436391.5580736548</v>
      </c>
      <c r="J123" s="241">
        <f t="shared" si="45"/>
        <v>6436391.5580736548</v>
      </c>
      <c r="K123" s="239">
        <v>0</v>
      </c>
      <c r="L123" s="239">
        <f t="shared" si="46"/>
        <v>0</v>
      </c>
      <c r="M123" s="272">
        <f t="shared" si="47"/>
        <v>6436391.5580736548</v>
      </c>
      <c r="N123" s="241">
        <f t="shared" si="48"/>
        <v>0</v>
      </c>
      <c r="O123" s="272"/>
      <c r="P123" s="273"/>
      <c r="Q123" s="241">
        <f t="shared" si="49"/>
        <v>6436391.5580736548</v>
      </c>
      <c r="R123" s="241">
        <f t="shared" si="49"/>
        <v>6436391.5580736548</v>
      </c>
      <c r="S123" s="241">
        <f t="shared" si="49"/>
        <v>0</v>
      </c>
      <c r="T123" s="241">
        <v>0</v>
      </c>
      <c r="U123" s="241">
        <f t="shared" si="50"/>
        <v>0</v>
      </c>
      <c r="V123" s="242">
        <f t="shared" si="50"/>
        <v>6436391.5580736548</v>
      </c>
    </row>
    <row r="124" spans="1:22" s="286" customFormat="1" ht="10.5">
      <c r="A124" s="243" t="s">
        <v>932</v>
      </c>
      <c r="B124" s="285">
        <v>6436391.5580736548</v>
      </c>
      <c r="C124" s="271">
        <v>44561</v>
      </c>
      <c r="D124" s="239"/>
      <c r="E124" s="240"/>
      <c r="F124" s="241">
        <f t="shared" si="43"/>
        <v>0</v>
      </c>
      <c r="G124" s="239"/>
      <c r="H124" s="239"/>
      <c r="I124" s="241">
        <f t="shared" si="44"/>
        <v>6436391.5580736548</v>
      </c>
      <c r="J124" s="241">
        <f t="shared" si="45"/>
        <v>6436391.5580736548</v>
      </c>
      <c r="K124" s="239">
        <v>0</v>
      </c>
      <c r="L124" s="239">
        <f t="shared" si="46"/>
        <v>0</v>
      </c>
      <c r="M124" s="272">
        <f t="shared" si="47"/>
        <v>6436391.5580736548</v>
      </c>
      <c r="N124" s="241">
        <f t="shared" si="48"/>
        <v>0</v>
      </c>
      <c r="O124" s="272"/>
      <c r="P124" s="273"/>
      <c r="Q124" s="241">
        <f t="shared" si="49"/>
        <v>6436391.5580736548</v>
      </c>
      <c r="R124" s="241">
        <f t="shared" si="49"/>
        <v>6436391.5580736548</v>
      </c>
      <c r="S124" s="241">
        <f t="shared" si="49"/>
        <v>0</v>
      </c>
      <c r="T124" s="241">
        <v>0</v>
      </c>
      <c r="U124" s="241">
        <f t="shared" si="50"/>
        <v>0</v>
      </c>
      <c r="V124" s="242">
        <f t="shared" si="50"/>
        <v>6436391.5580736548</v>
      </c>
    </row>
    <row r="125" spans="1:22" s="251" customFormat="1" ht="12" customHeight="1">
      <c r="A125" s="274" t="s">
        <v>897</v>
      </c>
      <c r="B125" s="275">
        <f>SUM(B115:B124)</f>
        <v>69703736.72521247</v>
      </c>
      <c r="C125" s="276"/>
      <c r="D125" s="277"/>
      <c r="E125" s="278"/>
      <c r="F125" s="279">
        <f>SUM(F123:F124)</f>
        <v>0</v>
      </c>
      <c r="G125" s="277"/>
      <c r="H125" s="277"/>
      <c r="I125" s="275">
        <f t="shared" ref="I125:V125" si="51">SUM(I115:I124)</f>
        <v>69703736.72521247</v>
      </c>
      <c r="J125" s="275">
        <f t="shared" si="51"/>
        <v>69703736.72521247</v>
      </c>
      <c r="K125" s="275">
        <f t="shared" si="51"/>
        <v>0</v>
      </c>
      <c r="L125" s="275">
        <f t="shared" si="51"/>
        <v>0</v>
      </c>
      <c r="M125" s="275">
        <f t="shared" si="51"/>
        <v>69703736.72521247</v>
      </c>
      <c r="N125" s="275">
        <f t="shared" si="51"/>
        <v>0</v>
      </c>
      <c r="O125" s="275">
        <f t="shared" si="51"/>
        <v>0</v>
      </c>
      <c r="P125" s="275">
        <f t="shared" si="51"/>
        <v>0</v>
      </c>
      <c r="Q125" s="275">
        <f t="shared" si="51"/>
        <v>69703736.72521247</v>
      </c>
      <c r="R125" s="275">
        <f t="shared" si="51"/>
        <v>69703736.72521247</v>
      </c>
      <c r="S125" s="275">
        <f t="shared" si="51"/>
        <v>0</v>
      </c>
      <c r="T125" s="275">
        <f t="shared" si="51"/>
        <v>0</v>
      </c>
      <c r="U125" s="275">
        <f t="shared" si="51"/>
        <v>0</v>
      </c>
      <c r="V125" s="275">
        <f t="shared" si="51"/>
        <v>69703736.72521247</v>
      </c>
    </row>
    <row r="126" spans="1:22" s="235" customFormat="1" ht="10">
      <c r="A126" s="263" t="s">
        <v>921</v>
      </c>
      <c r="B126" s="264"/>
      <c r="C126" s="266"/>
      <c r="D126" s="266"/>
      <c r="E126" s="267"/>
      <c r="F126" s="266"/>
      <c r="G126" s="266"/>
      <c r="H126" s="266"/>
      <c r="I126" s="266"/>
      <c r="J126" s="266"/>
      <c r="K126" s="266"/>
      <c r="L126" s="266"/>
      <c r="M126" s="268"/>
      <c r="N126" s="268"/>
      <c r="O126" s="266"/>
      <c r="P126" s="269"/>
      <c r="Q126" s="269"/>
      <c r="R126" s="266"/>
      <c r="S126" s="266"/>
      <c r="T126" s="266"/>
      <c r="U126" s="266"/>
      <c r="V126" s="270"/>
    </row>
    <row r="127" spans="1:22" s="286" customFormat="1" ht="10.5">
      <c r="A127" s="236" t="s">
        <v>918</v>
      </c>
      <c r="B127" s="285">
        <v>76099852.22379604</v>
      </c>
      <c r="C127" s="271">
        <v>44561</v>
      </c>
      <c r="D127" s="239"/>
      <c r="E127" s="240">
        <v>0.2</v>
      </c>
      <c r="F127" s="241">
        <f>ROUND(B127*E127,0)</f>
        <v>15219970</v>
      </c>
      <c r="G127" s="239">
        <v>30</v>
      </c>
      <c r="H127" s="239">
        <f>+G127</f>
        <v>30</v>
      </c>
      <c r="I127" s="241">
        <f>+B127</f>
        <v>76099852.22379604</v>
      </c>
      <c r="J127" s="241">
        <f>+(I127-F127)</f>
        <v>60879882.22379604</v>
      </c>
      <c r="K127" s="239">
        <v>0</v>
      </c>
      <c r="L127" s="239">
        <f>+K127</f>
        <v>0</v>
      </c>
      <c r="M127" s="272">
        <f>+J127+F127-K127</f>
        <v>76099852.22379604</v>
      </c>
      <c r="N127" s="241">
        <f>+F127</f>
        <v>15219970</v>
      </c>
      <c r="O127" s="272">
        <v>20</v>
      </c>
      <c r="P127" s="273"/>
      <c r="Q127" s="241">
        <f>+I127</f>
        <v>76099852.22379604</v>
      </c>
      <c r="R127" s="241">
        <f>+J127</f>
        <v>60879882.22379604</v>
      </c>
      <c r="S127" s="241">
        <f>+K127</f>
        <v>0</v>
      </c>
      <c r="T127" s="241">
        <v>0</v>
      </c>
      <c r="U127" s="241">
        <f>+L127</f>
        <v>0</v>
      </c>
      <c r="V127" s="242">
        <f>+M127</f>
        <v>76099852.22379604</v>
      </c>
    </row>
    <row r="128" spans="1:22" s="286" customFormat="1" ht="10.5">
      <c r="A128" s="236" t="s">
        <v>924</v>
      </c>
      <c r="B128" s="285">
        <v>76099852.22379604</v>
      </c>
      <c r="C128" s="271">
        <v>44561</v>
      </c>
      <c r="D128" s="239"/>
      <c r="E128" s="240">
        <v>0.2</v>
      </c>
      <c r="F128" s="241">
        <f t="shared" ref="F128:F136" si="52">ROUND(B128*E128,0)</f>
        <v>15219970</v>
      </c>
      <c r="G128" s="239">
        <v>30</v>
      </c>
      <c r="H128" s="239">
        <f t="shared" ref="H128:H136" si="53">+G128</f>
        <v>30</v>
      </c>
      <c r="I128" s="241">
        <f t="shared" ref="I128:I136" si="54">+B128</f>
        <v>76099852.22379604</v>
      </c>
      <c r="J128" s="241">
        <f t="shared" ref="J128:J136" si="55">+(I128-F128)</f>
        <v>60879882.22379604</v>
      </c>
      <c r="K128" s="239">
        <v>0</v>
      </c>
      <c r="L128" s="239">
        <f t="shared" ref="L128:L136" si="56">+K128</f>
        <v>0</v>
      </c>
      <c r="M128" s="272">
        <f t="shared" ref="M128:M136" si="57">+J128+F128-K128</f>
        <v>76099852.22379604</v>
      </c>
      <c r="N128" s="241">
        <f t="shared" ref="N128:N136" si="58">+F128</f>
        <v>15219970</v>
      </c>
      <c r="O128" s="272">
        <v>20</v>
      </c>
      <c r="P128" s="273"/>
      <c r="Q128" s="241">
        <f t="shared" ref="Q128:S136" si="59">+I128</f>
        <v>76099852.22379604</v>
      </c>
      <c r="R128" s="241">
        <f t="shared" si="59"/>
        <v>60879882.22379604</v>
      </c>
      <c r="S128" s="241">
        <f t="shared" si="59"/>
        <v>0</v>
      </c>
      <c r="T128" s="241">
        <v>0</v>
      </c>
      <c r="U128" s="241">
        <f t="shared" ref="U128:V136" si="60">+L128</f>
        <v>0</v>
      </c>
      <c r="V128" s="242">
        <f t="shared" si="60"/>
        <v>76099852.22379604</v>
      </c>
    </row>
    <row r="129" spans="1:22" s="286" customFormat="1" ht="10.5">
      <c r="A129" s="236" t="s">
        <v>925</v>
      </c>
      <c r="B129" s="285">
        <v>76099852.22379604</v>
      </c>
      <c r="C129" s="271">
        <v>44561</v>
      </c>
      <c r="D129" s="239"/>
      <c r="E129" s="240">
        <v>0.2</v>
      </c>
      <c r="F129" s="241">
        <f t="shared" si="52"/>
        <v>15219970</v>
      </c>
      <c r="G129" s="239">
        <v>30</v>
      </c>
      <c r="H129" s="239">
        <f t="shared" si="53"/>
        <v>30</v>
      </c>
      <c r="I129" s="241">
        <f t="shared" si="54"/>
        <v>76099852.22379604</v>
      </c>
      <c r="J129" s="241">
        <f t="shared" si="55"/>
        <v>60879882.22379604</v>
      </c>
      <c r="K129" s="239">
        <v>0</v>
      </c>
      <c r="L129" s="239">
        <f t="shared" si="56"/>
        <v>0</v>
      </c>
      <c r="M129" s="272">
        <f t="shared" si="57"/>
        <v>76099852.22379604</v>
      </c>
      <c r="N129" s="241">
        <f t="shared" si="58"/>
        <v>15219970</v>
      </c>
      <c r="O129" s="272">
        <v>20</v>
      </c>
      <c r="P129" s="273"/>
      <c r="Q129" s="241">
        <f t="shared" si="59"/>
        <v>76099852.22379604</v>
      </c>
      <c r="R129" s="241">
        <f t="shared" si="59"/>
        <v>60879882.22379604</v>
      </c>
      <c r="S129" s="241">
        <f t="shared" si="59"/>
        <v>0</v>
      </c>
      <c r="T129" s="241">
        <v>0</v>
      </c>
      <c r="U129" s="241">
        <f t="shared" si="60"/>
        <v>0</v>
      </c>
      <c r="V129" s="242">
        <f t="shared" si="60"/>
        <v>76099852.22379604</v>
      </c>
    </row>
    <row r="130" spans="1:22" s="286" customFormat="1" ht="10.5">
      <c r="A130" s="236" t="s">
        <v>926</v>
      </c>
      <c r="B130" s="285">
        <v>108230900.94050992</v>
      </c>
      <c r="C130" s="271">
        <v>44561</v>
      </c>
      <c r="D130" s="239"/>
      <c r="E130" s="240">
        <v>0.2</v>
      </c>
      <c r="F130" s="241">
        <f t="shared" si="52"/>
        <v>21646180</v>
      </c>
      <c r="G130" s="239">
        <v>30</v>
      </c>
      <c r="H130" s="239">
        <f t="shared" si="53"/>
        <v>30</v>
      </c>
      <c r="I130" s="241">
        <f t="shared" si="54"/>
        <v>108230900.94050992</v>
      </c>
      <c r="J130" s="241">
        <f t="shared" si="55"/>
        <v>86584720.940509915</v>
      </c>
      <c r="K130" s="239">
        <v>0</v>
      </c>
      <c r="L130" s="239">
        <f t="shared" si="56"/>
        <v>0</v>
      </c>
      <c r="M130" s="272">
        <f t="shared" si="57"/>
        <v>108230900.94050992</v>
      </c>
      <c r="N130" s="241">
        <f t="shared" si="58"/>
        <v>21646180</v>
      </c>
      <c r="O130" s="272">
        <v>20</v>
      </c>
      <c r="P130" s="273"/>
      <c r="Q130" s="241">
        <f t="shared" si="59"/>
        <v>108230900.94050992</v>
      </c>
      <c r="R130" s="241">
        <f t="shared" si="59"/>
        <v>86584720.940509915</v>
      </c>
      <c r="S130" s="241">
        <f t="shared" si="59"/>
        <v>0</v>
      </c>
      <c r="T130" s="241">
        <v>0</v>
      </c>
      <c r="U130" s="241">
        <f t="shared" si="60"/>
        <v>0</v>
      </c>
      <c r="V130" s="242">
        <f t="shared" si="60"/>
        <v>108230900.94050992</v>
      </c>
    </row>
    <row r="131" spans="1:22" s="286" customFormat="1" ht="10.5">
      <c r="A131" s="236" t="s">
        <v>927</v>
      </c>
      <c r="B131" s="285">
        <v>76099852.22379604</v>
      </c>
      <c r="C131" s="271">
        <v>44561</v>
      </c>
      <c r="D131" s="239"/>
      <c r="E131" s="240">
        <v>0.2</v>
      </c>
      <c r="F131" s="241">
        <f t="shared" si="52"/>
        <v>15219970</v>
      </c>
      <c r="G131" s="239">
        <v>30</v>
      </c>
      <c r="H131" s="239">
        <f t="shared" si="53"/>
        <v>30</v>
      </c>
      <c r="I131" s="241">
        <f t="shared" si="54"/>
        <v>76099852.22379604</v>
      </c>
      <c r="J131" s="241">
        <f t="shared" si="55"/>
        <v>60879882.22379604</v>
      </c>
      <c r="K131" s="239">
        <v>0</v>
      </c>
      <c r="L131" s="239">
        <f t="shared" si="56"/>
        <v>0</v>
      </c>
      <c r="M131" s="272">
        <f t="shared" si="57"/>
        <v>76099852.22379604</v>
      </c>
      <c r="N131" s="241">
        <f t="shared" si="58"/>
        <v>15219970</v>
      </c>
      <c r="O131" s="272">
        <v>20</v>
      </c>
      <c r="P131" s="273"/>
      <c r="Q131" s="241">
        <f t="shared" si="59"/>
        <v>76099852.22379604</v>
      </c>
      <c r="R131" s="241">
        <f t="shared" si="59"/>
        <v>60879882.22379604</v>
      </c>
      <c r="S131" s="241">
        <f t="shared" si="59"/>
        <v>0</v>
      </c>
      <c r="T131" s="241">
        <v>0</v>
      </c>
      <c r="U131" s="241">
        <f t="shared" si="60"/>
        <v>0</v>
      </c>
      <c r="V131" s="242">
        <f t="shared" si="60"/>
        <v>76099852.22379604</v>
      </c>
    </row>
    <row r="132" spans="1:22" s="286" customFormat="1" ht="10.5">
      <c r="A132" s="236" t="s">
        <v>928</v>
      </c>
      <c r="B132" s="285">
        <v>107103495.7223796</v>
      </c>
      <c r="C132" s="271">
        <v>44561</v>
      </c>
      <c r="D132" s="239"/>
      <c r="E132" s="240">
        <v>0.2</v>
      </c>
      <c r="F132" s="241">
        <f t="shared" si="52"/>
        <v>21420699</v>
      </c>
      <c r="G132" s="239">
        <v>30</v>
      </c>
      <c r="H132" s="239">
        <f t="shared" si="53"/>
        <v>30</v>
      </c>
      <c r="I132" s="241">
        <f t="shared" si="54"/>
        <v>107103495.7223796</v>
      </c>
      <c r="J132" s="241">
        <f t="shared" si="55"/>
        <v>85682796.722379595</v>
      </c>
      <c r="K132" s="239">
        <v>0</v>
      </c>
      <c r="L132" s="239">
        <f t="shared" si="56"/>
        <v>0</v>
      </c>
      <c r="M132" s="272">
        <f t="shared" si="57"/>
        <v>107103495.7223796</v>
      </c>
      <c r="N132" s="241">
        <f t="shared" si="58"/>
        <v>21420699</v>
      </c>
      <c r="O132" s="272">
        <v>20</v>
      </c>
      <c r="P132" s="273"/>
      <c r="Q132" s="241">
        <f t="shared" si="59"/>
        <v>107103495.7223796</v>
      </c>
      <c r="R132" s="241">
        <f t="shared" si="59"/>
        <v>85682796.722379595</v>
      </c>
      <c r="S132" s="241">
        <f t="shared" si="59"/>
        <v>0</v>
      </c>
      <c r="T132" s="241">
        <v>0</v>
      </c>
      <c r="U132" s="241">
        <f t="shared" si="60"/>
        <v>0</v>
      </c>
      <c r="V132" s="242">
        <f t="shared" si="60"/>
        <v>107103495.7223796</v>
      </c>
    </row>
    <row r="133" spans="1:22" s="286" customFormat="1" ht="10.5">
      <c r="A133" s="236" t="s">
        <v>929</v>
      </c>
      <c r="B133" s="285">
        <v>76099852.22379604</v>
      </c>
      <c r="C133" s="271">
        <v>44561</v>
      </c>
      <c r="D133" s="239"/>
      <c r="E133" s="240">
        <v>0.2</v>
      </c>
      <c r="F133" s="241">
        <f t="shared" si="52"/>
        <v>15219970</v>
      </c>
      <c r="G133" s="239">
        <v>30</v>
      </c>
      <c r="H133" s="239">
        <f t="shared" si="53"/>
        <v>30</v>
      </c>
      <c r="I133" s="241">
        <f t="shared" si="54"/>
        <v>76099852.22379604</v>
      </c>
      <c r="J133" s="241">
        <f t="shared" si="55"/>
        <v>60879882.22379604</v>
      </c>
      <c r="K133" s="239">
        <v>0</v>
      </c>
      <c r="L133" s="239">
        <f t="shared" si="56"/>
        <v>0</v>
      </c>
      <c r="M133" s="272">
        <f t="shared" si="57"/>
        <v>76099852.22379604</v>
      </c>
      <c r="N133" s="241">
        <f t="shared" si="58"/>
        <v>15219970</v>
      </c>
      <c r="O133" s="272">
        <v>20</v>
      </c>
      <c r="P133" s="273"/>
      <c r="Q133" s="241">
        <f t="shared" si="59"/>
        <v>76099852.22379604</v>
      </c>
      <c r="R133" s="241">
        <f t="shared" si="59"/>
        <v>60879882.22379604</v>
      </c>
      <c r="S133" s="241">
        <f t="shared" si="59"/>
        <v>0</v>
      </c>
      <c r="T133" s="241">
        <v>0</v>
      </c>
      <c r="U133" s="241">
        <f t="shared" si="60"/>
        <v>0</v>
      </c>
      <c r="V133" s="242">
        <f t="shared" si="60"/>
        <v>76099852.22379604</v>
      </c>
    </row>
    <row r="134" spans="1:22" s="286" customFormat="1" ht="10.5">
      <c r="A134" s="236" t="s">
        <v>930</v>
      </c>
      <c r="B134" s="285">
        <v>76099852.22379604</v>
      </c>
      <c r="C134" s="271">
        <v>44561</v>
      </c>
      <c r="D134" s="239"/>
      <c r="E134" s="240">
        <v>0.2</v>
      </c>
      <c r="F134" s="241">
        <f t="shared" si="52"/>
        <v>15219970</v>
      </c>
      <c r="G134" s="239">
        <v>30</v>
      </c>
      <c r="H134" s="239">
        <f t="shared" si="53"/>
        <v>30</v>
      </c>
      <c r="I134" s="241">
        <f t="shared" si="54"/>
        <v>76099852.22379604</v>
      </c>
      <c r="J134" s="241">
        <f t="shared" si="55"/>
        <v>60879882.22379604</v>
      </c>
      <c r="K134" s="239">
        <v>0</v>
      </c>
      <c r="L134" s="239">
        <f t="shared" si="56"/>
        <v>0</v>
      </c>
      <c r="M134" s="272">
        <f t="shared" si="57"/>
        <v>76099852.22379604</v>
      </c>
      <c r="N134" s="241">
        <f t="shared" si="58"/>
        <v>15219970</v>
      </c>
      <c r="O134" s="272">
        <v>20</v>
      </c>
      <c r="P134" s="273"/>
      <c r="Q134" s="241">
        <f t="shared" si="59"/>
        <v>76099852.22379604</v>
      </c>
      <c r="R134" s="241">
        <f t="shared" si="59"/>
        <v>60879882.22379604</v>
      </c>
      <c r="S134" s="241">
        <f t="shared" si="59"/>
        <v>0</v>
      </c>
      <c r="T134" s="241">
        <v>0</v>
      </c>
      <c r="U134" s="241">
        <f t="shared" si="60"/>
        <v>0</v>
      </c>
      <c r="V134" s="242">
        <f t="shared" si="60"/>
        <v>76099852.22379604</v>
      </c>
    </row>
    <row r="135" spans="1:22" s="286" customFormat="1" ht="10.5">
      <c r="A135" s="236" t="s">
        <v>931</v>
      </c>
      <c r="B135" s="285">
        <v>76099852.22379604</v>
      </c>
      <c r="C135" s="271">
        <v>44561</v>
      </c>
      <c r="D135" s="239"/>
      <c r="E135" s="240">
        <v>0.2</v>
      </c>
      <c r="F135" s="241">
        <f t="shared" si="52"/>
        <v>15219970</v>
      </c>
      <c r="G135" s="239">
        <v>30</v>
      </c>
      <c r="H135" s="239">
        <f t="shared" si="53"/>
        <v>30</v>
      </c>
      <c r="I135" s="241">
        <f t="shared" si="54"/>
        <v>76099852.22379604</v>
      </c>
      <c r="J135" s="241">
        <f t="shared" si="55"/>
        <v>60879882.22379604</v>
      </c>
      <c r="K135" s="239">
        <v>0</v>
      </c>
      <c r="L135" s="239">
        <f t="shared" si="56"/>
        <v>0</v>
      </c>
      <c r="M135" s="272">
        <f t="shared" si="57"/>
        <v>76099852.22379604</v>
      </c>
      <c r="N135" s="241">
        <f t="shared" si="58"/>
        <v>15219970</v>
      </c>
      <c r="O135" s="272">
        <v>20</v>
      </c>
      <c r="P135" s="273"/>
      <c r="Q135" s="241">
        <f t="shared" si="59"/>
        <v>76099852.22379604</v>
      </c>
      <c r="R135" s="241">
        <f t="shared" si="59"/>
        <v>60879882.22379604</v>
      </c>
      <c r="S135" s="241">
        <f t="shared" si="59"/>
        <v>0</v>
      </c>
      <c r="T135" s="241">
        <v>0</v>
      </c>
      <c r="U135" s="241">
        <f t="shared" si="60"/>
        <v>0</v>
      </c>
      <c r="V135" s="242">
        <f t="shared" si="60"/>
        <v>76099852.22379604</v>
      </c>
    </row>
    <row r="136" spans="1:22" s="286" customFormat="1" ht="10.5">
      <c r="A136" s="243" t="s">
        <v>932</v>
      </c>
      <c r="B136" s="285">
        <v>76099852.22379604</v>
      </c>
      <c r="C136" s="271">
        <v>44561</v>
      </c>
      <c r="D136" s="239"/>
      <c r="E136" s="240">
        <v>0.2</v>
      </c>
      <c r="F136" s="241">
        <f t="shared" si="52"/>
        <v>15219970</v>
      </c>
      <c r="G136" s="239">
        <v>30</v>
      </c>
      <c r="H136" s="239">
        <f t="shared" si="53"/>
        <v>30</v>
      </c>
      <c r="I136" s="241">
        <f t="shared" si="54"/>
        <v>76099852.22379604</v>
      </c>
      <c r="J136" s="241">
        <f t="shared" si="55"/>
        <v>60879882.22379604</v>
      </c>
      <c r="K136" s="239">
        <v>0</v>
      </c>
      <c r="L136" s="239">
        <f t="shared" si="56"/>
        <v>0</v>
      </c>
      <c r="M136" s="272">
        <f t="shared" si="57"/>
        <v>76099852.22379604</v>
      </c>
      <c r="N136" s="241">
        <f t="shared" si="58"/>
        <v>15219970</v>
      </c>
      <c r="O136" s="272">
        <v>20</v>
      </c>
      <c r="P136" s="273"/>
      <c r="Q136" s="241">
        <f t="shared" si="59"/>
        <v>76099852.22379604</v>
      </c>
      <c r="R136" s="241">
        <f t="shared" si="59"/>
        <v>60879882.22379604</v>
      </c>
      <c r="S136" s="241">
        <f t="shared" si="59"/>
        <v>0</v>
      </c>
      <c r="T136" s="241">
        <v>0</v>
      </c>
      <c r="U136" s="241">
        <f t="shared" si="60"/>
        <v>0</v>
      </c>
      <c r="V136" s="242">
        <f t="shared" si="60"/>
        <v>76099852.22379604</v>
      </c>
    </row>
    <row r="137" spans="1:22" s="251" customFormat="1" ht="12" customHeight="1">
      <c r="A137" s="274" t="s">
        <v>899</v>
      </c>
      <c r="B137" s="275">
        <f>SUM(B127:B136)</f>
        <v>824133214.45325768</v>
      </c>
      <c r="C137" s="276"/>
      <c r="D137" s="277"/>
      <c r="E137" s="278"/>
      <c r="F137" s="275">
        <f>SUM(F127:F136)</f>
        <v>164826639</v>
      </c>
      <c r="G137" s="277"/>
      <c r="H137" s="277"/>
      <c r="I137" s="275">
        <f t="shared" ref="I137:N137" si="61">SUM(I127:I136)</f>
        <v>824133214.45325768</v>
      </c>
      <c r="J137" s="275">
        <f t="shared" si="61"/>
        <v>659306575.45325768</v>
      </c>
      <c r="K137" s="275">
        <f t="shared" si="61"/>
        <v>0</v>
      </c>
      <c r="L137" s="275">
        <f t="shared" si="61"/>
        <v>0</v>
      </c>
      <c r="M137" s="275">
        <f t="shared" si="61"/>
        <v>824133214.45325768</v>
      </c>
      <c r="N137" s="275">
        <f t="shared" si="61"/>
        <v>164826639</v>
      </c>
      <c r="O137" s="280"/>
      <c r="P137" s="281"/>
      <c r="Q137" s="275">
        <f t="shared" ref="Q137:V137" si="62">SUM(Q127:Q136)</f>
        <v>824133214.45325768</v>
      </c>
      <c r="R137" s="275">
        <f t="shared" si="62"/>
        <v>659306575.45325768</v>
      </c>
      <c r="S137" s="275">
        <f t="shared" si="62"/>
        <v>0</v>
      </c>
      <c r="T137" s="275">
        <f t="shared" si="62"/>
        <v>0</v>
      </c>
      <c r="U137" s="275">
        <f t="shared" si="62"/>
        <v>0</v>
      </c>
      <c r="V137" s="275">
        <f t="shared" si="62"/>
        <v>824133214.45325768</v>
      </c>
    </row>
    <row r="138" spans="1:22" s="235" customFormat="1" ht="10">
      <c r="A138" s="263" t="s">
        <v>933</v>
      </c>
      <c r="B138" s="264"/>
      <c r="C138" s="266"/>
      <c r="D138" s="266"/>
      <c r="E138" s="267"/>
      <c r="F138" s="266"/>
      <c r="G138" s="266"/>
      <c r="H138" s="266"/>
      <c r="I138" s="266"/>
      <c r="J138" s="266"/>
      <c r="K138" s="266"/>
      <c r="L138" s="266"/>
      <c r="M138" s="268"/>
      <c r="N138" s="268"/>
      <c r="O138" s="266"/>
      <c r="P138" s="269"/>
      <c r="Q138" s="269"/>
      <c r="R138" s="266"/>
      <c r="S138" s="266"/>
      <c r="T138" s="266"/>
      <c r="U138" s="266"/>
      <c r="V138" s="270"/>
    </row>
    <row r="139" spans="1:22" s="287" customFormat="1" ht="10">
      <c r="A139" s="236" t="s">
        <v>934</v>
      </c>
      <c r="B139" s="285">
        <v>3277791.9971671393</v>
      </c>
      <c r="C139" s="271">
        <v>44561</v>
      </c>
      <c r="D139" s="239"/>
      <c r="E139" s="240"/>
      <c r="F139" s="241">
        <f>ROUND(B139*E139,0)</f>
        <v>0</v>
      </c>
      <c r="G139" s="239"/>
      <c r="H139" s="239"/>
      <c r="I139" s="241">
        <f>+B139</f>
        <v>3277791.9971671393</v>
      </c>
      <c r="J139" s="241">
        <f>+(I139-F139)</f>
        <v>3277791.9971671393</v>
      </c>
      <c r="K139" s="239">
        <v>0</v>
      </c>
      <c r="L139" s="239">
        <f>+K139</f>
        <v>0</v>
      </c>
      <c r="M139" s="272">
        <f>+J139+F139-K139</f>
        <v>3277791.9971671393</v>
      </c>
      <c r="N139" s="241">
        <f>+F139</f>
        <v>0</v>
      </c>
      <c r="O139" s="272"/>
      <c r="P139" s="273"/>
      <c r="Q139" s="241">
        <f t="shared" ref="Q139:S141" si="63">+I139</f>
        <v>3277791.9971671393</v>
      </c>
      <c r="R139" s="241">
        <f t="shared" si="63"/>
        <v>3277791.9971671393</v>
      </c>
      <c r="S139" s="241">
        <f t="shared" si="63"/>
        <v>0</v>
      </c>
      <c r="T139" s="241">
        <v>0</v>
      </c>
      <c r="U139" s="241">
        <f t="shared" ref="U139:V141" si="64">+L139</f>
        <v>0</v>
      </c>
      <c r="V139" s="242">
        <f t="shared" si="64"/>
        <v>3277791.9971671393</v>
      </c>
    </row>
    <row r="140" spans="1:22" s="287" customFormat="1" ht="10">
      <c r="A140" s="236" t="s">
        <v>935</v>
      </c>
      <c r="B140" s="285">
        <v>4171735.2691218131</v>
      </c>
      <c r="C140" s="271">
        <v>44561</v>
      </c>
      <c r="D140" s="239"/>
      <c r="E140" s="240"/>
      <c r="F140" s="241">
        <f>ROUND(B140*E140,0)</f>
        <v>0</v>
      </c>
      <c r="G140" s="239"/>
      <c r="H140" s="239"/>
      <c r="I140" s="241">
        <f>+B140</f>
        <v>4171735.2691218131</v>
      </c>
      <c r="J140" s="241">
        <f>+(I140-F140)</f>
        <v>4171735.2691218131</v>
      </c>
      <c r="K140" s="239">
        <v>0</v>
      </c>
      <c r="L140" s="239">
        <f>+K140</f>
        <v>0</v>
      </c>
      <c r="M140" s="272">
        <f>+J140+F140-K140</f>
        <v>4171735.2691218131</v>
      </c>
      <c r="N140" s="241">
        <f>+F140</f>
        <v>0</v>
      </c>
      <c r="O140" s="272"/>
      <c r="P140" s="273"/>
      <c r="Q140" s="241">
        <f t="shared" si="63"/>
        <v>4171735.2691218131</v>
      </c>
      <c r="R140" s="241">
        <f t="shared" si="63"/>
        <v>4171735.2691218131</v>
      </c>
      <c r="S140" s="241">
        <f t="shared" si="63"/>
        <v>0</v>
      </c>
      <c r="T140" s="241">
        <v>0</v>
      </c>
      <c r="U140" s="241">
        <f t="shared" si="64"/>
        <v>0</v>
      </c>
      <c r="V140" s="242">
        <f t="shared" si="64"/>
        <v>4171735.2691218131</v>
      </c>
    </row>
    <row r="141" spans="1:22" s="287" customFormat="1" ht="10">
      <c r="A141" s="236" t="s">
        <v>936</v>
      </c>
      <c r="B141" s="285">
        <v>2979810.9065155806</v>
      </c>
      <c r="C141" s="271">
        <v>44561</v>
      </c>
      <c r="D141" s="239"/>
      <c r="E141" s="240"/>
      <c r="F141" s="241">
        <f>ROUND(B141*E141,0)</f>
        <v>0</v>
      </c>
      <c r="G141" s="239"/>
      <c r="H141" s="239"/>
      <c r="I141" s="241">
        <f>+B141</f>
        <v>2979810.9065155806</v>
      </c>
      <c r="J141" s="241">
        <f>+(I141-F141)</f>
        <v>2979810.9065155806</v>
      </c>
      <c r="K141" s="239">
        <v>0</v>
      </c>
      <c r="L141" s="239">
        <f>+K141</f>
        <v>0</v>
      </c>
      <c r="M141" s="272">
        <f>+J141+F141-K141</f>
        <v>2979810.9065155806</v>
      </c>
      <c r="N141" s="241">
        <f>+F141</f>
        <v>0</v>
      </c>
      <c r="O141" s="272"/>
      <c r="P141" s="273"/>
      <c r="Q141" s="241">
        <f t="shared" si="63"/>
        <v>2979810.9065155806</v>
      </c>
      <c r="R141" s="241">
        <f t="shared" si="63"/>
        <v>2979810.9065155806</v>
      </c>
      <c r="S141" s="241">
        <f t="shared" si="63"/>
        <v>0</v>
      </c>
      <c r="T141" s="241">
        <v>0</v>
      </c>
      <c r="U141" s="241">
        <f t="shared" si="64"/>
        <v>0</v>
      </c>
      <c r="V141" s="242">
        <f t="shared" si="64"/>
        <v>2979810.9065155806</v>
      </c>
    </row>
    <row r="142" spans="1:22" s="251" customFormat="1" ht="12" customHeight="1">
      <c r="A142" s="274" t="s">
        <v>937</v>
      </c>
      <c r="B142" s="275">
        <f>SUM(B139:B141)</f>
        <v>10429338.172804534</v>
      </c>
      <c r="C142" s="275"/>
      <c r="D142" s="275">
        <f t="shared" ref="D142:V142" si="65">SUM(D139:D141)</f>
        <v>0</v>
      </c>
      <c r="E142" s="275">
        <f t="shared" si="65"/>
        <v>0</v>
      </c>
      <c r="F142" s="275">
        <f t="shared" si="65"/>
        <v>0</v>
      </c>
      <c r="G142" s="275">
        <f t="shared" si="65"/>
        <v>0</v>
      </c>
      <c r="H142" s="275">
        <f t="shared" si="65"/>
        <v>0</v>
      </c>
      <c r="I142" s="275">
        <f t="shared" si="65"/>
        <v>10429338.172804534</v>
      </c>
      <c r="J142" s="275">
        <f t="shared" si="65"/>
        <v>10429338.172804534</v>
      </c>
      <c r="K142" s="275">
        <f t="shared" si="65"/>
        <v>0</v>
      </c>
      <c r="L142" s="275">
        <f t="shared" si="65"/>
        <v>0</v>
      </c>
      <c r="M142" s="275">
        <f t="shared" si="65"/>
        <v>10429338.172804534</v>
      </c>
      <c r="N142" s="275">
        <f t="shared" si="65"/>
        <v>0</v>
      </c>
      <c r="O142" s="275">
        <f t="shared" si="65"/>
        <v>0</v>
      </c>
      <c r="P142" s="275">
        <f t="shared" si="65"/>
        <v>0</v>
      </c>
      <c r="Q142" s="275">
        <f t="shared" si="65"/>
        <v>10429338.172804534</v>
      </c>
      <c r="R142" s="275">
        <f t="shared" si="65"/>
        <v>10429338.172804534</v>
      </c>
      <c r="S142" s="275">
        <f t="shared" si="65"/>
        <v>0</v>
      </c>
      <c r="T142" s="275">
        <f t="shared" si="65"/>
        <v>0</v>
      </c>
      <c r="U142" s="275">
        <f t="shared" si="65"/>
        <v>0</v>
      </c>
      <c r="V142" s="275">
        <f t="shared" si="65"/>
        <v>10429338.172804534</v>
      </c>
    </row>
    <row r="143" spans="1:22" s="235" customFormat="1" ht="10">
      <c r="A143" s="263" t="s">
        <v>938</v>
      </c>
      <c r="B143" s="264"/>
      <c r="C143" s="266"/>
      <c r="D143" s="266"/>
      <c r="E143" s="267"/>
      <c r="F143" s="266"/>
      <c r="G143" s="266"/>
      <c r="H143" s="266"/>
      <c r="I143" s="266"/>
      <c r="J143" s="266"/>
      <c r="K143" s="266"/>
      <c r="L143" s="266"/>
      <c r="M143" s="268"/>
      <c r="N143" s="268"/>
      <c r="O143" s="266"/>
      <c r="P143" s="269"/>
      <c r="Q143" s="269"/>
      <c r="R143" s="266"/>
      <c r="S143" s="266"/>
      <c r="T143" s="266"/>
      <c r="U143" s="266"/>
      <c r="V143" s="270"/>
    </row>
    <row r="144" spans="1:22" s="286" customFormat="1" ht="10.5">
      <c r="A144" s="236" t="s">
        <v>934</v>
      </c>
      <c r="B144" s="285">
        <v>38754554.373229466</v>
      </c>
      <c r="C144" s="271">
        <v>44561</v>
      </c>
      <c r="D144" s="239"/>
      <c r="E144" s="240">
        <v>0.2</v>
      </c>
      <c r="F144" s="241">
        <f>ROUND(B144*E144,0)</f>
        <v>7750911</v>
      </c>
      <c r="G144" s="239">
        <v>30</v>
      </c>
      <c r="H144" s="239">
        <f>+G144</f>
        <v>30</v>
      </c>
      <c r="I144" s="241">
        <f>+B144</f>
        <v>38754554.373229466</v>
      </c>
      <c r="J144" s="241">
        <f>+(I144-F144)</f>
        <v>31003643.373229466</v>
      </c>
      <c r="K144" s="239">
        <v>0</v>
      </c>
      <c r="L144" s="239">
        <f>+K144</f>
        <v>0</v>
      </c>
      <c r="M144" s="272">
        <f>+J144+F144-K144</f>
        <v>38754554.373229466</v>
      </c>
      <c r="N144" s="241">
        <f>+F144</f>
        <v>7750911</v>
      </c>
      <c r="O144" s="272">
        <v>20</v>
      </c>
      <c r="P144" s="273"/>
      <c r="Q144" s="241">
        <f t="shared" ref="Q144:S146" si="66">+I144</f>
        <v>38754554.373229466</v>
      </c>
      <c r="R144" s="241">
        <f t="shared" si="66"/>
        <v>31003643.373229466</v>
      </c>
      <c r="S144" s="241">
        <f t="shared" si="66"/>
        <v>0</v>
      </c>
      <c r="T144" s="241">
        <v>0</v>
      </c>
      <c r="U144" s="241">
        <f t="shared" ref="U144:V146" si="67">+L144</f>
        <v>0</v>
      </c>
      <c r="V144" s="242">
        <f t="shared" si="67"/>
        <v>38754554.373229466</v>
      </c>
    </row>
    <row r="145" spans="1:22" s="286" customFormat="1" ht="10.5">
      <c r="A145" s="236" t="s">
        <v>935</v>
      </c>
      <c r="B145" s="285">
        <v>49323978.293201134</v>
      </c>
      <c r="C145" s="271">
        <v>44561</v>
      </c>
      <c r="D145" s="239"/>
      <c r="E145" s="240">
        <v>0.2</v>
      </c>
      <c r="F145" s="241">
        <f>ROUND(B145*E145,0)</f>
        <v>9864796</v>
      </c>
      <c r="G145" s="239">
        <v>30</v>
      </c>
      <c r="H145" s="239">
        <f>+G145</f>
        <v>30</v>
      </c>
      <c r="I145" s="241">
        <f>+B145</f>
        <v>49323978.293201134</v>
      </c>
      <c r="J145" s="241">
        <f>+(I145-F145)</f>
        <v>39459182.293201134</v>
      </c>
      <c r="K145" s="239">
        <v>0</v>
      </c>
      <c r="L145" s="239">
        <f>+K145</f>
        <v>0</v>
      </c>
      <c r="M145" s="272">
        <f>+J145+F145-K145</f>
        <v>49323978.293201134</v>
      </c>
      <c r="N145" s="241">
        <f>+F145</f>
        <v>9864796</v>
      </c>
      <c r="O145" s="272">
        <v>20</v>
      </c>
      <c r="P145" s="273"/>
      <c r="Q145" s="241">
        <f t="shared" si="66"/>
        <v>49323978.293201134</v>
      </c>
      <c r="R145" s="241">
        <f t="shared" si="66"/>
        <v>39459182.293201134</v>
      </c>
      <c r="S145" s="241">
        <f t="shared" si="66"/>
        <v>0</v>
      </c>
      <c r="T145" s="241">
        <v>0</v>
      </c>
      <c r="U145" s="241">
        <f t="shared" si="67"/>
        <v>0</v>
      </c>
      <c r="V145" s="242">
        <f t="shared" si="67"/>
        <v>49323978.293201134</v>
      </c>
    </row>
    <row r="146" spans="1:22" s="286" customFormat="1" ht="10.5">
      <c r="A146" s="236" t="s">
        <v>936</v>
      </c>
      <c r="B146" s="285">
        <v>35231413.066572234</v>
      </c>
      <c r="C146" s="271">
        <v>44561</v>
      </c>
      <c r="D146" s="239"/>
      <c r="E146" s="240">
        <v>0.2</v>
      </c>
      <c r="F146" s="241">
        <f>ROUND(B146*E146,0)</f>
        <v>7046283</v>
      </c>
      <c r="G146" s="239">
        <v>30</v>
      </c>
      <c r="H146" s="239">
        <f>+G146</f>
        <v>30</v>
      </c>
      <c r="I146" s="241">
        <f>+B146</f>
        <v>35231413.066572234</v>
      </c>
      <c r="J146" s="241">
        <f>+(I146-F146)</f>
        <v>28185130.066572234</v>
      </c>
      <c r="K146" s="239">
        <v>0</v>
      </c>
      <c r="L146" s="239">
        <f>+K146</f>
        <v>0</v>
      </c>
      <c r="M146" s="272">
        <f>+J146+F146-K146</f>
        <v>35231413.066572234</v>
      </c>
      <c r="N146" s="241">
        <f>+F146</f>
        <v>7046283</v>
      </c>
      <c r="O146" s="272">
        <v>20</v>
      </c>
      <c r="P146" s="273"/>
      <c r="Q146" s="241">
        <f t="shared" si="66"/>
        <v>35231413.066572234</v>
      </c>
      <c r="R146" s="241">
        <f t="shared" si="66"/>
        <v>28185130.066572234</v>
      </c>
      <c r="S146" s="241">
        <f t="shared" si="66"/>
        <v>0</v>
      </c>
      <c r="T146" s="241">
        <v>0</v>
      </c>
      <c r="U146" s="241">
        <f t="shared" si="67"/>
        <v>0</v>
      </c>
      <c r="V146" s="242">
        <f t="shared" si="67"/>
        <v>35231413.066572234</v>
      </c>
    </row>
    <row r="147" spans="1:22" s="251" customFormat="1" ht="12" customHeight="1">
      <c r="A147" s="274" t="s">
        <v>939</v>
      </c>
      <c r="B147" s="275">
        <f>SUM(B144:B146)</f>
        <v>123309945.73300283</v>
      </c>
      <c r="C147" s="275"/>
      <c r="D147" s="275"/>
      <c r="E147" s="275"/>
      <c r="F147" s="275" t="s">
        <v>40</v>
      </c>
      <c r="G147" s="275"/>
      <c r="H147" s="275"/>
      <c r="I147" s="275">
        <f>SUM(I144:I146)</f>
        <v>123309945.73300283</v>
      </c>
      <c r="J147" s="275">
        <f>SUM(J144:J146)</f>
        <v>98647955.733002827</v>
      </c>
      <c r="K147" s="275"/>
      <c r="L147" s="275"/>
      <c r="M147" s="275">
        <f>SUM(M144:M146)</f>
        <v>123309945.73300283</v>
      </c>
      <c r="N147" s="275">
        <f>SUM(N144:N146)</f>
        <v>24661990</v>
      </c>
      <c r="O147" s="275"/>
      <c r="P147" s="275"/>
      <c r="Q147" s="275">
        <f>SUM(Q144:Q146)</f>
        <v>123309945.73300283</v>
      </c>
      <c r="R147" s="275">
        <f>SUM(R144:R146)</f>
        <v>98647955.733002827</v>
      </c>
      <c r="S147" s="275"/>
      <c r="T147" s="275"/>
      <c r="U147" s="275"/>
      <c r="V147" s="275">
        <f>SUM(V144:V146)</f>
        <v>123309945.73300283</v>
      </c>
    </row>
    <row r="148" spans="1:22" s="235" customFormat="1" ht="10">
      <c r="A148" s="263" t="s">
        <v>940</v>
      </c>
      <c r="B148" s="264"/>
      <c r="C148" s="266"/>
      <c r="D148" s="266"/>
      <c r="E148" s="267"/>
      <c r="F148" s="266"/>
      <c r="G148" s="266"/>
      <c r="H148" s="266"/>
      <c r="I148" s="266"/>
      <c r="J148" s="266"/>
      <c r="K148" s="266"/>
      <c r="L148" s="266"/>
      <c r="M148" s="268"/>
      <c r="N148" s="268"/>
      <c r="O148" s="266"/>
      <c r="P148" s="269"/>
      <c r="Q148" s="269"/>
      <c r="R148" s="266"/>
      <c r="S148" s="266"/>
      <c r="T148" s="266"/>
      <c r="U148" s="266"/>
      <c r="V148" s="270"/>
    </row>
    <row r="149" spans="1:22" s="286" customFormat="1" ht="12" customHeight="1">
      <c r="A149" s="236" t="s">
        <v>941</v>
      </c>
      <c r="B149" s="285">
        <v>441012.01416430599</v>
      </c>
      <c r="C149" s="288"/>
      <c r="D149" s="239"/>
      <c r="E149" s="240"/>
      <c r="F149" s="241">
        <f>ROUND(B149*E149,0)</f>
        <v>0</v>
      </c>
      <c r="G149" s="239"/>
      <c r="H149" s="239"/>
      <c r="I149" s="241">
        <f>+B149</f>
        <v>441012.01416430599</v>
      </c>
      <c r="J149" s="241">
        <f>+(I149-F149)</f>
        <v>441012.01416430599</v>
      </c>
      <c r="K149" s="239">
        <v>0</v>
      </c>
      <c r="L149" s="239">
        <f>+K149</f>
        <v>0</v>
      </c>
      <c r="M149" s="272">
        <f>+J149+F149-K149</f>
        <v>441012.01416430599</v>
      </c>
      <c r="N149" s="241">
        <f>+F149</f>
        <v>0</v>
      </c>
      <c r="O149" s="272"/>
      <c r="P149" s="273"/>
      <c r="Q149" s="241">
        <f>+I149</f>
        <v>441012.01416430599</v>
      </c>
      <c r="R149" s="241">
        <f>+J149</f>
        <v>441012.01416430599</v>
      </c>
      <c r="S149" s="241">
        <f>+K149</f>
        <v>0</v>
      </c>
      <c r="T149" s="241">
        <v>0</v>
      </c>
      <c r="U149" s="241">
        <f>+L149</f>
        <v>0</v>
      </c>
      <c r="V149" s="242">
        <f>+M149</f>
        <v>441012.01416430599</v>
      </c>
    </row>
    <row r="150" spans="1:22" s="251" customFormat="1" ht="12" customHeight="1">
      <c r="A150" s="274" t="s">
        <v>942</v>
      </c>
      <c r="B150" s="275">
        <f>SUM(B149)</f>
        <v>441012.01416430599</v>
      </c>
      <c r="C150" s="275"/>
      <c r="D150" s="275">
        <f>SUM(D147:D149)</f>
        <v>0</v>
      </c>
      <c r="E150" s="275">
        <f>SUM(E149)</f>
        <v>0</v>
      </c>
      <c r="F150" s="275">
        <f>SUM(F149)</f>
        <v>0</v>
      </c>
      <c r="G150" s="275">
        <f>SUM(G147:G149)</f>
        <v>0</v>
      </c>
      <c r="H150" s="275">
        <f>SUM(H147:H149)</f>
        <v>0</v>
      </c>
      <c r="I150" s="275">
        <f>SUM(I149)</f>
        <v>441012.01416430599</v>
      </c>
      <c r="J150" s="275">
        <f>SUM(J149)</f>
        <v>441012.01416430599</v>
      </c>
      <c r="K150" s="275">
        <f t="shared" ref="K150:V150" si="68">SUM(K149)</f>
        <v>0</v>
      </c>
      <c r="L150" s="275">
        <f t="shared" si="68"/>
        <v>0</v>
      </c>
      <c r="M150" s="275">
        <f t="shared" si="68"/>
        <v>441012.01416430599</v>
      </c>
      <c r="N150" s="275">
        <f t="shared" si="68"/>
        <v>0</v>
      </c>
      <c r="O150" s="275">
        <f t="shared" si="68"/>
        <v>0</v>
      </c>
      <c r="P150" s="275">
        <f t="shared" si="68"/>
        <v>0</v>
      </c>
      <c r="Q150" s="275">
        <f t="shared" si="68"/>
        <v>441012.01416430599</v>
      </c>
      <c r="R150" s="275">
        <f t="shared" si="68"/>
        <v>441012.01416430599</v>
      </c>
      <c r="S150" s="275">
        <f t="shared" si="68"/>
        <v>0</v>
      </c>
      <c r="T150" s="275">
        <f t="shared" si="68"/>
        <v>0</v>
      </c>
      <c r="U150" s="275">
        <f t="shared" si="68"/>
        <v>0</v>
      </c>
      <c r="V150" s="275">
        <f t="shared" si="68"/>
        <v>441012.01416430599</v>
      </c>
    </row>
    <row r="151" spans="1:22" s="235" customFormat="1" ht="10">
      <c r="A151" s="263" t="s">
        <v>943</v>
      </c>
      <c r="B151" s="264"/>
      <c r="C151" s="266"/>
      <c r="D151" s="266"/>
      <c r="E151" s="267"/>
      <c r="F151" s="266"/>
      <c r="G151" s="266"/>
      <c r="H151" s="266"/>
      <c r="I151" s="266"/>
      <c r="J151" s="266"/>
      <c r="K151" s="266"/>
      <c r="L151" s="266"/>
      <c r="M151" s="268"/>
      <c r="N151" s="268"/>
      <c r="O151" s="266"/>
      <c r="P151" s="269"/>
      <c r="Q151" s="269"/>
      <c r="R151" s="266"/>
      <c r="S151" s="266"/>
      <c r="T151" s="266"/>
      <c r="U151" s="266"/>
      <c r="V151" s="270"/>
    </row>
    <row r="152" spans="1:22" s="286" customFormat="1" ht="10.5">
      <c r="A152" s="236" t="s">
        <v>941</v>
      </c>
      <c r="B152" s="285">
        <v>5214249.1338526914</v>
      </c>
      <c r="C152" s="271">
        <v>44561</v>
      </c>
      <c r="D152" s="239"/>
      <c r="E152" s="240">
        <v>0.2</v>
      </c>
      <c r="F152" s="241">
        <f>ROUND(B152*E152,0)</f>
        <v>1042850</v>
      </c>
      <c r="G152" s="239">
        <v>30</v>
      </c>
      <c r="H152" s="239">
        <f>+G152</f>
        <v>30</v>
      </c>
      <c r="I152" s="241">
        <f>+B152</f>
        <v>5214249.1338526914</v>
      </c>
      <c r="J152" s="241">
        <f>+(I152-F152)</f>
        <v>4171399.1338526914</v>
      </c>
      <c r="K152" s="239">
        <v>0</v>
      </c>
      <c r="L152" s="239">
        <f>+K152</f>
        <v>0</v>
      </c>
      <c r="M152" s="272">
        <f>+J152+F152-K152</f>
        <v>5214249.1338526914</v>
      </c>
      <c r="N152" s="241">
        <f>+F152</f>
        <v>1042850</v>
      </c>
      <c r="O152" s="272">
        <v>20</v>
      </c>
      <c r="P152" s="273"/>
      <c r="Q152" s="241">
        <f>+I152</f>
        <v>5214249.1338526914</v>
      </c>
      <c r="R152" s="241">
        <f>+J152</f>
        <v>4171399.1338526914</v>
      </c>
      <c r="S152" s="241">
        <f>+K152</f>
        <v>0</v>
      </c>
      <c r="T152" s="241">
        <v>0</v>
      </c>
      <c r="U152" s="241">
        <f>+L152</f>
        <v>0</v>
      </c>
      <c r="V152" s="242">
        <f>+M152</f>
        <v>5214249.1338526914</v>
      </c>
    </row>
    <row r="153" spans="1:22" s="251" customFormat="1" ht="12" customHeight="1">
      <c r="A153" s="274" t="s">
        <v>944</v>
      </c>
      <c r="B153" s="275">
        <f>SUM(B152)</f>
        <v>5214249.1338526914</v>
      </c>
      <c r="C153" s="275"/>
      <c r="D153" s="275">
        <f>SUM(D150:D152)</f>
        <v>0</v>
      </c>
      <c r="E153" s="275">
        <f>SUM(E152)</f>
        <v>0.2</v>
      </c>
      <c r="F153" s="275">
        <f>SUM(F152)</f>
        <v>1042850</v>
      </c>
      <c r="G153" s="275">
        <f>SUM(G150:G152)</f>
        <v>30</v>
      </c>
      <c r="H153" s="275">
        <f>SUM(H150:H152)</f>
        <v>30</v>
      </c>
      <c r="I153" s="275">
        <f t="shared" ref="I153:V153" si="69">SUM(I152)</f>
        <v>5214249.1338526914</v>
      </c>
      <c r="J153" s="275">
        <f t="shared" si="69"/>
        <v>4171399.1338526914</v>
      </c>
      <c r="K153" s="275">
        <f t="shared" si="69"/>
        <v>0</v>
      </c>
      <c r="L153" s="275">
        <f t="shared" si="69"/>
        <v>0</v>
      </c>
      <c r="M153" s="275">
        <f t="shared" si="69"/>
        <v>5214249.1338526914</v>
      </c>
      <c r="N153" s="275">
        <f t="shared" si="69"/>
        <v>1042850</v>
      </c>
      <c r="O153" s="275">
        <f t="shared" si="69"/>
        <v>20</v>
      </c>
      <c r="P153" s="275">
        <f t="shared" si="69"/>
        <v>0</v>
      </c>
      <c r="Q153" s="275">
        <f t="shared" si="69"/>
        <v>5214249.1338526914</v>
      </c>
      <c r="R153" s="275">
        <f t="shared" si="69"/>
        <v>4171399.1338526914</v>
      </c>
      <c r="S153" s="275">
        <f t="shared" si="69"/>
        <v>0</v>
      </c>
      <c r="T153" s="275">
        <f t="shared" si="69"/>
        <v>0</v>
      </c>
      <c r="U153" s="275">
        <f t="shared" si="69"/>
        <v>0</v>
      </c>
      <c r="V153" s="275">
        <f t="shared" si="69"/>
        <v>5214249.1338526914</v>
      </c>
    </row>
    <row r="154" spans="1:22" s="235" customFormat="1" ht="10">
      <c r="A154" s="263" t="s">
        <v>945</v>
      </c>
      <c r="B154" s="264"/>
      <c r="C154" s="266"/>
      <c r="D154" s="266"/>
      <c r="E154" s="267"/>
      <c r="F154" s="266"/>
      <c r="G154" s="266"/>
      <c r="H154" s="266"/>
      <c r="I154" s="266"/>
      <c r="J154" s="266"/>
      <c r="K154" s="266"/>
      <c r="L154" s="266"/>
      <c r="M154" s="268"/>
      <c r="N154" s="268"/>
      <c r="O154" s="266"/>
      <c r="P154" s="269"/>
      <c r="Q154" s="269"/>
      <c r="R154" s="266"/>
      <c r="S154" s="266"/>
      <c r="T154" s="266"/>
      <c r="U154" s="266"/>
      <c r="V154" s="270"/>
    </row>
    <row r="155" spans="1:22" s="286" customFormat="1" ht="10.5">
      <c r="A155" s="236" t="s">
        <v>946</v>
      </c>
      <c r="B155" s="285">
        <v>715154.6175637393</v>
      </c>
      <c r="C155" s="271">
        <v>44561</v>
      </c>
      <c r="D155" s="239"/>
      <c r="E155" s="240"/>
      <c r="F155" s="241">
        <f>ROUND(B155*E155,0)</f>
        <v>0</v>
      </c>
      <c r="G155" s="239"/>
      <c r="H155" s="239"/>
      <c r="I155" s="241">
        <f>+B155</f>
        <v>715154.6175637393</v>
      </c>
      <c r="J155" s="241">
        <f>+(I155-F155)</f>
        <v>715154.6175637393</v>
      </c>
      <c r="K155" s="239">
        <v>0</v>
      </c>
      <c r="L155" s="239">
        <f>+K155</f>
        <v>0</v>
      </c>
      <c r="M155" s="272">
        <f>+J155+F155-K155</f>
        <v>715154.6175637393</v>
      </c>
      <c r="N155" s="241">
        <f>+F155</f>
        <v>0</v>
      </c>
      <c r="O155" s="272"/>
      <c r="P155" s="273"/>
      <c r="Q155" s="241">
        <f t="shared" ref="Q155:S159" si="70">+I155</f>
        <v>715154.6175637393</v>
      </c>
      <c r="R155" s="241">
        <f t="shared" si="70"/>
        <v>715154.6175637393</v>
      </c>
      <c r="S155" s="241">
        <f t="shared" si="70"/>
        <v>0</v>
      </c>
      <c r="T155" s="241">
        <v>0</v>
      </c>
      <c r="U155" s="241">
        <f t="shared" ref="U155:V159" si="71">+L155</f>
        <v>0</v>
      </c>
      <c r="V155" s="242">
        <f t="shared" si="71"/>
        <v>715154.6175637393</v>
      </c>
    </row>
    <row r="156" spans="1:22" s="286" customFormat="1" ht="10.5">
      <c r="A156" s="236" t="s">
        <v>947</v>
      </c>
      <c r="B156" s="285">
        <v>715154.6175637393</v>
      </c>
      <c r="C156" s="271">
        <v>44561</v>
      </c>
      <c r="D156" s="239"/>
      <c r="E156" s="240"/>
      <c r="F156" s="241">
        <f>ROUND(B156*E156,0)</f>
        <v>0</v>
      </c>
      <c r="G156" s="239"/>
      <c r="H156" s="239"/>
      <c r="I156" s="241">
        <f>+B156</f>
        <v>715154.6175637393</v>
      </c>
      <c r="J156" s="241">
        <f>+(I156-F156)</f>
        <v>715154.6175637393</v>
      </c>
      <c r="K156" s="239">
        <v>0</v>
      </c>
      <c r="L156" s="239">
        <f>+K156</f>
        <v>0</v>
      </c>
      <c r="M156" s="272">
        <f>+J156+F156-K156</f>
        <v>715154.6175637393</v>
      </c>
      <c r="N156" s="241">
        <f>+F156</f>
        <v>0</v>
      </c>
      <c r="O156" s="272"/>
      <c r="P156" s="273"/>
      <c r="Q156" s="241">
        <f t="shared" si="70"/>
        <v>715154.6175637393</v>
      </c>
      <c r="R156" s="241">
        <f t="shared" si="70"/>
        <v>715154.6175637393</v>
      </c>
      <c r="S156" s="241">
        <f t="shared" si="70"/>
        <v>0</v>
      </c>
      <c r="T156" s="241">
        <v>0</v>
      </c>
      <c r="U156" s="241">
        <f t="shared" si="71"/>
        <v>0</v>
      </c>
      <c r="V156" s="242">
        <f t="shared" si="71"/>
        <v>715154.6175637393</v>
      </c>
    </row>
    <row r="157" spans="1:22" s="286" customFormat="1" ht="10.5">
      <c r="A157" s="236" t="s">
        <v>948</v>
      </c>
      <c r="B157" s="285">
        <v>715154.6175637393</v>
      </c>
      <c r="C157" s="271">
        <v>44561</v>
      </c>
      <c r="D157" s="239"/>
      <c r="E157" s="240"/>
      <c r="F157" s="241">
        <f>ROUND(B157*E157,0)</f>
        <v>0</v>
      </c>
      <c r="G157" s="239"/>
      <c r="H157" s="239"/>
      <c r="I157" s="241">
        <f>+B157</f>
        <v>715154.6175637393</v>
      </c>
      <c r="J157" s="241">
        <f>+(I157-F157)</f>
        <v>715154.6175637393</v>
      </c>
      <c r="K157" s="239">
        <v>0</v>
      </c>
      <c r="L157" s="239">
        <f>+K157</f>
        <v>0</v>
      </c>
      <c r="M157" s="272">
        <f>+J157+F157-K157</f>
        <v>715154.6175637393</v>
      </c>
      <c r="N157" s="241">
        <f>+F157</f>
        <v>0</v>
      </c>
      <c r="O157" s="272"/>
      <c r="P157" s="273"/>
      <c r="Q157" s="241">
        <f t="shared" si="70"/>
        <v>715154.6175637393</v>
      </c>
      <c r="R157" s="241">
        <f t="shared" si="70"/>
        <v>715154.6175637393</v>
      </c>
      <c r="S157" s="241">
        <f t="shared" si="70"/>
        <v>0</v>
      </c>
      <c r="T157" s="241">
        <v>0</v>
      </c>
      <c r="U157" s="241">
        <f t="shared" si="71"/>
        <v>0</v>
      </c>
      <c r="V157" s="242">
        <f t="shared" si="71"/>
        <v>715154.6175637393</v>
      </c>
    </row>
    <row r="158" spans="1:22" s="286" customFormat="1" ht="10.5">
      <c r="A158" s="236" t="s">
        <v>949</v>
      </c>
      <c r="B158" s="285">
        <v>715154.6175637393</v>
      </c>
      <c r="C158" s="271">
        <v>44561</v>
      </c>
      <c r="D158" s="239"/>
      <c r="E158" s="240"/>
      <c r="F158" s="241">
        <f>ROUND(B158*E158,0)</f>
        <v>0</v>
      </c>
      <c r="G158" s="239"/>
      <c r="H158" s="239"/>
      <c r="I158" s="241">
        <f>+B158</f>
        <v>715154.6175637393</v>
      </c>
      <c r="J158" s="241">
        <f>+(I158-F158)</f>
        <v>715154.6175637393</v>
      </c>
      <c r="K158" s="239">
        <v>0</v>
      </c>
      <c r="L158" s="239">
        <f>+K158</f>
        <v>0</v>
      </c>
      <c r="M158" s="272">
        <f>+J158+F158-K158</f>
        <v>715154.6175637393</v>
      </c>
      <c r="N158" s="241">
        <f>+F158</f>
        <v>0</v>
      </c>
      <c r="O158" s="272"/>
      <c r="P158" s="273"/>
      <c r="Q158" s="241">
        <f t="shared" si="70"/>
        <v>715154.6175637393</v>
      </c>
      <c r="R158" s="241">
        <f t="shared" si="70"/>
        <v>715154.6175637393</v>
      </c>
      <c r="S158" s="241">
        <f t="shared" si="70"/>
        <v>0</v>
      </c>
      <c r="T158" s="241">
        <v>0</v>
      </c>
      <c r="U158" s="241">
        <f t="shared" si="71"/>
        <v>0</v>
      </c>
      <c r="V158" s="242">
        <f t="shared" si="71"/>
        <v>715154.6175637393</v>
      </c>
    </row>
    <row r="159" spans="1:22" s="286" customFormat="1" ht="10.5">
      <c r="A159" s="236" t="s">
        <v>950</v>
      </c>
      <c r="B159" s="285">
        <v>715154.6175637393</v>
      </c>
      <c r="C159" s="271">
        <v>44561</v>
      </c>
      <c r="D159" s="239"/>
      <c r="E159" s="240"/>
      <c r="F159" s="241">
        <f>ROUND(B159*E159,0)</f>
        <v>0</v>
      </c>
      <c r="G159" s="239"/>
      <c r="H159" s="239"/>
      <c r="I159" s="241">
        <f>+B159</f>
        <v>715154.6175637393</v>
      </c>
      <c r="J159" s="241">
        <f>+(I159-F159)</f>
        <v>715154.6175637393</v>
      </c>
      <c r="K159" s="239">
        <v>0</v>
      </c>
      <c r="L159" s="239">
        <f>+K159</f>
        <v>0</v>
      </c>
      <c r="M159" s="272">
        <f>+J159+F159-K159</f>
        <v>715154.6175637393</v>
      </c>
      <c r="N159" s="241">
        <f>+F159</f>
        <v>0</v>
      </c>
      <c r="O159" s="272"/>
      <c r="P159" s="273"/>
      <c r="Q159" s="241">
        <f t="shared" si="70"/>
        <v>715154.6175637393</v>
      </c>
      <c r="R159" s="241">
        <f t="shared" si="70"/>
        <v>715154.6175637393</v>
      </c>
      <c r="S159" s="241">
        <f t="shared" si="70"/>
        <v>0</v>
      </c>
      <c r="T159" s="241">
        <v>0</v>
      </c>
      <c r="U159" s="241">
        <f t="shared" si="71"/>
        <v>0</v>
      </c>
      <c r="V159" s="242">
        <f t="shared" si="71"/>
        <v>715154.6175637393</v>
      </c>
    </row>
    <row r="160" spans="1:22" s="251" customFormat="1" ht="12" customHeight="1">
      <c r="A160" s="274" t="s">
        <v>951</v>
      </c>
      <c r="B160" s="275">
        <f>SUM(B155:B159)</f>
        <v>3575773.0878186966</v>
      </c>
      <c r="C160" s="275"/>
      <c r="D160" s="275">
        <f t="shared" ref="D160:U160" si="72">SUM(D155:D159)</f>
        <v>0</v>
      </c>
      <c r="E160" s="275">
        <f t="shared" si="72"/>
        <v>0</v>
      </c>
      <c r="F160" s="275">
        <f t="shared" si="72"/>
        <v>0</v>
      </c>
      <c r="G160" s="275">
        <f t="shared" si="72"/>
        <v>0</v>
      </c>
      <c r="H160" s="275">
        <f t="shared" si="72"/>
        <v>0</v>
      </c>
      <c r="I160" s="275">
        <f t="shared" si="72"/>
        <v>3575773.0878186966</v>
      </c>
      <c r="J160" s="275">
        <f t="shared" si="72"/>
        <v>3575773.0878186966</v>
      </c>
      <c r="K160" s="275">
        <f t="shared" si="72"/>
        <v>0</v>
      </c>
      <c r="L160" s="275">
        <f t="shared" si="72"/>
        <v>0</v>
      </c>
      <c r="M160" s="275">
        <f t="shared" si="72"/>
        <v>3575773.0878186966</v>
      </c>
      <c r="N160" s="275">
        <f t="shared" si="72"/>
        <v>0</v>
      </c>
      <c r="O160" s="275">
        <f t="shared" si="72"/>
        <v>0</v>
      </c>
      <c r="P160" s="275">
        <f t="shared" si="72"/>
        <v>0</v>
      </c>
      <c r="Q160" s="275">
        <f t="shared" si="72"/>
        <v>3575773.0878186966</v>
      </c>
      <c r="R160" s="275">
        <f t="shared" si="72"/>
        <v>3575773.0878186966</v>
      </c>
      <c r="S160" s="275">
        <f t="shared" si="72"/>
        <v>0</v>
      </c>
      <c r="T160" s="275">
        <f t="shared" si="72"/>
        <v>0</v>
      </c>
      <c r="U160" s="275">
        <f t="shared" si="72"/>
        <v>0</v>
      </c>
      <c r="V160" s="275">
        <f>SUM(V155:V159)</f>
        <v>3575773.0878186966</v>
      </c>
    </row>
    <row r="161" spans="1:22" s="235" customFormat="1" ht="10">
      <c r="A161" s="263" t="s">
        <v>952</v>
      </c>
      <c r="B161" s="264"/>
      <c r="C161" s="266"/>
      <c r="D161" s="266"/>
      <c r="E161" s="267"/>
      <c r="F161" s="266"/>
      <c r="G161" s="266"/>
      <c r="H161" s="266"/>
      <c r="I161" s="266"/>
      <c r="J161" s="266"/>
      <c r="K161" s="266"/>
      <c r="L161" s="266"/>
      <c r="M161" s="268"/>
      <c r="N161" s="268"/>
      <c r="O161" s="266"/>
      <c r="P161" s="269"/>
      <c r="Q161" s="269"/>
      <c r="R161" s="266"/>
      <c r="S161" s="266"/>
      <c r="T161" s="266"/>
      <c r="U161" s="266"/>
      <c r="V161" s="270"/>
    </row>
    <row r="162" spans="1:22" s="286" customFormat="1" ht="10.5">
      <c r="A162" s="236" t="s">
        <v>946</v>
      </c>
      <c r="B162" s="285">
        <v>8455539.1359773371</v>
      </c>
      <c r="C162" s="271">
        <v>44561</v>
      </c>
      <c r="D162" s="239"/>
      <c r="E162" s="240">
        <v>0.2</v>
      </c>
      <c r="F162" s="241">
        <f>ROUND(B162*E162,0)</f>
        <v>1691108</v>
      </c>
      <c r="G162" s="239">
        <v>30</v>
      </c>
      <c r="H162" s="239">
        <f>+G162</f>
        <v>30</v>
      </c>
      <c r="I162" s="241">
        <f>+B162</f>
        <v>8455539.1359773371</v>
      </c>
      <c r="J162" s="241">
        <f>+(I162-F162)</f>
        <v>6764431.1359773371</v>
      </c>
      <c r="K162" s="239">
        <v>0</v>
      </c>
      <c r="L162" s="239">
        <f>+K162</f>
        <v>0</v>
      </c>
      <c r="M162" s="272">
        <f>+J162+F162-K162</f>
        <v>8455539.1359773371</v>
      </c>
      <c r="N162" s="241">
        <f>+F162</f>
        <v>1691108</v>
      </c>
      <c r="O162" s="272">
        <v>20</v>
      </c>
      <c r="P162" s="273"/>
      <c r="Q162" s="241">
        <f t="shared" ref="Q162:S166" si="73">+I162</f>
        <v>8455539.1359773371</v>
      </c>
      <c r="R162" s="241">
        <f t="shared" si="73"/>
        <v>6764431.1359773371</v>
      </c>
      <c r="S162" s="241">
        <f t="shared" si="73"/>
        <v>0</v>
      </c>
      <c r="T162" s="241">
        <v>0</v>
      </c>
      <c r="U162" s="241">
        <f t="shared" ref="U162:V166" si="74">+L162</f>
        <v>0</v>
      </c>
      <c r="V162" s="242">
        <f t="shared" si="74"/>
        <v>8455539.1359773371</v>
      </c>
    </row>
    <row r="163" spans="1:22" s="286" customFormat="1" ht="10.5">
      <c r="A163" s="236" t="s">
        <v>947</v>
      </c>
      <c r="B163" s="285">
        <v>8455539.1359773371</v>
      </c>
      <c r="C163" s="271">
        <v>44561</v>
      </c>
      <c r="D163" s="239"/>
      <c r="E163" s="240">
        <v>0.2</v>
      </c>
      <c r="F163" s="241">
        <f>ROUND(B163*E163,0)</f>
        <v>1691108</v>
      </c>
      <c r="G163" s="239">
        <v>30</v>
      </c>
      <c r="H163" s="239">
        <f>+G163</f>
        <v>30</v>
      </c>
      <c r="I163" s="241">
        <f>+B163</f>
        <v>8455539.1359773371</v>
      </c>
      <c r="J163" s="241">
        <f>+(I163-F163)</f>
        <v>6764431.1359773371</v>
      </c>
      <c r="K163" s="239">
        <v>0</v>
      </c>
      <c r="L163" s="239">
        <f>+K163</f>
        <v>0</v>
      </c>
      <c r="M163" s="272">
        <f>+J163+F163-K163</f>
        <v>8455539.1359773371</v>
      </c>
      <c r="N163" s="241">
        <f>+F163</f>
        <v>1691108</v>
      </c>
      <c r="O163" s="272">
        <v>20</v>
      </c>
      <c r="P163" s="273"/>
      <c r="Q163" s="241">
        <f t="shared" si="73"/>
        <v>8455539.1359773371</v>
      </c>
      <c r="R163" s="241">
        <f t="shared" si="73"/>
        <v>6764431.1359773371</v>
      </c>
      <c r="S163" s="241">
        <f t="shared" si="73"/>
        <v>0</v>
      </c>
      <c r="T163" s="241">
        <v>0</v>
      </c>
      <c r="U163" s="241">
        <f t="shared" si="74"/>
        <v>0</v>
      </c>
      <c r="V163" s="242">
        <f t="shared" si="74"/>
        <v>8455539.1359773371</v>
      </c>
    </row>
    <row r="164" spans="1:22" s="286" customFormat="1" ht="10.5">
      <c r="A164" s="236" t="s">
        <v>948</v>
      </c>
      <c r="B164" s="285">
        <v>8455539.1359773371</v>
      </c>
      <c r="C164" s="271">
        <v>44561</v>
      </c>
      <c r="D164" s="239"/>
      <c r="E164" s="240">
        <v>0.2</v>
      </c>
      <c r="F164" s="241">
        <f>ROUND(B164*E164,0)</f>
        <v>1691108</v>
      </c>
      <c r="G164" s="239">
        <v>30</v>
      </c>
      <c r="H164" s="239">
        <f>+G164</f>
        <v>30</v>
      </c>
      <c r="I164" s="241">
        <f>+B164</f>
        <v>8455539.1359773371</v>
      </c>
      <c r="J164" s="241">
        <f>+(I164-F164)</f>
        <v>6764431.1359773371</v>
      </c>
      <c r="K164" s="239">
        <v>0</v>
      </c>
      <c r="L164" s="239">
        <f>+K164</f>
        <v>0</v>
      </c>
      <c r="M164" s="272">
        <f>+J164+F164-K164</f>
        <v>8455539.1359773371</v>
      </c>
      <c r="N164" s="241">
        <f>+F164</f>
        <v>1691108</v>
      </c>
      <c r="O164" s="272">
        <v>20</v>
      </c>
      <c r="P164" s="273"/>
      <c r="Q164" s="241">
        <f t="shared" si="73"/>
        <v>8455539.1359773371</v>
      </c>
      <c r="R164" s="241">
        <f t="shared" si="73"/>
        <v>6764431.1359773371</v>
      </c>
      <c r="S164" s="241">
        <f t="shared" si="73"/>
        <v>0</v>
      </c>
      <c r="T164" s="241">
        <v>0</v>
      </c>
      <c r="U164" s="241">
        <f t="shared" si="74"/>
        <v>0</v>
      </c>
      <c r="V164" s="242">
        <f t="shared" si="74"/>
        <v>8455539.1359773371</v>
      </c>
    </row>
    <row r="165" spans="1:22" s="286" customFormat="1" ht="10.5">
      <c r="A165" s="236" t="s">
        <v>949</v>
      </c>
      <c r="B165" s="285">
        <v>8455539.1359773371</v>
      </c>
      <c r="C165" s="271">
        <v>44561</v>
      </c>
      <c r="D165" s="239"/>
      <c r="E165" s="240">
        <v>0.2</v>
      </c>
      <c r="F165" s="241">
        <f>ROUND(B165*E165,0)</f>
        <v>1691108</v>
      </c>
      <c r="G165" s="239">
        <v>30</v>
      </c>
      <c r="H165" s="239">
        <f>+G165</f>
        <v>30</v>
      </c>
      <c r="I165" s="241">
        <f>+B165</f>
        <v>8455539.1359773371</v>
      </c>
      <c r="J165" s="241">
        <f>+(I165-F165)</f>
        <v>6764431.1359773371</v>
      </c>
      <c r="K165" s="239">
        <v>0</v>
      </c>
      <c r="L165" s="239">
        <f>+K165</f>
        <v>0</v>
      </c>
      <c r="M165" s="272">
        <f>+J165+F165-K165</f>
        <v>8455539.1359773371</v>
      </c>
      <c r="N165" s="241">
        <f>+F165</f>
        <v>1691108</v>
      </c>
      <c r="O165" s="272">
        <v>20</v>
      </c>
      <c r="P165" s="273"/>
      <c r="Q165" s="241">
        <f t="shared" si="73"/>
        <v>8455539.1359773371</v>
      </c>
      <c r="R165" s="241">
        <f t="shared" si="73"/>
        <v>6764431.1359773371</v>
      </c>
      <c r="S165" s="241">
        <f t="shared" si="73"/>
        <v>0</v>
      </c>
      <c r="T165" s="241">
        <v>0</v>
      </c>
      <c r="U165" s="241">
        <f t="shared" si="74"/>
        <v>0</v>
      </c>
      <c r="V165" s="242">
        <f t="shared" si="74"/>
        <v>8455539.1359773371</v>
      </c>
    </row>
    <row r="166" spans="1:22" s="286" customFormat="1" ht="10.5">
      <c r="A166" s="236" t="s">
        <v>950</v>
      </c>
      <c r="B166" s="285">
        <v>8455539.1359773371</v>
      </c>
      <c r="C166" s="271">
        <v>44561</v>
      </c>
      <c r="D166" s="239"/>
      <c r="E166" s="240">
        <v>0.2</v>
      </c>
      <c r="F166" s="241">
        <f>ROUND(B166*E166,0)</f>
        <v>1691108</v>
      </c>
      <c r="G166" s="239">
        <v>30</v>
      </c>
      <c r="H166" s="239">
        <f>+G166</f>
        <v>30</v>
      </c>
      <c r="I166" s="241">
        <f>+B166</f>
        <v>8455539.1359773371</v>
      </c>
      <c r="J166" s="241">
        <f>+(I166-F166)</f>
        <v>6764431.1359773371</v>
      </c>
      <c r="K166" s="239">
        <v>0</v>
      </c>
      <c r="L166" s="239">
        <f>+K166</f>
        <v>0</v>
      </c>
      <c r="M166" s="272">
        <f>+J166+F166-K166</f>
        <v>8455539.1359773371</v>
      </c>
      <c r="N166" s="241">
        <f>+F166</f>
        <v>1691108</v>
      </c>
      <c r="O166" s="272">
        <v>20</v>
      </c>
      <c r="P166" s="273"/>
      <c r="Q166" s="241">
        <f t="shared" si="73"/>
        <v>8455539.1359773371</v>
      </c>
      <c r="R166" s="241">
        <f t="shared" si="73"/>
        <v>6764431.1359773371</v>
      </c>
      <c r="S166" s="241">
        <f t="shared" si="73"/>
        <v>0</v>
      </c>
      <c r="T166" s="241">
        <v>0</v>
      </c>
      <c r="U166" s="241">
        <f t="shared" si="74"/>
        <v>0</v>
      </c>
      <c r="V166" s="242">
        <f t="shared" si="74"/>
        <v>8455539.1359773371</v>
      </c>
    </row>
    <row r="167" spans="1:22" s="251" customFormat="1" ht="12" customHeight="1">
      <c r="A167" s="274" t="s">
        <v>953</v>
      </c>
      <c r="B167" s="275">
        <f>SUM(B162:B166)</f>
        <v>42277695.679886684</v>
      </c>
      <c r="C167" s="275"/>
      <c r="D167" s="275"/>
      <c r="E167" s="275"/>
      <c r="F167" s="275">
        <f>SUM(F162:F166)</f>
        <v>8455540</v>
      </c>
      <c r="G167" s="275"/>
      <c r="H167" s="275"/>
      <c r="I167" s="275">
        <f>SUM(I162:I166)</f>
        <v>42277695.679886684</v>
      </c>
      <c r="J167" s="275">
        <f>SUM(J162:J166)</f>
        <v>33822155.679886684</v>
      </c>
      <c r="K167" s="275"/>
      <c r="L167" s="275"/>
      <c r="M167" s="275">
        <f>SUM(M162:M166)</f>
        <v>42277695.679886684</v>
      </c>
      <c r="N167" s="275">
        <f>SUM(N162:N166)</f>
        <v>8455540</v>
      </c>
      <c r="O167" s="275"/>
      <c r="P167" s="275"/>
      <c r="Q167" s="275">
        <f>SUM(Q162:Q166)</f>
        <v>42277695.679886684</v>
      </c>
      <c r="R167" s="275">
        <f>SUM(R162:R166)</f>
        <v>33822155.679886684</v>
      </c>
      <c r="S167" s="275"/>
      <c r="T167" s="275"/>
      <c r="U167" s="275"/>
      <c r="V167" s="275">
        <f>SUM(V162:V166)</f>
        <v>42277695.679886684</v>
      </c>
    </row>
    <row r="168" spans="1:22" s="251" customFormat="1" ht="10.5">
      <c r="A168" s="283" t="s">
        <v>954</v>
      </c>
      <c r="B168" s="245">
        <f>B125+B137+B142+B147+B150+B153+B160+B167</f>
        <v>1079084965</v>
      </c>
      <c r="C168" s="245">
        <f>C125+C137+C142+C147+C150+C153+C160+C167</f>
        <v>0</v>
      </c>
      <c r="D168" s="245">
        <f>D125+D137+D142+D147+D150+D153+D160+D167</f>
        <v>0</v>
      </c>
      <c r="E168" s="245"/>
      <c r="F168" s="245" t="e">
        <f>F125+F137+F142+F147+F150+F153+F160+F167</f>
        <v>#VALUE!</v>
      </c>
      <c r="G168" s="245"/>
      <c r="H168" s="245"/>
      <c r="I168" s="245">
        <f>I125+I137+I142+I147+I150+I153+I160+I167</f>
        <v>1079084965</v>
      </c>
      <c r="J168" s="245">
        <f>J125+J137+J142+J147+J150+J153+J160+J167</f>
        <v>880097946</v>
      </c>
      <c r="K168" s="247"/>
      <c r="L168" s="247"/>
      <c r="M168" s="245">
        <f>M125+M137+M142+M147+M150+M153+M160+M167</f>
        <v>1079084965</v>
      </c>
      <c r="N168" s="245">
        <f>N125+N137+N142+N147+N150+N153+N160+N167</f>
        <v>198987019</v>
      </c>
      <c r="O168" s="249"/>
      <c r="P168" s="250"/>
      <c r="Q168" s="245">
        <f>Q125+Q137+Q142+Q147+Q150+Q153+Q160+Q167</f>
        <v>1079084965</v>
      </c>
      <c r="R168" s="245">
        <f>R125+R137+R142+R147+R150+R153+R160+R167</f>
        <v>880097946</v>
      </c>
      <c r="S168" s="247"/>
      <c r="T168" s="247"/>
      <c r="U168" s="247"/>
      <c r="V168" s="245">
        <f>V125+V137+V142+V147+V150+V153+V160+V167</f>
        <v>1079084965</v>
      </c>
    </row>
    <row r="169" spans="1:22" s="235" customFormat="1" ht="6" customHeight="1">
      <c r="A169" s="243"/>
      <c r="B169" s="237"/>
      <c r="C169" s="239"/>
      <c r="D169" s="239"/>
      <c r="E169" s="289"/>
      <c r="F169" s="239"/>
      <c r="G169" s="239"/>
      <c r="H169" s="239"/>
      <c r="I169" s="239"/>
      <c r="J169" s="239"/>
      <c r="K169" s="239"/>
      <c r="L169" s="239"/>
      <c r="M169" s="272"/>
      <c r="N169" s="272"/>
      <c r="O169" s="272"/>
      <c r="P169" s="273"/>
      <c r="Q169" s="273"/>
      <c r="R169" s="239"/>
      <c r="S169" s="239"/>
      <c r="T169" s="239"/>
      <c r="U169" s="239"/>
      <c r="V169" s="290"/>
    </row>
    <row r="170" spans="1:22" s="251" customFormat="1" ht="11" thickBot="1">
      <c r="A170" s="291" t="s">
        <v>955</v>
      </c>
      <c r="B170" s="292">
        <f>B20+B23+B98+B112+B168-1</f>
        <v>3948086948.0244908</v>
      </c>
      <c r="C170" s="292"/>
      <c r="D170" s="292"/>
      <c r="E170" s="292"/>
      <c r="F170" s="292" t="e">
        <f>F20+F23+F98+F112+F168</f>
        <v>#VALUE!</v>
      </c>
      <c r="G170" s="292"/>
      <c r="H170" s="292"/>
      <c r="I170" s="292">
        <f>I20+I23+I98+I112+I168</f>
        <v>3948086949.0244908</v>
      </c>
      <c r="J170" s="292">
        <f>J20+J23+J98+J112+J168</f>
        <v>3282736361.0244908</v>
      </c>
      <c r="K170" s="292"/>
      <c r="L170" s="292"/>
      <c r="M170" s="292">
        <f t="shared" ref="M170:R170" si="75">M20+M23+M98+M112+M168-1</f>
        <v>3948086948.0244908</v>
      </c>
      <c r="N170" s="292">
        <f t="shared" si="75"/>
        <v>665350587</v>
      </c>
      <c r="O170" s="292"/>
      <c r="P170" s="292"/>
      <c r="Q170" s="292">
        <f t="shared" si="75"/>
        <v>3948086948.0244908</v>
      </c>
      <c r="R170" s="292">
        <f t="shared" si="75"/>
        <v>3282736360.0244908</v>
      </c>
      <c r="S170" s="292"/>
      <c r="T170" s="292"/>
      <c r="U170" s="292"/>
      <c r="V170" s="292">
        <f>V20+V23+V98+V112+V168</f>
        <v>3948086949.0244908</v>
      </c>
    </row>
    <row r="171" spans="1:22">
      <c r="A171" s="293"/>
      <c r="B171" s="294"/>
      <c r="C171" s="295"/>
      <c r="D171" s="293"/>
      <c r="E171" s="296"/>
      <c r="F171" s="293"/>
      <c r="G171" s="293"/>
      <c r="H171" s="293"/>
      <c r="I171" s="293"/>
      <c r="J171" s="293"/>
      <c r="K171" s="293"/>
      <c r="L171" s="293"/>
      <c r="M171" s="293"/>
      <c r="N171" s="293"/>
      <c r="O171" s="293" t="s">
        <v>40</v>
      </c>
      <c r="P171" s="293"/>
      <c r="Q171" s="293"/>
      <c r="R171" s="293"/>
      <c r="S171" s="293"/>
      <c r="T171" s="293"/>
      <c r="U171" s="293"/>
    </row>
    <row r="172" spans="1:22">
      <c r="A172" s="293"/>
      <c r="B172" s="294"/>
      <c r="C172" s="295"/>
      <c r="D172" s="293"/>
      <c r="E172" s="296"/>
      <c r="F172" s="293"/>
      <c r="G172" s="293"/>
      <c r="H172" s="293"/>
      <c r="I172" s="293"/>
      <c r="J172" s="293"/>
      <c r="K172" s="293"/>
      <c r="L172" s="293"/>
      <c r="M172" s="293"/>
      <c r="N172" s="293"/>
      <c r="O172" s="293"/>
      <c r="P172" s="293"/>
      <c r="Q172" s="293"/>
      <c r="R172" s="293"/>
      <c r="S172" s="293"/>
      <c r="T172" s="293"/>
      <c r="U172" s="293"/>
    </row>
    <row r="173" spans="1:22">
      <c r="A173" s="293"/>
      <c r="B173" s="294"/>
      <c r="C173" s="295"/>
      <c r="D173" s="293"/>
      <c r="E173" s="296"/>
      <c r="F173" s="293"/>
      <c r="G173" s="293"/>
      <c r="H173" s="293"/>
      <c r="I173" s="293"/>
      <c r="J173" s="293"/>
      <c r="K173" s="293"/>
      <c r="L173" s="293"/>
      <c r="M173" s="293"/>
      <c r="N173" s="293"/>
      <c r="O173" s="293"/>
      <c r="P173" s="293"/>
      <c r="Q173" s="293"/>
      <c r="R173" s="293"/>
      <c r="S173" s="293"/>
      <c r="T173" s="293"/>
      <c r="U173" s="293"/>
    </row>
    <row r="174" spans="1:22">
      <c r="A174" s="297"/>
      <c r="B174" s="297"/>
      <c r="C174" s="297"/>
      <c r="D174" s="297"/>
      <c r="E174" s="297"/>
      <c r="F174" s="298"/>
      <c r="G174" s="298"/>
      <c r="H174" s="298"/>
      <c r="I174" s="298"/>
      <c r="J174" s="298"/>
    </row>
    <row r="175" spans="1:22">
      <c r="A175" s="297"/>
      <c r="B175" s="299"/>
      <c r="C175" s="299"/>
      <c r="D175" s="297"/>
      <c r="E175" s="1015"/>
      <c r="F175" s="1015"/>
      <c r="G175" s="1015"/>
      <c r="H175" s="1015"/>
      <c r="I175" s="1015"/>
      <c r="J175" s="300"/>
      <c r="K175" s="300"/>
      <c r="P175" s="1016"/>
      <c r="Q175" s="1016"/>
      <c r="R175" s="1016"/>
      <c r="S175" s="1016"/>
    </row>
    <row r="176" spans="1:22">
      <c r="A176" s="297"/>
      <c r="B176" s="301"/>
      <c r="C176" s="301"/>
      <c r="D176" s="301"/>
      <c r="E176" s="1017" t="s">
        <v>816</v>
      </c>
      <c r="F176" s="1017"/>
      <c r="G176" s="1017"/>
      <c r="H176" s="1017"/>
      <c r="I176" s="1017"/>
      <c r="J176" s="300"/>
      <c r="K176" s="300"/>
      <c r="L176" s="300"/>
      <c r="M176" s="300"/>
      <c r="N176" s="300"/>
      <c r="P176" s="1014" t="s">
        <v>956</v>
      </c>
      <c r="Q176" s="1014"/>
      <c r="R176" s="1014"/>
      <c r="S176" s="1014"/>
    </row>
    <row r="177" spans="1:19">
      <c r="A177" s="297"/>
      <c r="B177" s="299"/>
      <c r="C177" s="299"/>
      <c r="D177" s="301"/>
      <c r="E177" s="1014" t="s">
        <v>957</v>
      </c>
      <c r="F177" s="1014"/>
      <c r="G177" s="1014"/>
      <c r="H177" s="1014"/>
      <c r="I177" s="1014"/>
      <c r="J177" s="300"/>
      <c r="K177" s="300"/>
      <c r="L177" s="300"/>
      <c r="M177" s="300"/>
      <c r="N177" s="300"/>
      <c r="P177" s="1014" t="s">
        <v>812</v>
      </c>
      <c r="Q177" s="1014"/>
      <c r="R177" s="1014"/>
      <c r="S177" s="1014"/>
    </row>
    <row r="178" spans="1:19">
      <c r="A178" s="297"/>
      <c r="C178" s="200"/>
      <c r="D178" s="301"/>
      <c r="E178" s="1014" t="s">
        <v>805</v>
      </c>
      <c r="F178" s="1014"/>
      <c r="G178" s="1014"/>
      <c r="H178" s="1014"/>
      <c r="I178" s="1014"/>
      <c r="J178" s="300"/>
      <c r="K178" s="300"/>
      <c r="L178" s="300"/>
      <c r="M178" s="300"/>
      <c r="N178" s="300"/>
      <c r="P178" s="1014"/>
      <c r="Q178" s="1014"/>
      <c r="R178" s="1014"/>
      <c r="S178" s="1014"/>
    </row>
  </sheetData>
  <sheetProtection selectLockedCells="1" selectUnlockedCells="1"/>
  <mergeCells count="41">
    <mergeCell ref="A10:I10"/>
    <mergeCell ref="J10:M10"/>
    <mergeCell ref="P10:Q10"/>
    <mergeCell ref="R10:S10"/>
    <mergeCell ref="A9:I9"/>
    <mergeCell ref="J9:M9"/>
    <mergeCell ref="Q9:R9"/>
    <mergeCell ref="N9:P9"/>
    <mergeCell ref="S9:V9"/>
    <mergeCell ref="E178:I178"/>
    <mergeCell ref="P178:S178"/>
    <mergeCell ref="E175:I175"/>
    <mergeCell ref="P175:S175"/>
    <mergeCell ref="E176:I176"/>
    <mergeCell ref="P176:S176"/>
    <mergeCell ref="E177:I177"/>
    <mergeCell ref="P177:S177"/>
    <mergeCell ref="A7:I7"/>
    <mergeCell ref="J7:P7"/>
    <mergeCell ref="Q7:V7"/>
    <mergeCell ref="A8:I8"/>
    <mergeCell ref="J8:M8"/>
    <mergeCell ref="N8:P8"/>
    <mergeCell ref="Q8:R8"/>
    <mergeCell ref="S8:V8"/>
    <mergeCell ref="S5:V5"/>
    <mergeCell ref="A1:V1"/>
    <mergeCell ref="A3:J3"/>
    <mergeCell ref="K3:P3"/>
    <mergeCell ref="Q3:V3"/>
    <mergeCell ref="A4:H4"/>
    <mergeCell ref="I4:J4"/>
    <mergeCell ref="K4:L4"/>
    <mergeCell ref="M4:P4"/>
    <mergeCell ref="Q4:R4"/>
    <mergeCell ref="S4:V4"/>
    <mergeCell ref="A5:H5"/>
    <mergeCell ref="I5:J5"/>
    <mergeCell ref="K5:L5"/>
    <mergeCell ref="M5:P5"/>
    <mergeCell ref="Q5:R5"/>
  </mergeCells>
  <printOptions horizontalCentered="1"/>
  <pageMargins left="0.7" right="0.7" top="0.75" bottom="0.75" header="0.3" footer="0.3"/>
  <pageSetup paperSize="9" scale="53" firstPageNumber="0" fitToHeight="0" orientation="landscape" verticalDpi="300"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742B0-88A2-4B22-B4AD-FB7AF59C5FB6}">
  <sheetPr>
    <tabColor rgb="FF000099"/>
    <pageSetUpPr fitToPage="1"/>
  </sheetPr>
  <dimension ref="B1:M44"/>
  <sheetViews>
    <sheetView showGridLines="0" topLeftCell="A9" zoomScaleNormal="100" zoomScaleSheetLayoutView="90" workbookViewId="0">
      <selection activeCell="B11" sqref="B11:G11"/>
    </sheetView>
  </sheetViews>
  <sheetFormatPr baseColWidth="10" defaultColWidth="11.36328125" defaultRowHeight="14"/>
  <cols>
    <col min="1" max="1" width="4.54296875" style="15" customWidth="1"/>
    <col min="2" max="2" width="10" style="15" customWidth="1"/>
    <col min="3" max="3" width="18.6328125" style="15" customWidth="1"/>
    <col min="4" max="4" width="29.6328125" style="15" customWidth="1"/>
    <col min="5" max="5" width="25.90625" style="15" customWidth="1"/>
    <col min="6" max="6" width="24.36328125" style="15" customWidth="1"/>
    <col min="7" max="7" width="22.453125" style="15" customWidth="1"/>
    <col min="8" max="8" width="2.90625" style="15" customWidth="1"/>
    <col min="9" max="9" width="4.36328125" style="15" customWidth="1"/>
    <col min="10" max="10" width="14.08984375" style="15" customWidth="1"/>
    <col min="11" max="11" width="3" style="15" customWidth="1"/>
    <col min="12" max="16384" width="11.36328125" style="15"/>
  </cols>
  <sheetData>
    <row r="1" spans="2:13" ht="15" customHeight="1">
      <c r="B1" s="1085" t="s">
        <v>1095</v>
      </c>
      <c r="C1" s="1085"/>
      <c r="D1" s="1085"/>
      <c r="E1" s="1085"/>
      <c r="F1" s="1085"/>
      <c r="G1" s="1085"/>
      <c r="H1" s="1085"/>
      <c r="K1" s="74" t="s">
        <v>118</v>
      </c>
    </row>
    <row r="5" spans="2:13" ht="15" customHeight="1"/>
    <row r="6" spans="2:13" ht="15" customHeight="1"/>
    <row r="7" spans="2:13" ht="15" customHeight="1">
      <c r="B7" s="478" t="s">
        <v>0</v>
      </c>
      <c r="C7" s="479"/>
      <c r="D7" s="479"/>
      <c r="E7" s="479"/>
      <c r="F7" s="479"/>
      <c r="G7" s="479"/>
      <c r="H7" s="479"/>
      <c r="I7" s="479"/>
      <c r="J7" s="480"/>
      <c r="K7" s="1140"/>
      <c r="L7" s="1141"/>
      <c r="M7" s="1141"/>
    </row>
    <row r="8" spans="2:13" ht="15" customHeight="1">
      <c r="B8" s="15" t="s">
        <v>1097</v>
      </c>
    </row>
    <row r="9" spans="2:13" ht="14.5" thickBot="1"/>
    <row r="10" spans="2:13">
      <c r="B10" s="1108"/>
      <c r="C10" s="1109"/>
      <c r="D10" s="1109"/>
      <c r="E10" s="1109"/>
      <c r="F10" s="1109"/>
      <c r="G10" s="1110"/>
    </row>
    <row r="11" spans="2:13" ht="18" customHeight="1">
      <c r="B11" s="1142" t="s">
        <v>2583</v>
      </c>
      <c r="C11" s="1143"/>
      <c r="D11" s="1143"/>
      <c r="E11" s="1143"/>
      <c r="F11" s="1143"/>
      <c r="G11" s="1144"/>
    </row>
    <row r="12" spans="2:13" ht="14.5" thickBot="1">
      <c r="B12" s="1114"/>
      <c r="C12" s="1115"/>
      <c r="D12" s="1115"/>
      <c r="E12" s="1115"/>
      <c r="F12" s="1115"/>
      <c r="G12" s="1116"/>
    </row>
    <row r="13" spans="2:13">
      <c r="B13" s="1094"/>
      <c r="C13" s="1096"/>
      <c r="D13" s="1094"/>
      <c r="E13" s="1095"/>
      <c r="F13" s="1095"/>
      <c r="G13" s="1096"/>
    </row>
    <row r="14" spans="2:13">
      <c r="B14" s="1120" t="s">
        <v>1098</v>
      </c>
      <c r="C14" s="1121"/>
      <c r="D14" s="1134" t="s">
        <v>1113</v>
      </c>
      <c r="E14" s="1135"/>
      <c r="F14" s="1135"/>
      <c r="G14" s="1136"/>
    </row>
    <row r="15" spans="2:13" ht="14.5" thickBot="1">
      <c r="B15" s="1097"/>
      <c r="C15" s="1099"/>
      <c r="D15" s="1137" t="s">
        <v>1114</v>
      </c>
      <c r="E15" s="1138"/>
      <c r="F15" s="1138"/>
      <c r="G15" s="1139"/>
    </row>
    <row r="16" spans="2:13">
      <c r="B16" s="1094"/>
      <c r="C16" s="1096"/>
      <c r="D16" s="1094"/>
      <c r="E16" s="1095"/>
      <c r="F16" s="1095"/>
      <c r="G16" s="1096"/>
    </row>
    <row r="17" spans="2:7" ht="14" customHeight="1">
      <c r="B17" s="1120" t="s">
        <v>1099</v>
      </c>
      <c r="C17" s="1121"/>
      <c r="D17" s="1134" t="s">
        <v>1121</v>
      </c>
      <c r="E17" s="1135"/>
      <c r="F17" s="1135"/>
      <c r="G17" s="1136"/>
    </row>
    <row r="18" spans="2:7" ht="14.5" thickBot="1">
      <c r="B18" s="1097"/>
      <c r="C18" s="1099"/>
      <c r="D18" s="1137" t="s">
        <v>1115</v>
      </c>
      <c r="E18" s="1138"/>
      <c r="F18" s="1138"/>
      <c r="G18" s="1139"/>
    </row>
    <row r="19" spans="2:7">
      <c r="B19" s="1094"/>
      <c r="C19" s="1096"/>
      <c r="D19" s="1094"/>
      <c r="E19" s="1095"/>
      <c r="F19" s="1095"/>
      <c r="G19" s="1096"/>
    </row>
    <row r="20" spans="2:7" ht="20.399999999999999" customHeight="1">
      <c r="B20" s="1120" t="s">
        <v>1100</v>
      </c>
      <c r="C20" s="1121"/>
      <c r="D20" s="1130" t="s">
        <v>1116</v>
      </c>
      <c r="E20" s="1131"/>
      <c r="F20" s="1131"/>
      <c r="G20" s="1132"/>
    </row>
    <row r="21" spans="2:7" ht="15" thickBot="1">
      <c r="B21" s="1097"/>
      <c r="C21" s="1099"/>
      <c r="D21" s="1125"/>
      <c r="E21" s="1133"/>
      <c r="F21" s="1133"/>
      <c r="G21" s="1126"/>
    </row>
    <row r="22" spans="2:7">
      <c r="B22" s="1094"/>
      <c r="C22" s="1096"/>
      <c r="D22" s="1127"/>
      <c r="E22" s="1128"/>
      <c r="F22" s="1128"/>
      <c r="G22" s="1129"/>
    </row>
    <row r="23" spans="2:7" ht="24" customHeight="1">
      <c r="B23" s="1120"/>
      <c r="C23" s="1121"/>
      <c r="D23" s="1122" t="s">
        <v>1117</v>
      </c>
      <c r="E23" s="1123"/>
      <c r="F23" s="1123"/>
      <c r="G23" s="1124"/>
    </row>
    <row r="24" spans="2:7" ht="97.25" customHeight="1">
      <c r="B24" s="1120" t="s">
        <v>1101</v>
      </c>
      <c r="C24" s="1121"/>
      <c r="D24" s="1122" t="s">
        <v>2584</v>
      </c>
      <c r="E24" s="1123"/>
      <c r="F24" s="1123"/>
      <c r="G24" s="1124"/>
    </row>
    <row r="25" spans="2:7" ht="15" thickBot="1">
      <c r="B25" s="1125"/>
      <c r="C25" s="1126"/>
      <c r="D25" s="1105"/>
      <c r="E25" s="1106"/>
      <c r="F25" s="1106"/>
      <c r="G25" s="1107"/>
    </row>
    <row r="26" spans="2:7">
      <c r="B26" s="1094"/>
      <c r="C26" s="1096"/>
      <c r="D26" s="1117"/>
      <c r="E26" s="1118"/>
      <c r="F26" s="1118"/>
      <c r="G26" s="1119"/>
    </row>
    <row r="27" spans="2:7" ht="30.65" customHeight="1" thickBot="1">
      <c r="B27" s="1103" t="s">
        <v>1102</v>
      </c>
      <c r="C27" s="1104"/>
      <c r="D27" s="1105"/>
      <c r="E27" s="1106"/>
      <c r="F27" s="1106"/>
      <c r="G27" s="1107"/>
    </row>
    <row r="28" spans="2:7">
      <c r="B28" s="1094"/>
      <c r="C28" s="1096"/>
      <c r="D28" s="1117"/>
      <c r="E28" s="1118"/>
      <c r="F28" s="1118"/>
      <c r="G28" s="1119"/>
    </row>
    <row r="29" spans="2:7" ht="30.65" customHeight="1" thickBot="1">
      <c r="B29" s="1103" t="s">
        <v>1103</v>
      </c>
      <c r="C29" s="1104"/>
      <c r="D29" s="1105" t="s">
        <v>1118</v>
      </c>
      <c r="E29" s="1106"/>
      <c r="F29" s="1106"/>
      <c r="G29" s="1107"/>
    </row>
    <row r="30" spans="2:7" ht="14" customHeight="1">
      <c r="B30" s="1108"/>
      <c r="C30" s="1109"/>
      <c r="D30" s="1109"/>
      <c r="E30" s="1109"/>
      <c r="F30" s="1109"/>
      <c r="G30" s="1110"/>
    </row>
    <row r="31" spans="2:7">
      <c r="B31" s="1111" t="s">
        <v>1119</v>
      </c>
      <c r="C31" s="1112"/>
      <c r="D31" s="1112"/>
      <c r="E31" s="1112"/>
      <c r="F31" s="1112"/>
      <c r="G31" s="1113"/>
    </row>
    <row r="32" spans="2:7" ht="14.5" thickBot="1">
      <c r="B32" s="1114"/>
      <c r="C32" s="1115"/>
      <c r="D32" s="1115"/>
      <c r="E32" s="1115"/>
      <c r="F32" s="1115"/>
      <c r="G32" s="1116"/>
    </row>
    <row r="33" spans="2:7" ht="14.4" customHeight="1" thickBot="1">
      <c r="B33" s="1100" t="s">
        <v>1104</v>
      </c>
      <c r="C33" s="1101"/>
      <c r="D33" s="1101"/>
      <c r="E33" s="1101"/>
      <c r="F33" s="1101"/>
      <c r="G33" s="1102"/>
    </row>
    <row r="34" spans="2:7">
      <c r="B34" s="481"/>
      <c r="C34" s="482"/>
      <c r="D34" s="482"/>
      <c r="E34" s="1091" t="s">
        <v>1105</v>
      </c>
      <c r="F34" s="482"/>
      <c r="G34" s="482"/>
    </row>
    <row r="35" spans="2:7" ht="14.4" customHeight="1">
      <c r="B35" s="483" t="s">
        <v>1106</v>
      </c>
      <c r="C35" s="482"/>
      <c r="D35" s="482"/>
      <c r="E35" s="1092"/>
      <c r="F35" s="482" t="s">
        <v>1107</v>
      </c>
      <c r="G35" s="482" t="s">
        <v>1108</v>
      </c>
    </row>
    <row r="36" spans="2:7" ht="15" thickBot="1">
      <c r="B36" s="484"/>
      <c r="C36" s="485" t="s">
        <v>1109</v>
      </c>
      <c r="D36" s="485" t="s">
        <v>1110</v>
      </c>
      <c r="E36" s="1093"/>
      <c r="F36" s="485" t="s">
        <v>1111</v>
      </c>
      <c r="G36" s="485" t="s">
        <v>1111</v>
      </c>
    </row>
    <row r="37" spans="2:7" ht="14" customHeight="1">
      <c r="B37" s="486"/>
      <c r="C37" s="487"/>
      <c r="D37" s="487"/>
      <c r="E37" s="487"/>
      <c r="F37" s="487"/>
      <c r="G37" s="487"/>
    </row>
    <row r="38" spans="2:7">
      <c r="B38" s="488">
        <v>7500</v>
      </c>
      <c r="C38" s="487" t="s">
        <v>1112</v>
      </c>
      <c r="D38" s="487" t="s">
        <v>787</v>
      </c>
      <c r="E38" s="487" t="s">
        <v>1120</v>
      </c>
      <c r="F38" s="583">
        <v>7500000000</v>
      </c>
      <c r="G38" s="583">
        <v>7500000000</v>
      </c>
    </row>
    <row r="39" spans="2:7" ht="14.4" customHeight="1">
      <c r="B39" s="488">
        <v>7500</v>
      </c>
      <c r="C39" s="487" t="s">
        <v>1112</v>
      </c>
      <c r="D39" s="487" t="s">
        <v>787</v>
      </c>
      <c r="E39" s="487" t="s">
        <v>1120</v>
      </c>
      <c r="F39" s="583">
        <v>7500000000</v>
      </c>
      <c r="G39" s="583">
        <v>7500000000</v>
      </c>
    </row>
    <row r="40" spans="2:7" ht="14" customHeight="1">
      <c r="B40" s="488"/>
      <c r="C40" s="487"/>
      <c r="D40" s="487"/>
      <c r="E40" s="487"/>
      <c r="F40" s="489"/>
      <c r="G40" s="489"/>
    </row>
    <row r="41" spans="2:7" ht="15" thickBot="1">
      <c r="B41" s="484"/>
      <c r="C41" s="490"/>
      <c r="D41" s="490"/>
      <c r="E41" s="491"/>
      <c r="F41" s="490"/>
      <c r="G41" s="490"/>
    </row>
    <row r="42" spans="2:7">
      <c r="B42" s="1094"/>
      <c r="C42" s="1095"/>
      <c r="D42" s="1095"/>
      <c r="E42" s="1095"/>
      <c r="F42" s="1095"/>
      <c r="G42" s="1096"/>
    </row>
    <row r="43" spans="2:7" ht="14.5" thickBot="1">
      <c r="B43" s="1097"/>
      <c r="C43" s="1098"/>
      <c r="D43" s="1098"/>
      <c r="E43" s="1098"/>
      <c r="F43" s="1098"/>
      <c r="G43" s="1099"/>
    </row>
    <row r="44" spans="2:7" ht="14.5" thickBot="1">
      <c r="B44" s="1100"/>
      <c r="C44" s="1101"/>
      <c r="D44" s="1101"/>
      <c r="E44" s="1101"/>
      <c r="F44" s="1101"/>
      <c r="G44" s="1102"/>
    </row>
  </sheetData>
  <mergeCells count="46">
    <mergeCell ref="B1:H1"/>
    <mergeCell ref="K7:M7"/>
    <mergeCell ref="B10:G10"/>
    <mergeCell ref="B11:G11"/>
    <mergeCell ref="B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4:C24"/>
    <mergeCell ref="D24:G24"/>
    <mergeCell ref="B25:C25"/>
    <mergeCell ref="D25:G25"/>
    <mergeCell ref="B22:C22"/>
    <mergeCell ref="D22:G22"/>
    <mergeCell ref="B23:C23"/>
    <mergeCell ref="D23:G23"/>
    <mergeCell ref="B26:C26"/>
    <mergeCell ref="D26:G26"/>
    <mergeCell ref="B27:C27"/>
    <mergeCell ref="D27:G27"/>
    <mergeCell ref="B28:C28"/>
    <mergeCell ref="D28:G28"/>
    <mergeCell ref="E34:E36"/>
    <mergeCell ref="B42:G43"/>
    <mergeCell ref="B44:G44"/>
    <mergeCell ref="B29:C29"/>
    <mergeCell ref="D29:G29"/>
    <mergeCell ref="B30:G30"/>
    <mergeCell ref="B31:G31"/>
    <mergeCell ref="B32:G32"/>
    <mergeCell ref="B33:G33"/>
  </mergeCells>
  <hyperlinks>
    <hyperlink ref="K1" location="BG!A1" display="BG" xr:uid="{385FE2FD-D714-4F88-B0D6-F37F969C9C22}"/>
  </hyperlinks>
  <pageMargins left="0.25" right="0.25" top="0.75" bottom="0.75" header="0.3" footer="0.3"/>
  <pageSetup paperSize="9" scale="63"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7">
    <tabColor rgb="FF000099"/>
    <pageSetUpPr fitToPage="1"/>
  </sheetPr>
  <dimension ref="A1:M103"/>
  <sheetViews>
    <sheetView showGridLines="0" topLeftCell="A65" zoomScale="98" zoomScaleNormal="98" workbookViewId="0">
      <selection activeCell="O79" sqref="O79"/>
    </sheetView>
  </sheetViews>
  <sheetFormatPr baseColWidth="10" defaultColWidth="11.453125" defaultRowHeight="12.5"/>
  <cols>
    <col min="1" max="1" width="31.453125" style="1" customWidth="1"/>
    <col min="2" max="2" width="18.6328125" style="1" bestFit="1" customWidth="1"/>
    <col min="3" max="3" width="16.6328125" style="1" bestFit="1" customWidth="1"/>
    <col min="4" max="4" width="20.6328125" style="1" bestFit="1" customWidth="1"/>
    <col min="5" max="5" width="3.453125" style="1" customWidth="1"/>
    <col min="6" max="6" width="18.6328125" style="1" bestFit="1" customWidth="1"/>
    <col min="7" max="7" width="16.6328125" style="1" customWidth="1"/>
    <col min="8" max="8" width="20.6328125" style="1" bestFit="1" customWidth="1"/>
    <col min="9" max="9" width="3.453125" style="1" customWidth="1"/>
    <col min="10" max="10" width="1" style="1" customWidth="1"/>
    <col min="11" max="11" width="3.1796875" style="1" customWidth="1"/>
    <col min="12" max="16384" width="11.453125" style="1"/>
  </cols>
  <sheetData>
    <row r="1" spans="1:12" ht="15" customHeight="1">
      <c r="A1" s="74" t="s">
        <v>1095</v>
      </c>
      <c r="J1" s="74" t="s">
        <v>118</v>
      </c>
    </row>
    <row r="2" spans="1:12" ht="15" customHeight="1"/>
    <row r="3" spans="1:12" ht="15" customHeight="1"/>
    <row r="4" spans="1:12" ht="15" customHeight="1"/>
    <row r="5" spans="1:12" ht="15" customHeight="1"/>
    <row r="6" spans="1:12" ht="15" customHeight="1">
      <c r="A6" s="1164" t="s">
        <v>1</v>
      </c>
      <c r="B6" s="1068"/>
      <c r="C6" s="1068"/>
      <c r="D6" s="1068"/>
      <c r="E6" s="1068"/>
      <c r="F6" s="1068"/>
      <c r="G6" s="1068"/>
      <c r="H6" s="1068"/>
      <c r="I6" s="1068"/>
      <c r="J6" s="1068"/>
    </row>
    <row r="7" spans="1:12" ht="13">
      <c r="A7" s="1165"/>
      <c r="B7" s="1166"/>
      <c r="C7" s="1166"/>
      <c r="D7" s="1166"/>
      <c r="E7" s="1166"/>
      <c r="F7" s="1166"/>
      <c r="G7" s="1166"/>
      <c r="H7" s="1166"/>
      <c r="I7" s="1166"/>
      <c r="J7" s="1167"/>
      <c r="K7" s="2"/>
      <c r="L7" s="2" t="s">
        <v>40</v>
      </c>
    </row>
    <row r="8" spans="1:12" ht="15" customHeight="1">
      <c r="A8" s="1160" t="s">
        <v>162</v>
      </c>
      <c r="B8" s="1161"/>
      <c r="C8" s="1161"/>
      <c r="D8" s="1161"/>
      <c r="E8" s="1161"/>
      <c r="F8" s="1161"/>
      <c r="G8" s="1161"/>
      <c r="H8" s="1161"/>
      <c r="I8" s="1161"/>
      <c r="J8" s="1162"/>
      <c r="K8" s="2"/>
      <c r="L8" s="2"/>
    </row>
    <row r="9" spans="1:12" s="25" customFormat="1" ht="64.5" customHeight="1">
      <c r="A9" s="1148" t="s">
        <v>2483</v>
      </c>
      <c r="B9" s="1149"/>
      <c r="C9" s="1149"/>
      <c r="D9" s="1149"/>
      <c r="E9" s="1149"/>
      <c r="F9" s="1149"/>
      <c r="G9" s="1149"/>
      <c r="H9" s="1149"/>
      <c r="I9" s="1149"/>
      <c r="J9" s="1150"/>
    </row>
    <row r="10" spans="1:12">
      <c r="A10" s="1157"/>
      <c r="B10" s="1158"/>
      <c r="C10" s="1158"/>
      <c r="D10" s="1158"/>
      <c r="E10" s="1158"/>
      <c r="F10" s="1158"/>
      <c r="G10" s="1158"/>
      <c r="H10" s="1158"/>
      <c r="I10" s="1158"/>
      <c r="J10" s="1159"/>
    </row>
    <row r="11" spans="1:12" ht="13">
      <c r="A11" s="1160" t="s">
        <v>93</v>
      </c>
      <c r="B11" s="1161"/>
      <c r="C11" s="1161"/>
      <c r="D11" s="1161"/>
      <c r="E11" s="1161"/>
      <c r="F11" s="1161"/>
      <c r="G11" s="1161"/>
      <c r="H11" s="1161"/>
      <c r="I11" s="1161"/>
      <c r="J11" s="1162"/>
      <c r="K11" s="2"/>
      <c r="L11" s="2"/>
    </row>
    <row r="12" spans="1:12" ht="25.5" customHeight="1">
      <c r="A12" s="1148" t="s">
        <v>142</v>
      </c>
      <c r="B12" s="1149"/>
      <c r="C12" s="1149"/>
      <c r="D12" s="1149"/>
      <c r="E12" s="1149"/>
      <c r="F12" s="1149"/>
      <c r="G12" s="1149"/>
      <c r="H12" s="1149"/>
      <c r="I12" s="1149"/>
      <c r="J12" s="1150"/>
    </row>
    <row r="13" spans="1:12" ht="5.25" customHeight="1">
      <c r="A13" s="1157" t="s">
        <v>40</v>
      </c>
      <c r="B13" s="1158"/>
      <c r="C13" s="1158"/>
      <c r="D13" s="1158"/>
      <c r="E13" s="1158"/>
      <c r="F13" s="1158"/>
      <c r="G13" s="1158"/>
      <c r="H13" s="1158"/>
      <c r="I13" s="1158"/>
      <c r="J13" s="1159"/>
    </row>
    <row r="14" spans="1:12" ht="15" customHeight="1">
      <c r="A14" s="1160" t="s">
        <v>94</v>
      </c>
      <c r="B14" s="1161"/>
      <c r="C14" s="1161"/>
      <c r="D14" s="1161"/>
      <c r="E14" s="1161"/>
      <c r="F14" s="1161"/>
      <c r="G14" s="1161"/>
      <c r="H14" s="1161"/>
      <c r="I14" s="1161"/>
      <c r="J14" s="1162"/>
      <c r="K14" s="2"/>
      <c r="L14" s="2"/>
    </row>
    <row r="15" spans="1:12" ht="14.25" customHeight="1">
      <c r="A15" s="1148" t="s">
        <v>314</v>
      </c>
      <c r="B15" s="1149"/>
      <c r="C15" s="1149"/>
      <c r="D15" s="1149"/>
      <c r="E15" s="1149"/>
      <c r="F15" s="1149"/>
      <c r="G15" s="1149"/>
      <c r="H15" s="1149"/>
      <c r="I15" s="1149"/>
      <c r="J15" s="1150"/>
    </row>
    <row r="16" spans="1:12" ht="23.25" customHeight="1">
      <c r="A16" s="1148" t="s">
        <v>143</v>
      </c>
      <c r="B16" s="1149"/>
      <c r="C16" s="1149"/>
      <c r="D16" s="1149"/>
      <c r="E16" s="1149"/>
      <c r="F16" s="1149"/>
      <c r="G16" s="1149"/>
      <c r="H16" s="1149"/>
      <c r="I16" s="1149"/>
      <c r="J16" s="1150"/>
    </row>
    <row r="17" spans="1:12" ht="15" customHeight="1">
      <c r="A17" s="1148" t="s">
        <v>1025</v>
      </c>
      <c r="B17" s="1149"/>
      <c r="C17" s="1149"/>
      <c r="D17" s="1149"/>
      <c r="E17" s="1149"/>
      <c r="F17" s="1149"/>
      <c r="G17" s="1149"/>
      <c r="H17" s="1149"/>
      <c r="I17" s="1149"/>
      <c r="J17" s="1150"/>
    </row>
    <row r="18" spans="1:12" ht="15" customHeight="1">
      <c r="A18" s="1148" t="s">
        <v>314</v>
      </c>
      <c r="B18" s="1149"/>
      <c r="C18" s="1149"/>
      <c r="D18" s="1149"/>
      <c r="E18" s="1149"/>
      <c r="F18" s="1149"/>
      <c r="G18" s="1149"/>
      <c r="H18" s="1149"/>
      <c r="I18" s="1149"/>
      <c r="J18" s="1150"/>
    </row>
    <row r="19" spans="1:12" ht="15" customHeight="1">
      <c r="A19" s="94"/>
      <c r="B19" s="61"/>
      <c r="G19" s="61"/>
      <c r="J19" s="46"/>
    </row>
    <row r="20" spans="1:12" ht="15" customHeight="1">
      <c r="A20" s="94"/>
      <c r="B20" s="1163">
        <v>2024</v>
      </c>
      <c r="C20" s="1163"/>
      <c r="D20" s="1163"/>
      <c r="E20" s="61"/>
      <c r="F20" s="1163">
        <v>2023</v>
      </c>
      <c r="G20" s="1163"/>
      <c r="H20" s="1163"/>
      <c r="J20" s="46"/>
      <c r="K20" s="61"/>
      <c r="L20" s="61"/>
    </row>
    <row r="21" spans="1:12" ht="24.75" customHeight="1">
      <c r="A21" s="94"/>
      <c r="B21" s="354" t="s">
        <v>96</v>
      </c>
      <c r="C21" s="355" t="s">
        <v>146</v>
      </c>
      <c r="D21" s="355" t="s">
        <v>1139</v>
      </c>
      <c r="F21" s="354" t="s">
        <v>96</v>
      </c>
      <c r="G21" s="355" t="s">
        <v>146</v>
      </c>
      <c r="H21" s="355" t="s">
        <v>1140</v>
      </c>
      <c r="I21" s="457"/>
      <c r="J21" s="46"/>
    </row>
    <row r="22" spans="1:12" ht="15" customHeight="1">
      <c r="A22" s="353" t="s">
        <v>95</v>
      </c>
      <c r="B22" s="357" t="s">
        <v>535</v>
      </c>
      <c r="C22" s="572">
        <v>50169791.367272705</v>
      </c>
      <c r="D22" s="573">
        <v>390817657771.9176</v>
      </c>
      <c r="E22"/>
      <c r="F22" s="357" t="s">
        <v>535</v>
      </c>
      <c r="G22" s="572">
        <v>31178099.079951108</v>
      </c>
      <c r="H22" s="573">
        <v>226464928696.14206</v>
      </c>
      <c r="I22" s="356"/>
      <c r="J22" s="46"/>
      <c r="K22" s="61"/>
      <c r="L22" s="66"/>
    </row>
    <row r="23" spans="1:12" ht="15" customHeight="1">
      <c r="A23" s="353"/>
      <c r="B23" s="357"/>
      <c r="C23" s="574"/>
      <c r="D23" s="575"/>
      <c r="E23"/>
      <c r="F23" s="357"/>
      <c r="G23" s="574"/>
      <c r="H23" s="575"/>
      <c r="I23" s="576"/>
      <c r="J23" s="46"/>
      <c r="K23" s="61"/>
      <c r="L23" s="66"/>
    </row>
    <row r="24" spans="1:12" ht="15" customHeight="1">
      <c r="A24" s="353" t="s">
        <v>97</v>
      </c>
      <c r="B24" s="357" t="s">
        <v>535</v>
      </c>
      <c r="C24" s="572">
        <v>62447608.007583097</v>
      </c>
      <c r="D24" s="573">
        <v>486890885637.44379</v>
      </c>
      <c r="E24"/>
      <c r="F24" s="357" t="s">
        <v>535</v>
      </c>
      <c r="G24" s="572">
        <v>59552559.558077887</v>
      </c>
      <c r="H24" s="573">
        <v>433758213848.40723</v>
      </c>
      <c r="I24" s="576"/>
      <c r="J24" s="46"/>
      <c r="K24" s="61"/>
      <c r="L24" s="66"/>
    </row>
    <row r="25" spans="1:12" ht="15" customHeight="1">
      <c r="A25" s="94"/>
      <c r="B25" s="62"/>
      <c r="C25" s="62"/>
      <c r="D25" s="556"/>
      <c r="F25" s="62"/>
      <c r="G25" s="62"/>
      <c r="H25" s="556"/>
      <c r="I25" s="356"/>
      <c r="J25" s="46"/>
    </row>
    <row r="26" spans="1:12" ht="15" customHeight="1">
      <c r="A26" s="127" t="s">
        <v>98</v>
      </c>
      <c r="B26" s="63"/>
      <c r="C26" s="63"/>
      <c r="D26" s="557">
        <v>-96073227865.526184</v>
      </c>
      <c r="F26" s="63"/>
      <c r="G26" s="63"/>
      <c r="H26" s="557">
        <v>-207293285152.26517</v>
      </c>
      <c r="I26" s="319"/>
      <c r="J26" s="46"/>
    </row>
    <row r="27" spans="1:12" ht="15" customHeight="1">
      <c r="A27" s="94"/>
      <c r="B27" s="61"/>
      <c r="C27" s="61"/>
      <c r="D27" s="61"/>
      <c r="E27" s="61"/>
      <c r="F27" s="61"/>
      <c r="G27" s="61"/>
      <c r="H27" s="61"/>
      <c r="I27" s="61"/>
      <c r="J27" s="95"/>
      <c r="K27" s="61"/>
      <c r="L27" s="61"/>
    </row>
    <row r="28" spans="1:12" ht="15" hidden="1" customHeight="1">
      <c r="A28" s="94"/>
      <c r="B28" s="61"/>
      <c r="C28" s="61"/>
      <c r="D28" s="61"/>
      <c r="E28" s="61"/>
      <c r="F28" s="61"/>
      <c r="G28" s="61"/>
      <c r="H28" s="61"/>
      <c r="I28" s="61"/>
      <c r="J28" s="95"/>
      <c r="K28" s="61"/>
      <c r="L28" s="61"/>
    </row>
    <row r="29" spans="1:12" ht="24.75" customHeight="1">
      <c r="A29" s="1171" t="s">
        <v>1122</v>
      </c>
      <c r="B29" s="1172"/>
      <c r="C29" s="1172"/>
      <c r="D29" s="1172"/>
      <c r="E29" s="1172"/>
      <c r="F29" s="1172"/>
      <c r="G29" s="1172"/>
      <c r="H29" s="1172"/>
      <c r="I29" s="1172"/>
      <c r="J29" s="1173"/>
      <c r="K29" s="126"/>
      <c r="L29"/>
    </row>
    <row r="30" spans="1:12" ht="8.25" customHeight="1" thickBot="1">
      <c r="A30" s="332"/>
      <c r="B30" s="333"/>
      <c r="C30" s="333"/>
      <c r="D30" s="333"/>
      <c r="E30" s="333"/>
      <c r="F30" s="333"/>
      <c r="G30" s="333"/>
      <c r="H30" s="333"/>
      <c r="I30" s="333"/>
      <c r="J30" s="334"/>
    </row>
    <row r="31" spans="1:12" ht="15" customHeight="1" thickBot="1">
      <c r="A31" s="496"/>
      <c r="B31" s="1168">
        <v>45565</v>
      </c>
      <c r="C31" s="1169"/>
      <c r="D31" s="1170"/>
      <c r="E31" s="1170"/>
      <c r="F31" s="1168">
        <v>45291</v>
      </c>
      <c r="G31" s="1169"/>
      <c r="H31" s="471"/>
      <c r="I31" s="471"/>
      <c r="J31" s="472"/>
      <c r="K31" s="2"/>
      <c r="L31" s="2"/>
    </row>
    <row r="32" spans="1:12" ht="17.25" customHeight="1" thickBot="1">
      <c r="A32" s="497"/>
      <c r="B32" s="499" t="s">
        <v>164</v>
      </c>
      <c r="C32" s="492" t="s">
        <v>1123</v>
      </c>
      <c r="D32" s="496"/>
      <c r="E32" s="496"/>
      <c r="F32" s="499" t="s">
        <v>164</v>
      </c>
      <c r="G32" s="492" t="s">
        <v>1123</v>
      </c>
      <c r="H32" s="465"/>
      <c r="I32" s="465"/>
      <c r="J32" s="466"/>
    </row>
    <row r="33" spans="1:12" ht="6.75" hidden="1" customHeight="1" thickBot="1">
      <c r="A33" s="493" t="s">
        <v>1124</v>
      </c>
      <c r="B33" s="500">
        <v>7258.03</v>
      </c>
      <c r="C33" s="494">
        <v>7262.6</v>
      </c>
      <c r="D33" s="498">
        <v>7322.9</v>
      </c>
      <c r="E33" s="495">
        <v>7339.62</v>
      </c>
      <c r="F33" s="500">
        <v>7258.03</v>
      </c>
      <c r="G33" s="494">
        <v>7262.6</v>
      </c>
      <c r="H33" s="333"/>
      <c r="I33" s="333"/>
      <c r="J33" s="334"/>
    </row>
    <row r="34" spans="1:12" ht="15" hidden="1" customHeight="1" thickBot="1">
      <c r="A34" s="470" t="s">
        <v>37</v>
      </c>
      <c r="B34" s="501"/>
      <c r="C34" s="502"/>
      <c r="D34" s="471"/>
      <c r="E34" s="471"/>
      <c r="F34" s="501"/>
      <c r="G34" s="502"/>
      <c r="H34" s="338"/>
      <c r="I34" s="338"/>
      <c r="J34" s="339"/>
      <c r="K34" s="2"/>
      <c r="L34" s="2"/>
    </row>
    <row r="35" spans="1:12" ht="122.25" hidden="1" customHeight="1" thickBot="1">
      <c r="A35" s="464" t="s">
        <v>223</v>
      </c>
      <c r="B35" s="503"/>
      <c r="C35" s="504"/>
      <c r="D35" s="465"/>
      <c r="E35" s="465"/>
      <c r="F35" s="503"/>
      <c r="G35" s="504"/>
      <c r="H35" s="473"/>
      <c r="I35" s="473"/>
      <c r="J35" s="474"/>
      <c r="K35" s="2"/>
      <c r="L35" s="2"/>
    </row>
    <row r="36" spans="1:12" ht="27" hidden="1" customHeight="1" thickBot="1">
      <c r="A36" s="332"/>
      <c r="B36" s="505"/>
      <c r="C36" s="506"/>
      <c r="D36" s="333"/>
      <c r="E36" s="333"/>
      <c r="F36" s="505"/>
      <c r="G36" s="506"/>
      <c r="H36" s="476"/>
      <c r="I36" s="476"/>
      <c r="J36" s="477"/>
      <c r="K36" s="2"/>
      <c r="L36" s="2"/>
    </row>
    <row r="37" spans="1:12" s="38" customFormat="1" ht="15" hidden="1" customHeight="1" thickBot="1">
      <c r="A37" s="337" t="s">
        <v>145</v>
      </c>
      <c r="B37" s="507"/>
      <c r="C37" s="508"/>
      <c r="D37" s="338"/>
      <c r="E37" s="338"/>
      <c r="F37" s="507"/>
      <c r="G37" s="508"/>
      <c r="H37" s="90"/>
      <c r="I37" s="90"/>
      <c r="J37" s="91"/>
      <c r="K37" s="92"/>
      <c r="L37" s="92"/>
    </row>
    <row r="38" spans="1:12" ht="15" hidden="1" customHeight="1" thickBot="1">
      <c r="A38" s="332" t="s">
        <v>224</v>
      </c>
      <c r="B38" s="509"/>
      <c r="C38" s="510"/>
      <c r="D38" s="473"/>
      <c r="E38" s="473"/>
      <c r="F38" s="509"/>
      <c r="G38" s="510"/>
      <c r="H38" s="88"/>
      <c r="I38" s="88"/>
      <c r="J38" s="336"/>
    </row>
    <row r="39" spans="1:12" ht="15" hidden="1" customHeight="1" thickBot="1">
      <c r="A39" s="475" t="s">
        <v>315</v>
      </c>
      <c r="B39" s="511"/>
      <c r="C39" s="512"/>
      <c r="D39" s="476"/>
      <c r="E39" s="476"/>
      <c r="F39" s="511"/>
      <c r="G39" s="512"/>
      <c r="H39" s="468"/>
      <c r="I39" s="468"/>
      <c r="J39" s="469"/>
      <c r="K39" s="2"/>
      <c r="L39" s="2"/>
    </row>
    <row r="40" spans="1:12" ht="43.5" hidden="1" customHeight="1" thickBot="1">
      <c r="A40" s="89"/>
      <c r="B40" s="513"/>
      <c r="C40" s="514"/>
      <c r="D40" s="90"/>
      <c r="E40" s="90"/>
      <c r="F40" s="513"/>
      <c r="G40" s="514"/>
      <c r="H40" s="325"/>
      <c r="I40" s="325"/>
      <c r="J40" s="331"/>
    </row>
    <row r="41" spans="1:12" ht="24.75" hidden="1" customHeight="1" thickBot="1">
      <c r="A41" s="335"/>
      <c r="B41" s="515"/>
      <c r="C41" s="516"/>
      <c r="D41" s="88"/>
      <c r="E41" s="88"/>
      <c r="F41" s="515"/>
      <c r="G41" s="516"/>
      <c r="H41" s="325"/>
      <c r="I41" s="325"/>
      <c r="J41" s="331"/>
    </row>
    <row r="42" spans="1:12" ht="15" hidden="1" customHeight="1" thickBot="1">
      <c r="A42" s="467" t="s">
        <v>144</v>
      </c>
      <c r="B42" s="517"/>
      <c r="C42" s="518"/>
      <c r="D42" s="468"/>
      <c r="E42" s="468"/>
      <c r="F42" s="517"/>
      <c r="G42" s="518"/>
      <c r="J42" s="46"/>
    </row>
    <row r="43" spans="1:12" ht="15" hidden="1" customHeight="1" thickBot="1">
      <c r="A43" s="330" t="s">
        <v>225</v>
      </c>
      <c r="B43" s="519"/>
      <c r="C43" s="520"/>
      <c r="D43" s="325"/>
      <c r="E43" s="325"/>
      <c r="F43" s="519"/>
      <c r="G43" s="520"/>
      <c r="H43" s="340"/>
      <c r="I43" s="340"/>
      <c r="J43" s="341"/>
    </row>
    <row r="44" spans="1:12" ht="15" customHeight="1" thickBot="1">
      <c r="A44" s="330"/>
      <c r="B44" s="603">
        <v>7789.9</v>
      </c>
      <c r="C44" s="603">
        <v>7796.79</v>
      </c>
      <c r="D44" s="325"/>
      <c r="E44" s="325"/>
      <c r="F44" s="603">
        <v>7263.59</v>
      </c>
      <c r="G44" s="603">
        <v>7283.62</v>
      </c>
      <c r="H44" s="471"/>
      <c r="I44" s="471"/>
      <c r="J44" s="472"/>
      <c r="K44" s="2"/>
      <c r="L44" s="2"/>
    </row>
    <row r="45" spans="1:12" ht="14.25" customHeight="1">
      <c r="A45" s="1148"/>
      <c r="B45" s="1149"/>
      <c r="C45" s="1149"/>
      <c r="D45" s="1149"/>
      <c r="E45" s="1149"/>
      <c r="F45" s="1149"/>
      <c r="G45" s="1149"/>
      <c r="H45" s="1149"/>
      <c r="I45" s="1149"/>
      <c r="J45" s="1150"/>
    </row>
    <row r="46" spans="1:12" s="10" customFormat="1" ht="14.25" customHeight="1">
      <c r="A46" s="1151" t="s">
        <v>1177</v>
      </c>
      <c r="B46" s="1152"/>
      <c r="C46" s="1152"/>
      <c r="D46" s="1152"/>
      <c r="E46" s="1152"/>
      <c r="F46" s="1152"/>
      <c r="G46" s="1152"/>
      <c r="H46" s="1152"/>
      <c r="I46" s="1152"/>
      <c r="J46" s="1153"/>
    </row>
    <row r="47" spans="1:12" ht="14.25" customHeight="1">
      <c r="A47" s="1148" t="s">
        <v>2484</v>
      </c>
      <c r="B47" s="1149"/>
      <c r="C47" s="1149"/>
      <c r="D47" s="1149"/>
      <c r="E47" s="1149"/>
      <c r="F47" s="1149"/>
      <c r="G47" s="1149"/>
      <c r="H47" s="1149"/>
      <c r="I47" s="1149"/>
      <c r="J47" s="1150"/>
    </row>
    <row r="48" spans="1:12" ht="14.25" customHeight="1">
      <c r="A48" s="1148"/>
      <c r="B48" s="1149"/>
      <c r="C48" s="1149"/>
      <c r="D48" s="1149"/>
      <c r="E48" s="1149"/>
      <c r="F48" s="1149"/>
      <c r="G48" s="1149"/>
      <c r="H48" s="1149"/>
      <c r="I48" s="1149"/>
      <c r="J48" s="1150"/>
    </row>
    <row r="49" spans="1:10" ht="14.25" customHeight="1">
      <c r="A49" s="566" t="s">
        <v>2608</v>
      </c>
      <c r="B49" s="561"/>
      <c r="C49" s="561"/>
      <c r="D49" s="561"/>
      <c r="E49" s="561"/>
      <c r="F49" s="561"/>
      <c r="G49" s="561"/>
      <c r="H49" s="561"/>
      <c r="I49" s="561"/>
      <c r="J49" s="562"/>
    </row>
    <row r="50" spans="1:10" ht="23.4" customHeight="1">
      <c r="A50" s="1148" t="s">
        <v>2609</v>
      </c>
      <c r="B50" s="1149"/>
      <c r="C50" s="1149"/>
      <c r="D50" s="1149"/>
      <c r="E50" s="1149"/>
      <c r="F50" s="1149"/>
      <c r="G50" s="1149"/>
      <c r="H50" s="1149"/>
      <c r="I50" s="1149"/>
      <c r="J50" s="1150"/>
    </row>
    <row r="51" spans="1:10" ht="14.25" customHeight="1">
      <c r="A51" s="1148" t="s">
        <v>2607</v>
      </c>
      <c r="B51" s="1149"/>
      <c r="C51" s="1149"/>
      <c r="D51" s="1149"/>
      <c r="E51" s="1149"/>
      <c r="F51" s="1149"/>
      <c r="G51" s="1149"/>
      <c r="H51" s="1149"/>
      <c r="I51" s="1149"/>
      <c r="J51" s="1150"/>
    </row>
    <row r="52" spans="1:10" ht="14.25" customHeight="1">
      <c r="A52" s="1148"/>
      <c r="B52" s="1149"/>
      <c r="C52" s="1149"/>
      <c r="D52" s="1149"/>
      <c r="E52" s="1149"/>
      <c r="F52" s="1149"/>
      <c r="G52" s="1149"/>
      <c r="H52" s="1149"/>
      <c r="I52" s="1149"/>
      <c r="J52" s="1150"/>
    </row>
    <row r="53" spans="1:10" s="10" customFormat="1" ht="14.25" customHeight="1">
      <c r="A53" s="1151" t="s">
        <v>2610</v>
      </c>
      <c r="B53" s="1152"/>
      <c r="C53" s="1152"/>
      <c r="D53" s="1152"/>
      <c r="E53" s="1152"/>
      <c r="F53" s="1152"/>
      <c r="G53" s="1152"/>
      <c r="H53" s="1152"/>
      <c r="I53" s="1152"/>
      <c r="J53" s="1153"/>
    </row>
    <row r="54" spans="1:10">
      <c r="A54" s="1148" t="s">
        <v>2617</v>
      </c>
      <c r="B54" s="1149"/>
      <c r="C54" s="1149"/>
      <c r="D54" s="1149"/>
      <c r="E54" s="1149"/>
      <c r="F54" s="1149"/>
      <c r="G54" s="1149"/>
      <c r="H54" s="1149"/>
      <c r="I54" s="1149"/>
      <c r="J54" s="1150"/>
    </row>
    <row r="55" spans="1:10" ht="14.25" customHeight="1">
      <c r="A55" s="1148"/>
      <c r="B55" s="1149"/>
      <c r="C55" s="1149"/>
      <c r="D55" s="1149"/>
      <c r="E55" s="1149"/>
      <c r="F55" s="1149"/>
      <c r="G55" s="1149"/>
      <c r="H55" s="1149"/>
      <c r="I55" s="1149"/>
      <c r="J55" s="1150"/>
    </row>
    <row r="56" spans="1:10" s="10" customFormat="1" ht="14.25" customHeight="1">
      <c r="A56" s="1151" t="s">
        <v>2611</v>
      </c>
      <c r="B56" s="1152"/>
      <c r="C56" s="1152"/>
      <c r="D56" s="1152"/>
      <c r="E56" s="1152"/>
      <c r="F56" s="1152"/>
      <c r="G56" s="1152"/>
      <c r="H56" s="1152"/>
      <c r="I56" s="1152"/>
      <c r="J56" s="1153"/>
    </row>
    <row r="57" spans="1:10" s="10" customFormat="1" ht="14.25" customHeight="1">
      <c r="A57" s="560" t="s">
        <v>1129</v>
      </c>
      <c r="B57" s="567"/>
      <c r="C57" s="567"/>
      <c r="D57" s="567"/>
      <c r="E57" s="567"/>
      <c r="F57" s="567"/>
      <c r="G57" s="567"/>
      <c r="H57" s="567"/>
      <c r="I57" s="567"/>
      <c r="J57" s="568"/>
    </row>
    <row r="58" spans="1:10" s="10" customFormat="1" ht="14.25" customHeight="1">
      <c r="A58" s="566"/>
      <c r="B58" s="567"/>
      <c r="C58" s="567"/>
      <c r="D58" s="567"/>
      <c r="E58" s="567"/>
      <c r="F58" s="567"/>
      <c r="G58" s="567"/>
      <c r="H58" s="567"/>
      <c r="I58" s="567"/>
      <c r="J58" s="568"/>
    </row>
    <row r="59" spans="1:10" ht="14.25" customHeight="1">
      <c r="A59" s="1151" t="s">
        <v>2612</v>
      </c>
      <c r="B59" s="1152"/>
      <c r="C59" s="1152"/>
      <c r="D59" s="1152"/>
      <c r="E59" s="1152"/>
      <c r="F59" s="1152"/>
      <c r="G59" s="1152"/>
      <c r="H59" s="1152"/>
      <c r="I59" s="1152"/>
      <c r="J59" s="1153"/>
    </row>
    <row r="60" spans="1:10">
      <c r="A60" s="1148" t="s">
        <v>1125</v>
      </c>
      <c r="B60" s="1149"/>
      <c r="C60" s="1149"/>
      <c r="D60" s="1149"/>
      <c r="E60" s="1149"/>
      <c r="F60" s="1149"/>
      <c r="G60" s="1149"/>
      <c r="H60" s="1149"/>
      <c r="I60" s="1149"/>
      <c r="J60" s="1150"/>
    </row>
    <row r="61" spans="1:10" ht="14.25" customHeight="1">
      <c r="A61" s="560"/>
      <c r="B61" s="561"/>
      <c r="C61" s="561"/>
      <c r="D61" s="561"/>
      <c r="E61" s="561"/>
      <c r="F61" s="561"/>
      <c r="G61" s="561"/>
      <c r="H61" s="561"/>
      <c r="I61" s="561"/>
      <c r="J61" s="562"/>
    </row>
    <row r="62" spans="1:10" ht="14.25" customHeight="1">
      <c r="A62" s="560"/>
      <c r="B62" s="561"/>
      <c r="C62" s="561"/>
      <c r="D62" s="561"/>
      <c r="E62" s="561"/>
      <c r="F62" s="561"/>
      <c r="G62" s="561"/>
      <c r="H62" s="561"/>
      <c r="I62" s="561"/>
      <c r="J62" s="562"/>
    </row>
    <row r="63" spans="1:10" ht="14.25" customHeight="1">
      <c r="A63" s="1151" t="s">
        <v>2613</v>
      </c>
      <c r="B63" s="1152"/>
      <c r="C63" s="1152"/>
      <c r="D63" s="1152"/>
      <c r="E63" s="1152"/>
      <c r="F63" s="1152"/>
      <c r="G63" s="1152"/>
      <c r="H63" s="1152"/>
      <c r="I63" s="1152"/>
      <c r="J63" s="1153"/>
    </row>
    <row r="64" spans="1:10">
      <c r="A64" s="1154" t="s">
        <v>1250</v>
      </c>
      <c r="B64" s="1155"/>
      <c r="C64" s="1155"/>
      <c r="D64" s="1155"/>
      <c r="E64" s="1155"/>
      <c r="F64" s="1155"/>
      <c r="G64" s="1155"/>
      <c r="H64" s="1155"/>
      <c r="I64" s="1155"/>
      <c r="J64" s="1156"/>
    </row>
    <row r="65" spans="1:10">
      <c r="A65" s="560"/>
      <c r="B65" s="561"/>
      <c r="C65" s="561"/>
      <c r="D65" s="561"/>
      <c r="E65" s="561"/>
      <c r="F65" s="561"/>
      <c r="G65" s="561"/>
      <c r="H65" s="561"/>
      <c r="I65" s="561"/>
      <c r="J65" s="562"/>
    </row>
    <row r="66" spans="1:10" ht="14.25" customHeight="1">
      <c r="A66" s="1148"/>
      <c r="B66" s="1149"/>
      <c r="C66" s="1149"/>
      <c r="D66" s="1149"/>
      <c r="E66" s="1149"/>
      <c r="F66" s="1149"/>
      <c r="G66" s="1149"/>
      <c r="H66" s="1149"/>
      <c r="I66" s="1149"/>
      <c r="J66" s="1150"/>
    </row>
    <row r="67" spans="1:10" s="10" customFormat="1" ht="14.25" customHeight="1">
      <c r="A67" s="1151" t="s">
        <v>2614</v>
      </c>
      <c r="B67" s="1152"/>
      <c r="C67" s="1152"/>
      <c r="D67" s="1152"/>
      <c r="E67" s="1152"/>
      <c r="F67" s="1152"/>
      <c r="G67" s="1152"/>
      <c r="H67" s="1152"/>
      <c r="I67" s="1152"/>
      <c r="J67" s="1153"/>
    </row>
    <row r="68" spans="1:10" ht="30.65" customHeight="1">
      <c r="A68" s="1148" t="s">
        <v>1126</v>
      </c>
      <c r="B68" s="1149"/>
      <c r="C68" s="1149"/>
      <c r="D68" s="1149"/>
      <c r="E68" s="1149"/>
      <c r="F68" s="1149"/>
      <c r="G68" s="1149"/>
      <c r="H68" s="1149"/>
      <c r="I68" s="1149"/>
      <c r="J68" s="1150"/>
    </row>
    <row r="69" spans="1:10" ht="30.65" customHeight="1">
      <c r="A69" s="1148" t="s">
        <v>1127</v>
      </c>
      <c r="B69" s="1149"/>
      <c r="C69" s="1149"/>
      <c r="D69" s="1149"/>
      <c r="E69" s="1149"/>
      <c r="F69" s="1149"/>
      <c r="G69" s="1149"/>
      <c r="H69" s="1149"/>
      <c r="I69" s="1149"/>
      <c r="J69" s="1150"/>
    </row>
    <row r="70" spans="1:10" ht="13.25" customHeight="1">
      <c r="A70" s="1148" t="s">
        <v>1128</v>
      </c>
      <c r="B70" s="1149"/>
      <c r="C70" s="1149"/>
      <c r="D70" s="1149"/>
      <c r="E70" s="1149"/>
      <c r="F70" s="1149"/>
      <c r="G70" s="1149"/>
      <c r="H70" s="1149"/>
      <c r="I70" s="1149"/>
      <c r="J70" s="1150"/>
    </row>
    <row r="71" spans="1:10">
      <c r="A71" s="560"/>
      <c r="B71" s="561"/>
      <c r="C71" s="561"/>
      <c r="D71" s="561"/>
      <c r="E71" s="561"/>
      <c r="F71" s="561"/>
      <c r="G71" s="561"/>
      <c r="H71" s="561"/>
      <c r="I71" s="561"/>
      <c r="J71" s="562"/>
    </row>
    <row r="72" spans="1:10">
      <c r="A72" s="560"/>
      <c r="B72" s="561"/>
      <c r="C72" s="561"/>
      <c r="D72" s="561"/>
      <c r="E72" s="561"/>
      <c r="F72" s="561"/>
      <c r="G72" s="561"/>
      <c r="H72" s="561"/>
      <c r="I72" s="561"/>
      <c r="J72" s="562"/>
    </row>
    <row r="73" spans="1:10" ht="14.25" customHeight="1">
      <c r="A73" s="1151" t="s">
        <v>2615</v>
      </c>
      <c r="B73" s="1152"/>
      <c r="C73" s="1152"/>
      <c r="D73" s="1152"/>
      <c r="E73" s="1152"/>
      <c r="F73" s="1152"/>
      <c r="G73" s="1152"/>
      <c r="H73" s="1152"/>
      <c r="I73" s="1152"/>
      <c r="J73" s="1153"/>
    </row>
    <row r="74" spans="1:10" ht="14.25" customHeight="1">
      <c r="A74" s="1148" t="s">
        <v>1129</v>
      </c>
      <c r="B74" s="1149"/>
      <c r="C74" s="1149"/>
      <c r="D74" s="1149"/>
      <c r="E74" s="1149"/>
      <c r="F74" s="1149"/>
      <c r="G74" s="1149"/>
      <c r="H74" s="1149"/>
      <c r="I74" s="1149"/>
      <c r="J74" s="1150"/>
    </row>
    <row r="75" spans="1:10" ht="14.25" customHeight="1">
      <c r="A75" s="560"/>
      <c r="B75" s="561"/>
      <c r="C75" s="561"/>
      <c r="D75" s="561"/>
      <c r="E75" s="561"/>
      <c r="F75" s="561"/>
      <c r="G75" s="561"/>
      <c r="H75" s="561"/>
      <c r="I75" s="561"/>
      <c r="J75" s="562"/>
    </row>
    <row r="76" spans="1:10" ht="14.25" customHeight="1">
      <c r="A76" s="1151" t="s">
        <v>2616</v>
      </c>
      <c r="B76" s="1152"/>
      <c r="C76" s="1152"/>
      <c r="D76" s="1152"/>
      <c r="E76" s="1152"/>
      <c r="F76" s="1152"/>
      <c r="G76" s="1152"/>
      <c r="H76" s="1152"/>
      <c r="I76" s="1152"/>
      <c r="J76" s="1153"/>
    </row>
    <row r="77" spans="1:10" ht="27" customHeight="1">
      <c r="A77" s="1148" t="s">
        <v>1251</v>
      </c>
      <c r="B77" s="1149"/>
      <c r="C77" s="1149"/>
      <c r="D77" s="1149"/>
      <c r="E77" s="1149"/>
      <c r="F77" s="1149"/>
      <c r="G77" s="1149"/>
      <c r="H77" s="1149"/>
      <c r="I77" s="1149"/>
      <c r="J77" s="1150"/>
    </row>
    <row r="78" spans="1:10" ht="14.25" customHeight="1">
      <c r="A78" s="1148"/>
      <c r="B78" s="1149"/>
      <c r="C78" s="1149"/>
      <c r="D78" s="1149"/>
      <c r="E78" s="1149"/>
      <c r="F78" s="1149"/>
      <c r="G78" s="1149"/>
      <c r="H78" s="1149"/>
      <c r="I78" s="1149"/>
      <c r="J78" s="1150"/>
    </row>
    <row r="79" spans="1:10" ht="14.25" customHeight="1">
      <c r="A79" s="1151" t="s">
        <v>2618</v>
      </c>
      <c r="B79" s="1152"/>
      <c r="C79" s="1152"/>
      <c r="D79" s="1152"/>
      <c r="E79" s="1152"/>
      <c r="F79" s="1152"/>
      <c r="G79" s="1152"/>
      <c r="H79" s="1152"/>
      <c r="I79" s="1152"/>
      <c r="J79" s="1153"/>
    </row>
    <row r="80" spans="1:10" ht="38.25" customHeight="1">
      <c r="A80" s="1148" t="s">
        <v>1130</v>
      </c>
      <c r="B80" s="1149"/>
      <c r="C80" s="1149"/>
      <c r="D80" s="1149"/>
      <c r="E80" s="1149"/>
      <c r="F80" s="1149"/>
      <c r="G80" s="1149"/>
      <c r="H80" s="1149"/>
      <c r="I80" s="1149"/>
      <c r="J80" s="1150"/>
    </row>
    <row r="81" spans="1:10" ht="14.25" customHeight="1">
      <c r="A81" s="1148"/>
      <c r="B81" s="1149"/>
      <c r="C81" s="1149"/>
      <c r="D81" s="1149"/>
      <c r="E81" s="1149"/>
      <c r="F81" s="1149"/>
      <c r="G81" s="1149"/>
      <c r="H81" s="1149"/>
      <c r="I81" s="1149"/>
      <c r="J81" s="1150"/>
    </row>
    <row r="82" spans="1:10" s="10" customFormat="1" ht="14.25" customHeight="1">
      <c r="A82" s="1151" t="s">
        <v>2619</v>
      </c>
      <c r="B82" s="1152"/>
      <c r="C82" s="1152"/>
      <c r="D82" s="1152"/>
      <c r="E82" s="1152"/>
      <c r="F82" s="1152"/>
      <c r="G82" s="1152"/>
      <c r="H82" s="1152"/>
      <c r="I82" s="1152"/>
      <c r="J82" s="1153"/>
    </row>
    <row r="83" spans="1:10" ht="14.25" customHeight="1">
      <c r="A83" s="1148" t="s">
        <v>1178</v>
      </c>
      <c r="B83" s="1149"/>
      <c r="C83" s="1149"/>
      <c r="D83" s="1149"/>
      <c r="E83" s="1149"/>
      <c r="F83" s="1149"/>
      <c r="G83" s="1149"/>
      <c r="H83" s="1149"/>
      <c r="I83" s="1149"/>
      <c r="J83" s="1150"/>
    </row>
    <row r="84" spans="1:10" ht="14.25" customHeight="1">
      <c r="A84" s="1148"/>
      <c r="B84" s="1149"/>
      <c r="C84" s="1149"/>
      <c r="D84" s="1149"/>
      <c r="E84" s="1149"/>
      <c r="F84" s="1149"/>
      <c r="G84" s="1149"/>
      <c r="H84" s="1149"/>
      <c r="I84" s="1149"/>
      <c r="J84" s="1150"/>
    </row>
    <row r="85" spans="1:10" ht="14.25" customHeight="1">
      <c r="A85" s="1151" t="s">
        <v>2620</v>
      </c>
      <c r="B85" s="1152"/>
      <c r="C85" s="1152"/>
      <c r="D85" s="1152"/>
      <c r="E85" s="1152"/>
      <c r="F85" s="1152"/>
      <c r="G85" s="1152"/>
      <c r="H85" s="1152"/>
      <c r="I85" s="1152"/>
      <c r="J85" s="1153"/>
    </row>
    <row r="86" spans="1:10" ht="14.25" customHeight="1">
      <c r="A86" s="1148" t="s">
        <v>2378</v>
      </c>
      <c r="B86" s="1149"/>
      <c r="C86" s="1149"/>
      <c r="D86" s="1149"/>
      <c r="E86" s="1149"/>
      <c r="F86" s="1149"/>
      <c r="G86" s="1149"/>
      <c r="H86" s="1149"/>
      <c r="I86" s="1149"/>
      <c r="J86" s="1150"/>
    </row>
    <row r="87" spans="1:10" ht="14.25" customHeight="1">
      <c r="A87" s="1148" t="s">
        <v>2379</v>
      </c>
      <c r="B87" s="1149"/>
      <c r="C87" s="1149"/>
      <c r="D87" s="1149"/>
      <c r="E87" s="1149"/>
      <c r="F87" s="1149"/>
      <c r="G87" s="1149"/>
      <c r="H87" s="1149"/>
      <c r="I87" s="1149"/>
      <c r="J87" s="1150"/>
    </row>
    <row r="88" spans="1:10" ht="14.25" customHeight="1">
      <c r="A88" s="1148"/>
      <c r="B88" s="1149"/>
      <c r="C88" s="1149"/>
      <c r="D88" s="1149"/>
      <c r="E88" s="1149"/>
      <c r="F88" s="1149"/>
      <c r="G88" s="1149"/>
      <c r="H88" s="1149"/>
      <c r="I88" s="1149"/>
      <c r="J88" s="1150"/>
    </row>
    <row r="89" spans="1:10" ht="14.25" customHeight="1">
      <c r="A89" s="1151" t="s">
        <v>2621</v>
      </c>
      <c r="B89" s="1152"/>
      <c r="C89" s="1152"/>
      <c r="D89" s="1152"/>
      <c r="E89" s="1152"/>
      <c r="F89" s="1152"/>
      <c r="G89" s="1152"/>
      <c r="H89" s="1152"/>
      <c r="I89" s="1152"/>
      <c r="J89" s="1153"/>
    </row>
    <row r="90" spans="1:10" s="10" customFormat="1" ht="14.25" customHeight="1">
      <c r="A90" s="1148" t="s">
        <v>1129</v>
      </c>
      <c r="B90" s="1149"/>
      <c r="C90" s="1149"/>
      <c r="D90" s="1149"/>
      <c r="E90" s="1149"/>
      <c r="F90" s="1149"/>
      <c r="G90" s="1149"/>
      <c r="H90" s="1149"/>
      <c r="I90" s="1149"/>
      <c r="J90" s="1150"/>
    </row>
    <row r="91" spans="1:10" ht="14.25" customHeight="1">
      <c r="A91" s="1145"/>
      <c r="B91" s="1146"/>
      <c r="C91" s="1146"/>
      <c r="D91" s="1146"/>
      <c r="E91" s="1146"/>
      <c r="F91" s="1146"/>
      <c r="G91" s="1146"/>
      <c r="H91" s="1146"/>
      <c r="I91" s="1146"/>
      <c r="J91" s="1147"/>
    </row>
    <row r="92" spans="1:10" ht="14.25" customHeight="1">
      <c r="A92" s="93"/>
      <c r="B92" s="93"/>
      <c r="C92" s="93"/>
      <c r="D92" s="93"/>
      <c r="E92" s="93"/>
    </row>
    <row r="93" spans="1:10" ht="15" customHeight="1"/>
    <row r="94" spans="1:10" ht="15" customHeight="1"/>
    <row r="95" spans="1:10" ht="15" customHeight="1"/>
    <row r="96" spans="1:10" ht="15" customHeight="1"/>
    <row r="97" spans="6:13" ht="15" customHeight="1"/>
    <row r="98" spans="6:13" ht="15" customHeight="1"/>
    <row r="102" spans="6:13">
      <c r="F102" s="67"/>
      <c r="G102" s="67"/>
      <c r="H102" s="67"/>
      <c r="I102" s="67"/>
      <c r="J102" s="67"/>
    </row>
    <row r="103" spans="6:13">
      <c r="K103" s="67"/>
      <c r="L103" s="67"/>
      <c r="M103" s="67"/>
    </row>
  </sheetData>
  <mergeCells count="57">
    <mergeCell ref="B31:C31"/>
    <mergeCell ref="D31:E31"/>
    <mergeCell ref="F31:G31"/>
    <mergeCell ref="A29:J29"/>
    <mergeCell ref="A50:J50"/>
    <mergeCell ref="A15:J15"/>
    <mergeCell ref="A13:J13"/>
    <mergeCell ref="A14:J14"/>
    <mergeCell ref="B20:D20"/>
    <mergeCell ref="A6:J6"/>
    <mergeCell ref="A12:J12"/>
    <mergeCell ref="A7:J7"/>
    <mergeCell ref="A11:J11"/>
    <mergeCell ref="A9:J9"/>
    <mergeCell ref="A8:J8"/>
    <mergeCell ref="A10:J10"/>
    <mergeCell ref="A16:J16"/>
    <mergeCell ref="F20:H20"/>
    <mergeCell ref="A17:J17"/>
    <mergeCell ref="A18:J18"/>
    <mergeCell ref="A59:J59"/>
    <mergeCell ref="A45:J45"/>
    <mergeCell ref="A46:J46"/>
    <mergeCell ref="A47:J47"/>
    <mergeCell ref="A48:J48"/>
    <mergeCell ref="A52:J52"/>
    <mergeCell ref="A53:J53"/>
    <mergeCell ref="A54:J54"/>
    <mergeCell ref="A55:J55"/>
    <mergeCell ref="A56:J56"/>
    <mergeCell ref="A51:J51"/>
    <mergeCell ref="A68:J68"/>
    <mergeCell ref="A69:J69"/>
    <mergeCell ref="A70:J70"/>
    <mergeCell ref="A73:J73"/>
    <mergeCell ref="A60:J60"/>
    <mergeCell ref="A63:J63"/>
    <mergeCell ref="A64:J64"/>
    <mergeCell ref="A66:J66"/>
    <mergeCell ref="A67:J67"/>
    <mergeCell ref="A74:J74"/>
    <mergeCell ref="A76:J76"/>
    <mergeCell ref="A77:J77"/>
    <mergeCell ref="A78:J78"/>
    <mergeCell ref="A79:J79"/>
    <mergeCell ref="A80:J80"/>
    <mergeCell ref="A81:J81"/>
    <mergeCell ref="A82:J82"/>
    <mergeCell ref="A83:J83"/>
    <mergeCell ref="A84:J84"/>
    <mergeCell ref="A91:J91"/>
    <mergeCell ref="A88:J88"/>
    <mergeCell ref="A89:J89"/>
    <mergeCell ref="A90:J90"/>
    <mergeCell ref="A85:J85"/>
    <mergeCell ref="A86:J86"/>
    <mergeCell ref="A87:J87"/>
  </mergeCells>
  <hyperlinks>
    <hyperlink ref="J1" location="BG!A1" display="BG" xr:uid="{00000000-0004-0000-0D00-000000000000}"/>
    <hyperlink ref="A1" location="'Nota 2'!A1" display="'Nota 2'!A1" xr:uid="{60FD50AF-A23F-43CE-8AEA-5E791298C4C0}"/>
  </hyperlinks>
  <pageMargins left="0.70866141732283472" right="0.70866141732283472" top="0.74803149606299213" bottom="0.74803149606299213" header="0.31496062992125984" footer="0.31496062992125984"/>
  <pageSetup paperSize="9" scale="56"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8">
    <tabColor rgb="FF000099"/>
    <pageSetUpPr fitToPage="1"/>
  </sheetPr>
  <dimension ref="A1:E23"/>
  <sheetViews>
    <sheetView showGridLines="0" zoomScaleNormal="100" workbookViewId="0">
      <selection activeCell="G6" sqref="G6"/>
    </sheetView>
  </sheetViews>
  <sheetFormatPr baseColWidth="10" defaultColWidth="11.453125" defaultRowHeight="12.5"/>
  <cols>
    <col min="1" max="1" width="45.453125" style="1" customWidth="1"/>
    <col min="2" max="2" width="5.90625" style="1" customWidth="1"/>
    <col min="3" max="4" width="18.1796875" style="1" customWidth="1"/>
    <col min="5" max="5" width="3.453125" style="1" bestFit="1" customWidth="1"/>
    <col min="6" max="16384" width="11.453125" style="1"/>
  </cols>
  <sheetData>
    <row r="1" spans="1:5" ht="14.5">
      <c r="E1" s="74" t="s">
        <v>118</v>
      </c>
    </row>
    <row r="2" spans="1:5" ht="14.5">
      <c r="A2" s="74" t="s">
        <v>1095</v>
      </c>
    </row>
    <row r="7" spans="1:5" ht="13">
      <c r="A7" s="349" t="s">
        <v>354</v>
      </c>
      <c r="B7" s="128"/>
      <c r="C7" s="128"/>
      <c r="D7" s="128"/>
    </row>
    <row r="8" spans="1:5" ht="13">
      <c r="A8" s="123" t="s">
        <v>1132</v>
      </c>
      <c r="B8" s="174"/>
    </row>
    <row r="9" spans="1:5" s="995" customFormat="1" ht="37.5" customHeight="1">
      <c r="A9" s="1174" t="s">
        <v>2485</v>
      </c>
      <c r="B9" s="1174"/>
      <c r="C9" s="1174"/>
      <c r="D9" s="1174"/>
    </row>
    <row r="10" spans="1:5" ht="13">
      <c r="A10" s="358"/>
      <c r="C10" s="180"/>
      <c r="D10" s="180"/>
    </row>
    <row r="11" spans="1:5" ht="13">
      <c r="A11" s="17" t="s">
        <v>4</v>
      </c>
      <c r="B11" s="18"/>
      <c r="C11" s="979">
        <v>45565</v>
      </c>
      <c r="D11" s="979">
        <v>45291</v>
      </c>
    </row>
    <row r="12" spans="1:5" ht="13">
      <c r="A12" s="19"/>
      <c r="B12" s="18"/>
      <c r="C12" s="342"/>
      <c r="D12" s="342"/>
    </row>
    <row r="13" spans="1:5" ht="13">
      <c r="A13" s="361" t="s">
        <v>2</v>
      </c>
      <c r="B13" s="18"/>
      <c r="C13" s="609">
        <v>4489826954</v>
      </c>
      <c r="D13" s="609">
        <v>640680945</v>
      </c>
    </row>
    <row r="14" spans="1:5" ht="13">
      <c r="A14" s="123" t="s">
        <v>5</v>
      </c>
      <c r="B14" s="20"/>
      <c r="C14" s="609">
        <v>159220090</v>
      </c>
      <c r="D14" s="609">
        <v>30546798</v>
      </c>
    </row>
    <row r="15" spans="1:5" ht="13">
      <c r="A15" s="361" t="s">
        <v>352</v>
      </c>
      <c r="B15" s="20"/>
      <c r="C15" s="684">
        <v>1192251067</v>
      </c>
      <c r="D15" s="684">
        <v>824083391</v>
      </c>
    </row>
    <row r="16" spans="1:5" ht="13">
      <c r="A16" s="361" t="s">
        <v>351</v>
      </c>
      <c r="B16" s="20"/>
      <c r="C16" s="604">
        <v>4026594326</v>
      </c>
      <c r="D16" s="604">
        <v>1381181444</v>
      </c>
    </row>
    <row r="17" spans="1:4" ht="13">
      <c r="A17" s="361" t="s">
        <v>1036</v>
      </c>
      <c r="B17" s="20"/>
      <c r="C17" s="604">
        <v>1338404063</v>
      </c>
      <c r="D17" s="604">
        <v>424601579</v>
      </c>
    </row>
    <row r="18" spans="1:4" hidden="1">
      <c r="A18" s="20" t="s">
        <v>353</v>
      </c>
      <c r="B18" s="20"/>
      <c r="C18" s="721">
        <v>0</v>
      </c>
      <c r="D18" s="721">
        <v>0</v>
      </c>
    </row>
    <row r="19" spans="1:4" hidden="1">
      <c r="A19" s="20" t="s">
        <v>59</v>
      </c>
      <c r="B19" s="20"/>
      <c r="C19" s="721">
        <v>0</v>
      </c>
      <c r="D19" s="721">
        <v>0</v>
      </c>
    </row>
    <row r="20" spans="1:4" ht="13.5" thickBot="1">
      <c r="A20" s="362" t="s">
        <v>3</v>
      </c>
      <c r="B20" s="21"/>
      <c r="C20" s="692">
        <v>11206296500</v>
      </c>
      <c r="D20" s="692">
        <v>3301094157</v>
      </c>
    </row>
    <row r="21" spans="1:4" ht="13" thickTop="1"/>
    <row r="22" spans="1:4" ht="13">
      <c r="A22" s="448"/>
      <c r="B22" s="447"/>
      <c r="C22" s="449"/>
      <c r="D22" s="449"/>
    </row>
    <row r="23" spans="1:4" ht="13">
      <c r="A23" s="447"/>
      <c r="B23" s="447"/>
      <c r="C23" s="449"/>
      <c r="D23" s="449"/>
    </row>
  </sheetData>
  <mergeCells count="1">
    <mergeCell ref="A9:D9"/>
  </mergeCells>
  <hyperlinks>
    <hyperlink ref="E1" location="BG!A1" display="BG" xr:uid="{00000000-0004-0000-1000-000000000000}"/>
    <hyperlink ref="A2" location="'Nota 2'!A1" display="'Nota 2'!A1" xr:uid="{FB7095E4-A312-4A1F-97B4-C12035B1E179}"/>
  </hyperlinks>
  <pageMargins left="0.25" right="0.25" top="0.75" bottom="0.75" header="0.3" footer="0.3"/>
  <pageSetup paperSize="9"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9">
    <tabColor rgb="FF000099"/>
    <pageSetUpPr fitToPage="1"/>
  </sheetPr>
  <dimension ref="A1:AD70"/>
  <sheetViews>
    <sheetView showGridLines="0" zoomScaleNormal="100" workbookViewId="0">
      <selection activeCell="G44" sqref="G44:G45"/>
    </sheetView>
  </sheetViews>
  <sheetFormatPr baseColWidth="10" defaultRowHeight="14.5"/>
  <cols>
    <col min="1" max="1" width="72.90625" bestFit="1" customWidth="1"/>
    <col min="2" max="2" width="18.08984375" customWidth="1"/>
    <col min="3" max="3" width="15.90625" bestFit="1" customWidth="1"/>
    <col min="4" max="4" width="3.453125" bestFit="1" customWidth="1"/>
    <col min="6" max="6" width="11.453125" customWidth="1"/>
    <col min="7" max="30" width="11.453125" style="61"/>
  </cols>
  <sheetData>
    <row r="1" spans="1:6" ht="22.25" customHeight="1">
      <c r="A1" s="74" t="s">
        <v>1095</v>
      </c>
      <c r="B1" s="61"/>
      <c r="C1" s="61"/>
      <c r="D1" s="75" t="s">
        <v>118</v>
      </c>
      <c r="E1" s="61"/>
      <c r="F1" s="61"/>
    </row>
    <row r="2" spans="1:6" ht="21.75" customHeight="1">
      <c r="A2" s="61"/>
      <c r="B2" s="61"/>
      <c r="C2" s="61"/>
      <c r="D2" s="61"/>
      <c r="E2" s="61"/>
      <c r="F2" s="61"/>
    </row>
    <row r="3" spans="1:6">
      <c r="A3" s="61"/>
      <c r="B3" s="61"/>
      <c r="C3" s="61"/>
      <c r="D3" s="61"/>
      <c r="E3" s="61"/>
      <c r="F3" s="61"/>
    </row>
    <row r="4" spans="1:6">
      <c r="A4" s="1069" t="s">
        <v>226</v>
      </c>
      <c r="B4" s="1069"/>
      <c r="C4" s="1069"/>
      <c r="D4" s="61"/>
      <c r="E4" s="61"/>
      <c r="F4" s="61"/>
    </row>
    <row r="5" spans="1:6">
      <c r="A5" s="60"/>
      <c r="B5" s="60"/>
      <c r="C5" s="60"/>
      <c r="D5" s="61"/>
      <c r="E5" s="61"/>
      <c r="F5" s="61"/>
    </row>
    <row r="6" spans="1:6">
      <c r="A6" s="363" t="s">
        <v>2486</v>
      </c>
      <c r="B6" s="180"/>
      <c r="C6" s="180"/>
      <c r="D6" s="61"/>
      <c r="E6" s="61"/>
      <c r="F6" s="61"/>
    </row>
    <row r="7" spans="1:6">
      <c r="A7" s="59"/>
      <c r="B7" s="59"/>
      <c r="C7" s="585" t="s">
        <v>1134</v>
      </c>
      <c r="D7" s="61"/>
      <c r="E7" s="61"/>
      <c r="F7" s="61"/>
    </row>
    <row r="8" spans="1:6">
      <c r="A8" s="365" t="s">
        <v>4</v>
      </c>
      <c r="B8" s="967">
        <v>45565</v>
      </c>
      <c r="C8" s="967">
        <v>45291</v>
      </c>
      <c r="D8" s="61"/>
      <c r="E8" s="61"/>
      <c r="F8" s="61"/>
    </row>
    <row r="9" spans="1:6">
      <c r="A9" s="364" t="s">
        <v>361</v>
      </c>
      <c r="B9" s="351">
        <v>602000000</v>
      </c>
      <c r="C9" s="351">
        <v>602000000</v>
      </c>
      <c r="D9" s="61"/>
      <c r="E9" s="61"/>
      <c r="F9" s="61"/>
    </row>
    <row r="10" spans="1:6" hidden="1">
      <c r="A10" s="61" t="s">
        <v>356</v>
      </c>
      <c r="B10" s="199">
        <v>0</v>
      </c>
      <c r="C10" s="199">
        <v>0</v>
      </c>
      <c r="D10" s="61"/>
      <c r="E10" s="61"/>
      <c r="F10" s="61"/>
    </row>
    <row r="11" spans="1:6" hidden="1">
      <c r="A11" s="61" t="s">
        <v>355</v>
      </c>
      <c r="B11" s="199">
        <v>0</v>
      </c>
      <c r="C11" s="199">
        <v>0</v>
      </c>
      <c r="D11" s="61"/>
      <c r="E11" s="61"/>
      <c r="F11" s="61"/>
    </row>
    <row r="12" spans="1:6" s="61" customFormat="1" hidden="1">
      <c r="A12" s="61" t="s">
        <v>362</v>
      </c>
      <c r="B12" s="199">
        <v>0</v>
      </c>
      <c r="C12" s="199">
        <v>0</v>
      </c>
    </row>
    <row r="13" spans="1:6" s="61" customFormat="1" hidden="1">
      <c r="A13" s="61" t="s">
        <v>357</v>
      </c>
      <c r="B13" s="199">
        <v>0</v>
      </c>
      <c r="C13" s="199">
        <v>0</v>
      </c>
    </row>
    <row r="14" spans="1:6" s="61" customFormat="1" hidden="1">
      <c r="A14" s="61" t="s">
        <v>358</v>
      </c>
      <c r="B14" s="199">
        <v>0</v>
      </c>
      <c r="C14" s="199">
        <v>0</v>
      </c>
    </row>
    <row r="15" spans="1:6" s="61" customFormat="1" hidden="1">
      <c r="A15" s="61" t="s">
        <v>359</v>
      </c>
      <c r="B15" s="199">
        <v>0</v>
      </c>
      <c r="C15" s="199">
        <v>0</v>
      </c>
    </row>
    <row r="16" spans="1:6" hidden="1">
      <c r="A16" s="61" t="s">
        <v>360</v>
      </c>
      <c r="B16" s="199">
        <v>0</v>
      </c>
      <c r="C16" s="199">
        <v>0</v>
      </c>
      <c r="D16" s="61"/>
      <c r="E16" s="61"/>
      <c r="F16" s="61"/>
    </row>
    <row r="17" spans="1:6" hidden="1">
      <c r="A17" s="61" t="s">
        <v>363</v>
      </c>
      <c r="B17" s="199">
        <v>0</v>
      </c>
      <c r="C17" s="199">
        <v>0</v>
      </c>
      <c r="D17" s="61"/>
      <c r="E17" s="61"/>
      <c r="F17" s="61"/>
    </row>
    <row r="18" spans="1:6" ht="15" thickBot="1">
      <c r="A18" s="362" t="s">
        <v>3</v>
      </c>
      <c r="B18" s="360">
        <v>602000000</v>
      </c>
      <c r="C18" s="360">
        <v>602000000</v>
      </c>
      <c r="D18" s="61"/>
      <c r="E18" s="61"/>
      <c r="F18" s="61"/>
    </row>
    <row r="19" spans="1:6" ht="15" thickTop="1">
      <c r="A19" s="61"/>
      <c r="B19" s="61"/>
      <c r="C19" s="61"/>
      <c r="D19" s="61"/>
      <c r="E19" s="61"/>
      <c r="F19" s="61"/>
    </row>
    <row r="20" spans="1:6">
      <c r="A20" s="61"/>
      <c r="B20" s="61"/>
      <c r="C20" s="61"/>
      <c r="D20" s="61"/>
      <c r="E20" s="61"/>
      <c r="F20" s="61"/>
    </row>
    <row r="21" spans="1:6">
      <c r="A21" s="61"/>
      <c r="B21" s="61"/>
      <c r="C21" s="61"/>
      <c r="D21" s="61"/>
      <c r="E21" s="61"/>
      <c r="F21" s="61"/>
    </row>
    <row r="22" spans="1:6">
      <c r="A22" s="541" t="s">
        <v>810</v>
      </c>
      <c r="B22" s="450">
        <v>0</v>
      </c>
      <c r="C22" s="450">
        <v>0</v>
      </c>
      <c r="D22" s="61"/>
      <c r="E22" s="61"/>
      <c r="F22" s="61"/>
    </row>
    <row r="23" spans="1:6">
      <c r="A23" s="61"/>
      <c r="B23" s="366"/>
      <c r="C23" s="366"/>
      <c r="D23" s="61"/>
      <c r="E23" s="61"/>
      <c r="F23" s="61"/>
    </row>
    <row r="24" spans="1:6">
      <c r="A24" s="61"/>
      <c r="B24" s="61"/>
      <c r="C24" s="61"/>
      <c r="D24" s="61"/>
      <c r="E24" s="61"/>
      <c r="F24" s="61"/>
    </row>
    <row r="25" spans="1:6">
      <c r="A25" s="61"/>
      <c r="B25" s="61"/>
      <c r="C25" s="61"/>
      <c r="D25" s="61"/>
      <c r="E25" s="61"/>
      <c r="F25" s="61"/>
    </row>
    <row r="26" spans="1:6">
      <c r="A26" s="61"/>
      <c r="B26" s="61"/>
      <c r="C26" s="61"/>
      <c r="D26" s="61"/>
      <c r="E26" s="61"/>
      <c r="F26" s="61"/>
    </row>
    <row r="27" spans="1:6">
      <c r="A27" s="61"/>
      <c r="B27" s="61"/>
      <c r="C27" s="61"/>
      <c r="D27" s="61"/>
      <c r="E27" s="61"/>
      <c r="F27" s="61"/>
    </row>
    <row r="28" spans="1:6">
      <c r="A28" s="61"/>
      <c r="B28" s="61"/>
      <c r="C28" s="61"/>
      <c r="D28" s="61"/>
      <c r="E28" s="61"/>
      <c r="F28" s="61"/>
    </row>
    <row r="29" spans="1:6">
      <c r="A29" s="61"/>
      <c r="B29" s="61"/>
      <c r="C29" s="61"/>
      <c r="D29" s="61"/>
      <c r="E29" s="61"/>
      <c r="F29" s="61"/>
    </row>
    <row r="30" spans="1:6">
      <c r="A30" s="61"/>
      <c r="B30" s="61"/>
      <c r="C30" s="61"/>
      <c r="D30" s="61"/>
      <c r="E30" s="61"/>
      <c r="F30" s="61"/>
    </row>
    <row r="31" spans="1:6">
      <c r="A31" s="61"/>
      <c r="B31" s="61"/>
      <c r="C31" s="61"/>
      <c r="D31" s="61"/>
      <c r="E31" s="61"/>
      <c r="F31" s="61"/>
    </row>
    <row r="32" spans="1:6">
      <c r="A32" s="61"/>
      <c r="B32" s="61"/>
      <c r="C32" s="61"/>
      <c r="D32" s="61"/>
      <c r="E32" s="61"/>
      <c r="F32" s="61"/>
    </row>
    <row r="33" spans="1:6">
      <c r="A33" s="61"/>
      <c r="B33" s="61"/>
      <c r="C33" s="61"/>
      <c r="D33" s="61"/>
      <c r="E33" s="61"/>
      <c r="F33" s="61"/>
    </row>
    <row r="34" spans="1:6">
      <c r="A34" s="61"/>
      <c r="B34" s="61"/>
      <c r="C34" s="61"/>
      <c r="D34" s="61"/>
      <c r="E34" s="61"/>
      <c r="F34" s="61"/>
    </row>
    <row r="35" spans="1:6">
      <c r="A35" s="61"/>
      <c r="B35" s="61"/>
      <c r="C35" s="61"/>
      <c r="D35" s="61"/>
      <c r="E35" s="61"/>
      <c r="F35" s="61"/>
    </row>
    <row r="36" spans="1:6">
      <c r="A36" s="61"/>
      <c r="B36" s="61"/>
      <c r="C36" s="61"/>
      <c r="D36" s="61"/>
      <c r="E36" s="61"/>
      <c r="F36" s="61"/>
    </row>
    <row r="37" spans="1:6">
      <c r="A37" s="61"/>
      <c r="B37" s="61"/>
      <c r="C37" s="61"/>
      <c r="D37" s="61"/>
      <c r="E37" s="61"/>
      <c r="F37" s="61"/>
    </row>
    <row r="38" spans="1:6">
      <c r="A38" s="61"/>
      <c r="B38" s="61"/>
      <c r="C38" s="61"/>
      <c r="D38" s="61"/>
      <c r="E38" s="61"/>
      <c r="F38" s="61"/>
    </row>
    <row r="39" spans="1:6">
      <c r="A39" s="61"/>
      <c r="B39" s="61"/>
      <c r="C39" s="61"/>
      <c r="D39" s="61"/>
      <c r="E39" s="61"/>
      <c r="F39" s="61"/>
    </row>
    <row r="40" spans="1:6">
      <c r="A40" s="61"/>
      <c r="B40" s="61"/>
      <c r="C40" s="61"/>
      <c r="D40" s="61"/>
      <c r="E40" s="61"/>
      <c r="F40" s="61"/>
    </row>
    <row r="41" spans="1:6">
      <c r="A41" s="61"/>
      <c r="B41" s="61"/>
      <c r="C41" s="61"/>
      <c r="D41" s="61"/>
      <c r="E41" s="61"/>
      <c r="F41" s="61"/>
    </row>
    <row r="42" spans="1:6">
      <c r="A42" s="61"/>
      <c r="B42" s="61"/>
      <c r="C42" s="61"/>
      <c r="D42" s="61"/>
      <c r="E42" s="61"/>
      <c r="F42" s="61"/>
    </row>
    <row r="43" spans="1:6">
      <c r="A43" s="61"/>
      <c r="B43" s="61"/>
      <c r="C43" s="61"/>
      <c r="D43" s="61"/>
      <c r="E43" s="61"/>
      <c r="F43" s="61"/>
    </row>
    <row r="44" spans="1:6">
      <c r="A44" s="61"/>
      <c r="B44" s="61"/>
      <c r="C44" s="61"/>
      <c r="D44" s="61"/>
      <c r="E44" s="61"/>
      <c r="F44" s="61"/>
    </row>
    <row r="45" spans="1:6">
      <c r="A45" s="61"/>
      <c r="B45" s="61"/>
      <c r="C45" s="61"/>
      <c r="D45" s="61"/>
      <c r="E45" s="61"/>
      <c r="F45" s="61"/>
    </row>
    <row r="46" spans="1:6">
      <c r="A46" s="61"/>
      <c r="B46" s="61"/>
      <c r="C46" s="61"/>
      <c r="D46" s="61"/>
      <c r="E46" s="61"/>
      <c r="F46" s="61"/>
    </row>
    <row r="47" spans="1:6">
      <c r="A47" s="61"/>
      <c r="B47" s="61"/>
      <c r="C47" s="61"/>
      <c r="D47" s="61"/>
      <c r="E47" s="61"/>
      <c r="F47" s="61"/>
    </row>
    <row r="48" spans="1:6">
      <c r="A48" s="61"/>
      <c r="B48" s="61"/>
      <c r="C48" s="61"/>
      <c r="D48" s="61"/>
      <c r="E48" s="61"/>
      <c r="F48" s="61"/>
    </row>
    <row r="49" spans="1:6">
      <c r="A49" s="61"/>
      <c r="B49" s="61"/>
      <c r="C49" s="61"/>
      <c r="D49" s="61"/>
      <c r="E49" s="61"/>
      <c r="F49" s="61"/>
    </row>
    <row r="50" spans="1:6">
      <c r="A50" s="61"/>
      <c r="B50" s="61"/>
      <c r="C50" s="61"/>
      <c r="D50" s="61"/>
      <c r="E50" s="61"/>
      <c r="F50" s="61"/>
    </row>
    <row r="51" spans="1:6">
      <c r="A51" s="61"/>
      <c r="B51" s="61"/>
      <c r="C51" s="61"/>
      <c r="D51" s="61"/>
      <c r="E51" s="61"/>
      <c r="F51" s="61"/>
    </row>
    <row r="52" spans="1:6">
      <c r="A52" s="61"/>
      <c r="B52" s="61"/>
      <c r="C52" s="61"/>
      <c r="D52" s="61"/>
      <c r="E52" s="61"/>
      <c r="F52" s="61"/>
    </row>
    <row r="53" spans="1:6">
      <c r="A53" s="61"/>
      <c r="B53" s="61"/>
      <c r="C53" s="61"/>
      <c r="D53" s="61"/>
      <c r="E53" s="61"/>
      <c r="F53" s="61"/>
    </row>
    <row r="54" spans="1:6">
      <c r="A54" s="61"/>
      <c r="B54" s="61"/>
      <c r="C54" s="61"/>
      <c r="D54" s="61"/>
      <c r="E54" s="61"/>
      <c r="F54" s="61"/>
    </row>
    <row r="55" spans="1:6">
      <c r="A55" s="61"/>
      <c r="B55" s="61"/>
      <c r="C55" s="61"/>
      <c r="D55" s="61"/>
      <c r="E55" s="61"/>
      <c r="F55" s="61"/>
    </row>
    <row r="56" spans="1:6">
      <c r="A56" s="61"/>
      <c r="B56" s="61"/>
      <c r="C56" s="61"/>
      <c r="D56" s="61"/>
      <c r="E56" s="61"/>
      <c r="F56" s="61"/>
    </row>
    <row r="57" spans="1:6">
      <c r="A57" s="61"/>
      <c r="B57" s="61"/>
      <c r="C57" s="61"/>
      <c r="D57" s="61"/>
      <c r="E57" s="61"/>
      <c r="F57" s="61"/>
    </row>
    <row r="58" spans="1:6">
      <c r="A58" s="61"/>
      <c r="B58" s="61"/>
      <c r="C58" s="61"/>
      <c r="D58" s="61"/>
      <c r="E58" s="61"/>
      <c r="F58" s="61"/>
    </row>
    <row r="59" spans="1:6">
      <c r="A59" s="61"/>
      <c r="B59" s="61"/>
      <c r="C59" s="61"/>
      <c r="D59" s="61"/>
      <c r="E59" s="61"/>
      <c r="F59" s="61"/>
    </row>
    <row r="60" spans="1:6">
      <c r="A60" s="61"/>
      <c r="B60" s="61"/>
      <c r="C60" s="61"/>
      <c r="D60" s="61"/>
      <c r="E60" s="61"/>
      <c r="F60" s="61"/>
    </row>
    <row r="61" spans="1:6">
      <c r="A61" s="61"/>
      <c r="B61" s="61"/>
      <c r="C61" s="61"/>
      <c r="D61" s="61"/>
      <c r="E61" s="61"/>
      <c r="F61" s="61"/>
    </row>
    <row r="62" spans="1:6">
      <c r="A62" s="61"/>
      <c r="B62" s="61"/>
      <c r="C62" s="61"/>
      <c r="D62" s="61"/>
      <c r="E62" s="61"/>
      <c r="F62" s="61"/>
    </row>
    <row r="63" spans="1:6">
      <c r="A63" s="61"/>
      <c r="B63" s="61"/>
      <c r="C63" s="61"/>
      <c r="D63" s="61"/>
      <c r="E63" s="61"/>
      <c r="F63" s="61"/>
    </row>
    <row r="64" spans="1:6">
      <c r="A64" s="61"/>
      <c r="B64" s="61"/>
      <c r="C64" s="61"/>
      <c r="D64" s="61"/>
      <c r="E64" s="61"/>
      <c r="F64" s="61"/>
    </row>
    <row r="65" spans="1:6">
      <c r="A65" s="61"/>
      <c r="B65" s="61"/>
      <c r="C65" s="61"/>
      <c r="D65" s="61"/>
      <c r="E65" s="61"/>
      <c r="F65" s="61"/>
    </row>
    <row r="66" spans="1:6">
      <c r="A66" s="61"/>
      <c r="B66" s="61"/>
      <c r="C66" s="61"/>
      <c r="D66" s="61"/>
      <c r="E66" s="61"/>
      <c r="F66" s="61"/>
    </row>
    <row r="67" spans="1:6">
      <c r="A67" s="61"/>
      <c r="B67" s="61"/>
      <c r="C67" s="61"/>
      <c r="D67" s="61"/>
      <c r="E67" s="61"/>
      <c r="F67" s="61"/>
    </row>
    <row r="68" spans="1:6">
      <c r="A68" s="61"/>
      <c r="B68" s="61"/>
      <c r="C68" s="61"/>
      <c r="D68" s="61"/>
      <c r="E68" s="61"/>
      <c r="F68" s="61"/>
    </row>
    <row r="69" spans="1:6">
      <c r="A69" s="61"/>
      <c r="B69" s="61"/>
      <c r="C69" s="61"/>
      <c r="D69" s="61"/>
      <c r="E69" s="61"/>
      <c r="F69" s="61"/>
    </row>
    <row r="70" spans="1:6">
      <c r="A70" s="61"/>
      <c r="B70" s="61"/>
      <c r="C70" s="61"/>
      <c r="D70" s="61"/>
      <c r="E70" s="61"/>
      <c r="F70" s="61"/>
    </row>
  </sheetData>
  <mergeCells count="1">
    <mergeCell ref="A4:C4"/>
  </mergeCells>
  <hyperlinks>
    <hyperlink ref="D1" location="BG!A1" display="BG" xr:uid="{00000000-0004-0000-1100-000000000000}"/>
    <hyperlink ref="A1" location="'Nota 2'!A1" display="'Nota 2'!A1" xr:uid="{C9354697-77CF-4C5F-96DF-3A881053E75F}"/>
  </hyperlinks>
  <pageMargins left="0.7" right="0.7" top="0.75" bottom="0.75" header="0.3" footer="0.3"/>
  <pageSetup paperSize="9" scale="81"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0">
    <tabColor rgb="FF000099"/>
    <pageSetUpPr fitToPage="1"/>
  </sheetPr>
  <dimension ref="A1:J92"/>
  <sheetViews>
    <sheetView showGridLines="0" zoomScale="87" zoomScaleNormal="87" workbookViewId="0"/>
  </sheetViews>
  <sheetFormatPr baseColWidth="10" defaultColWidth="11.453125" defaultRowHeight="12.5"/>
  <cols>
    <col min="1" max="1" width="76.453125" style="5" customWidth="1"/>
    <col min="2" max="2" width="25.08984375" style="5" customWidth="1"/>
    <col min="3" max="4" width="25.453125" style="5" customWidth="1"/>
    <col min="5" max="5" width="3.90625" style="5" customWidth="1"/>
    <col min="6" max="6" width="3.81640625" style="5" customWidth="1"/>
    <col min="7" max="7" width="22.6328125" style="5" customWidth="1"/>
    <col min="8" max="8" width="27.90625" style="5" bestFit="1" customWidth="1"/>
    <col min="9" max="9" width="13.08984375" style="5" bestFit="1" customWidth="1"/>
    <col min="10" max="10" width="14.90625" style="5" bestFit="1" customWidth="1"/>
    <col min="11" max="16384" width="11.453125" style="5"/>
  </cols>
  <sheetData>
    <row r="1" spans="1:10" ht="14.5">
      <c r="A1" s="6" t="s">
        <v>1095</v>
      </c>
      <c r="F1" s="79" t="s">
        <v>118</v>
      </c>
    </row>
    <row r="2" spans="1:10" ht="14.5">
      <c r="A2" s="120"/>
      <c r="B2" s="120"/>
      <c r="F2" s="79"/>
    </row>
    <row r="3" spans="1:10" ht="14.5">
      <c r="A3" s="182"/>
      <c r="B3" s="120"/>
      <c r="F3" s="79"/>
    </row>
    <row r="4" spans="1:10">
      <c r="C4" s="55"/>
      <c r="D4" s="55"/>
    </row>
    <row r="5" spans="1:10" ht="13">
      <c r="A5" s="1068" t="s">
        <v>227</v>
      </c>
      <c r="B5" s="1068"/>
      <c r="C5" s="1068"/>
      <c r="D5" s="1068"/>
      <c r="E5" s="121"/>
    </row>
    <row r="6" spans="1:10" ht="30" customHeight="1">
      <c r="A6" s="1176" t="s">
        <v>2487</v>
      </c>
      <c r="B6" s="1176"/>
      <c r="C6" s="1176"/>
      <c r="D6" s="1176"/>
      <c r="E6" s="55"/>
    </row>
    <row r="7" spans="1:10" ht="13">
      <c r="A7" s="60"/>
      <c r="B7" s="60"/>
      <c r="C7" s="60"/>
      <c r="D7" s="996" t="s">
        <v>1133</v>
      </c>
      <c r="E7" s="55"/>
    </row>
    <row r="8" spans="1:10" ht="13">
      <c r="C8" s="967">
        <v>45565</v>
      </c>
      <c r="D8" s="967">
        <v>45291</v>
      </c>
      <c r="E8" s="55"/>
    </row>
    <row r="9" spans="1:10" s="1" customFormat="1" ht="13">
      <c r="A9" s="452" t="s">
        <v>233</v>
      </c>
      <c r="B9" s="452" t="s">
        <v>364</v>
      </c>
      <c r="C9" s="714">
        <v>2077392926</v>
      </c>
      <c r="D9" s="714">
        <v>141362829</v>
      </c>
      <c r="E9" s="38"/>
    </row>
    <row r="10" spans="1:10" s="1" customFormat="1" ht="13">
      <c r="A10" s="452" t="s">
        <v>233</v>
      </c>
      <c r="B10" s="452" t="s">
        <v>365</v>
      </c>
      <c r="C10" s="714">
        <v>23073066083</v>
      </c>
      <c r="D10" s="714">
        <v>27818507556</v>
      </c>
      <c r="E10" s="38"/>
    </row>
    <row r="11" spans="1:10" s="1" customFormat="1" ht="13">
      <c r="A11" s="452" t="s">
        <v>233</v>
      </c>
      <c r="B11" s="452" t="s">
        <v>366</v>
      </c>
      <c r="C11" s="714">
        <v>0</v>
      </c>
      <c r="D11" s="714">
        <v>0</v>
      </c>
      <c r="E11" s="38"/>
    </row>
    <row r="12" spans="1:10" s="1" customFormat="1" ht="13">
      <c r="A12" s="452" t="s">
        <v>234</v>
      </c>
      <c r="B12" s="452" t="s">
        <v>364</v>
      </c>
      <c r="C12" s="714">
        <v>0</v>
      </c>
      <c r="D12" s="714">
        <v>0</v>
      </c>
      <c r="E12" s="38"/>
      <c r="J12" s="24"/>
    </row>
    <row r="13" spans="1:10" s="1" customFormat="1" ht="13">
      <c r="A13" s="452" t="s">
        <v>234</v>
      </c>
      <c r="B13" s="452" t="s">
        <v>365</v>
      </c>
      <c r="C13" s="714">
        <v>0</v>
      </c>
      <c r="D13" s="714">
        <v>0</v>
      </c>
      <c r="E13" s="38"/>
    </row>
    <row r="14" spans="1:10" s="1" customFormat="1" ht="13">
      <c r="A14" s="452" t="s">
        <v>234</v>
      </c>
      <c r="B14" s="452" t="s">
        <v>366</v>
      </c>
      <c r="C14" s="714">
        <v>0</v>
      </c>
      <c r="D14" s="714">
        <v>0</v>
      </c>
      <c r="E14" s="26"/>
    </row>
    <row r="15" spans="1:10" s="577" customFormat="1" ht="14.5">
      <c r="A15" s="860" t="s">
        <v>2437</v>
      </c>
      <c r="B15" s="860" t="s">
        <v>364</v>
      </c>
      <c r="C15" s="861">
        <v>0</v>
      </c>
      <c r="D15" s="861">
        <v>0</v>
      </c>
      <c r="E15" s="873" t="s">
        <v>2471</v>
      </c>
    </row>
    <row r="16" spans="1:10" s="1" customFormat="1" ht="14.5">
      <c r="A16" s="452" t="s">
        <v>367</v>
      </c>
      <c r="B16" s="452" t="s">
        <v>364</v>
      </c>
      <c r="C16" s="714">
        <v>10798196715</v>
      </c>
      <c r="D16" s="714">
        <v>110000000</v>
      </c>
      <c r="E16" s="874"/>
    </row>
    <row r="17" spans="1:5" s="1" customFormat="1" ht="13">
      <c r="A17" s="452" t="s">
        <v>367</v>
      </c>
      <c r="B17" s="452" t="s">
        <v>365</v>
      </c>
      <c r="C17" s="714">
        <v>0</v>
      </c>
      <c r="D17" s="714">
        <v>0</v>
      </c>
      <c r="E17" s="26"/>
    </row>
    <row r="18" spans="1:5" s="1" customFormat="1" ht="13" hidden="1">
      <c r="A18" s="452" t="s">
        <v>367</v>
      </c>
      <c r="B18" s="452" t="s">
        <v>366</v>
      </c>
      <c r="C18" s="714">
        <v>0</v>
      </c>
      <c r="D18" s="714">
        <v>0</v>
      </c>
      <c r="E18" s="26"/>
    </row>
    <row r="19" spans="1:5" s="1" customFormat="1" ht="13">
      <c r="A19" s="452" t="s">
        <v>230</v>
      </c>
      <c r="B19" s="452" t="s">
        <v>364</v>
      </c>
      <c r="C19" s="714">
        <v>0</v>
      </c>
      <c r="D19" s="714">
        <v>0</v>
      </c>
      <c r="E19" s="26"/>
    </row>
    <row r="20" spans="1:5" s="1" customFormat="1" ht="13" hidden="1">
      <c r="A20" s="452" t="s">
        <v>230</v>
      </c>
      <c r="B20" s="452" t="s">
        <v>365</v>
      </c>
      <c r="C20" s="714">
        <v>0</v>
      </c>
      <c r="D20" s="714">
        <v>0</v>
      </c>
      <c r="E20" s="26"/>
    </row>
    <row r="21" spans="1:5" s="1" customFormat="1" ht="13">
      <c r="A21" s="452" t="s">
        <v>230</v>
      </c>
      <c r="B21" s="452" t="s">
        <v>366</v>
      </c>
      <c r="C21" s="714">
        <v>0</v>
      </c>
      <c r="D21" s="714">
        <v>0</v>
      </c>
      <c r="E21" s="26"/>
    </row>
    <row r="22" spans="1:5" ht="13" hidden="1">
      <c r="A22" s="367" t="s">
        <v>232</v>
      </c>
      <c r="B22" s="367" t="s">
        <v>364</v>
      </c>
      <c r="C22" s="714">
        <v>0</v>
      </c>
      <c r="D22" s="714">
        <v>0</v>
      </c>
      <c r="E22" s="539"/>
    </row>
    <row r="23" spans="1:5" s="1" customFormat="1" ht="13" hidden="1">
      <c r="A23" s="452" t="s">
        <v>232</v>
      </c>
      <c r="B23" s="452" t="s">
        <v>365</v>
      </c>
      <c r="C23" s="714">
        <v>0</v>
      </c>
      <c r="D23" s="714">
        <v>0</v>
      </c>
      <c r="E23" s="26"/>
    </row>
    <row r="24" spans="1:5" s="1" customFormat="1" ht="13">
      <c r="A24" s="452" t="s">
        <v>2444</v>
      </c>
      <c r="B24" s="452" t="s">
        <v>364</v>
      </c>
      <c r="C24" s="714">
        <v>-138690371772</v>
      </c>
      <c r="D24" s="714">
        <v>-75615410326</v>
      </c>
      <c r="E24" s="26" t="s">
        <v>2470</v>
      </c>
    </row>
    <row r="25" spans="1:5" s="1" customFormat="1" ht="13">
      <c r="A25" s="452" t="s">
        <v>2445</v>
      </c>
      <c r="B25" s="452" t="s">
        <v>364</v>
      </c>
      <c r="C25" s="714">
        <v>137222424046.92484</v>
      </c>
      <c r="D25" s="714">
        <v>66528787633</v>
      </c>
      <c r="E25" s="26" t="s">
        <v>2472</v>
      </c>
    </row>
    <row r="26" spans="1:5" s="1" customFormat="1" ht="13">
      <c r="A26" s="452" t="s">
        <v>1191</v>
      </c>
      <c r="B26" s="452" t="s">
        <v>365</v>
      </c>
      <c r="C26" s="714">
        <v>130859060</v>
      </c>
      <c r="D26" s="714">
        <v>122017780</v>
      </c>
      <c r="E26" s="26"/>
    </row>
    <row r="27" spans="1:5" s="1" customFormat="1" ht="13">
      <c r="A27" s="452" t="s">
        <v>368</v>
      </c>
      <c r="B27" s="452" t="s">
        <v>366</v>
      </c>
      <c r="C27" s="714">
        <v>0</v>
      </c>
      <c r="D27" s="714">
        <v>0</v>
      </c>
      <c r="E27" s="38"/>
    </row>
    <row r="28" spans="1:5" s="1" customFormat="1" ht="13">
      <c r="A28" s="452" t="s">
        <v>369</v>
      </c>
      <c r="B28" s="452"/>
      <c r="C28" s="714">
        <v>0</v>
      </c>
      <c r="D28" s="714">
        <v>-35184830</v>
      </c>
      <c r="E28" s="38"/>
    </row>
    <row r="29" spans="1:5" ht="13">
      <c r="A29" s="451" t="s">
        <v>3</v>
      </c>
      <c r="B29" s="451"/>
      <c r="C29" s="716">
        <v>34611567058.924835</v>
      </c>
      <c r="D29" s="716">
        <v>19070080642</v>
      </c>
      <c r="E29" s="55"/>
    </row>
    <row r="30" spans="1:5">
      <c r="A30" s="750"/>
      <c r="B30" s="750"/>
      <c r="C30" s="751"/>
      <c r="D30" s="751"/>
      <c r="E30" s="55"/>
    </row>
    <row r="31" spans="1:5">
      <c r="A31" s="750"/>
      <c r="B31" s="750"/>
      <c r="D31" s="751"/>
      <c r="E31" s="55"/>
    </row>
    <row r="32" spans="1:5">
      <c r="A32" s="750"/>
      <c r="B32" s="750"/>
      <c r="C32" s="751"/>
      <c r="D32" s="751"/>
      <c r="E32" s="55"/>
    </row>
    <row r="33" spans="1:10" s="752" customFormat="1">
      <c r="A33" s="60"/>
      <c r="B33" s="60"/>
      <c r="C33" s="852"/>
      <c r="D33" s="26"/>
    </row>
    <row r="34" spans="1:10" ht="13">
      <c r="A34" s="345" t="s">
        <v>2488</v>
      </c>
      <c r="B34" s="1"/>
      <c r="C34" s="854"/>
      <c r="E34" s="55"/>
    </row>
    <row r="35" spans="1:10" ht="13">
      <c r="A35" s="60"/>
      <c r="B35" s="60"/>
      <c r="C35" s="60"/>
      <c r="D35" s="992" t="s">
        <v>185</v>
      </c>
      <c r="E35" s="55"/>
    </row>
    <row r="36" spans="1:10" ht="13">
      <c r="C36" s="967">
        <v>45565</v>
      </c>
      <c r="D36" s="967">
        <v>45291</v>
      </c>
      <c r="E36" s="55"/>
      <c r="F36" s="537" t="s">
        <v>1027</v>
      </c>
      <c r="G36" s="538"/>
      <c r="H36" s="538"/>
    </row>
    <row r="37" spans="1:10" ht="13" hidden="1">
      <c r="A37" s="367" t="s">
        <v>233</v>
      </c>
      <c r="B37" s="367" t="s">
        <v>364</v>
      </c>
      <c r="C37" s="715">
        <v>0</v>
      </c>
      <c r="D37" s="715">
        <v>0</v>
      </c>
      <c r="E37" s="55"/>
      <c r="F37" s="540" t="e">
        <f>#REF!+#REF!-D29</f>
        <v>#REF!</v>
      </c>
      <c r="G37" s="540"/>
      <c r="H37" s="540"/>
      <c r="I37" s="539"/>
    </row>
    <row r="38" spans="1:10" ht="13">
      <c r="A38" s="367" t="s">
        <v>233</v>
      </c>
      <c r="B38" s="367" t="s">
        <v>365</v>
      </c>
      <c r="C38" s="714">
        <v>18317293411</v>
      </c>
      <c r="D38" s="715">
        <v>32017415336</v>
      </c>
      <c r="E38" s="853"/>
      <c r="F38" s="370"/>
      <c r="G38" s="371"/>
      <c r="H38" s="369"/>
      <c r="I38" s="540"/>
      <c r="J38" s="454"/>
    </row>
    <row r="39" spans="1:10" ht="15" hidden="1" customHeight="1">
      <c r="A39" s="367" t="s">
        <v>233</v>
      </c>
      <c r="B39" s="367" t="s">
        <v>366</v>
      </c>
      <c r="C39" s="714">
        <v>0</v>
      </c>
      <c r="D39" s="715">
        <v>0</v>
      </c>
    </row>
    <row r="40" spans="1:10" ht="13" hidden="1">
      <c r="A40" s="367" t="s">
        <v>234</v>
      </c>
      <c r="B40" s="367" t="s">
        <v>364</v>
      </c>
      <c r="C40" s="714">
        <v>0</v>
      </c>
      <c r="D40" s="715">
        <v>0</v>
      </c>
    </row>
    <row r="41" spans="1:10" ht="13" hidden="1">
      <c r="A41" s="367" t="s">
        <v>234</v>
      </c>
      <c r="B41" s="367" t="s">
        <v>365</v>
      </c>
      <c r="C41" s="714">
        <v>0</v>
      </c>
      <c r="D41" s="715">
        <v>0</v>
      </c>
    </row>
    <row r="42" spans="1:10" ht="13" hidden="1">
      <c r="A42" s="367" t="s">
        <v>234</v>
      </c>
      <c r="B42" s="367" t="s">
        <v>366</v>
      </c>
      <c r="C42" s="714">
        <v>0</v>
      </c>
      <c r="D42" s="715">
        <v>0</v>
      </c>
    </row>
    <row r="43" spans="1:10" ht="13" hidden="1">
      <c r="A43" s="367" t="s">
        <v>367</v>
      </c>
      <c r="B43" s="367" t="s">
        <v>364</v>
      </c>
      <c r="C43" s="714">
        <v>0</v>
      </c>
      <c r="D43" s="715">
        <v>0</v>
      </c>
    </row>
    <row r="44" spans="1:10" ht="13" hidden="1">
      <c r="A44" s="367" t="s">
        <v>367</v>
      </c>
      <c r="B44" s="367" t="s">
        <v>365</v>
      </c>
      <c r="C44" s="714">
        <v>0</v>
      </c>
      <c r="D44" s="715">
        <v>0</v>
      </c>
    </row>
    <row r="45" spans="1:10" ht="13" hidden="1">
      <c r="A45" s="367" t="s">
        <v>367</v>
      </c>
      <c r="B45" s="367" t="s">
        <v>366</v>
      </c>
      <c r="C45" s="714">
        <v>0</v>
      </c>
      <c r="D45" s="715">
        <v>0</v>
      </c>
    </row>
    <row r="46" spans="1:10" ht="13" hidden="1">
      <c r="A46" s="367" t="s">
        <v>230</v>
      </c>
      <c r="B46" s="367" t="s">
        <v>364</v>
      </c>
      <c r="C46" s="714">
        <v>0</v>
      </c>
      <c r="D46" s="715">
        <v>0</v>
      </c>
    </row>
    <row r="47" spans="1:10" ht="13" hidden="1">
      <c r="A47" s="367" t="s">
        <v>230</v>
      </c>
      <c r="B47" s="367" t="s">
        <v>365</v>
      </c>
      <c r="C47" s="714">
        <v>0</v>
      </c>
      <c r="D47" s="715">
        <v>0</v>
      </c>
    </row>
    <row r="48" spans="1:10" ht="13" hidden="1">
      <c r="A48" s="367" t="s">
        <v>230</v>
      </c>
      <c r="B48" s="367" t="s">
        <v>366</v>
      </c>
      <c r="C48" s="714">
        <v>0</v>
      </c>
      <c r="D48" s="715">
        <v>0</v>
      </c>
    </row>
    <row r="49" spans="1:8" ht="13" hidden="1">
      <c r="A49" s="367" t="s">
        <v>231</v>
      </c>
      <c r="B49" s="367" t="s">
        <v>364</v>
      </c>
      <c r="C49" s="714">
        <v>0</v>
      </c>
      <c r="D49" s="715">
        <v>0</v>
      </c>
    </row>
    <row r="50" spans="1:8" ht="13" hidden="1">
      <c r="A50" s="367" t="s">
        <v>231</v>
      </c>
      <c r="B50" s="367" t="s">
        <v>365</v>
      </c>
      <c r="C50" s="714">
        <v>0</v>
      </c>
      <c r="D50" s="715">
        <v>0</v>
      </c>
    </row>
    <row r="51" spans="1:8" ht="13" hidden="1">
      <c r="A51" s="367" t="s">
        <v>231</v>
      </c>
      <c r="B51" s="367" t="s">
        <v>366</v>
      </c>
      <c r="C51" s="714">
        <v>0</v>
      </c>
      <c r="D51" s="715">
        <v>0</v>
      </c>
    </row>
    <row r="52" spans="1:8" ht="13" hidden="1">
      <c r="A52" s="367" t="s">
        <v>232</v>
      </c>
      <c r="B52" s="367" t="s">
        <v>364</v>
      </c>
      <c r="C52" s="714">
        <v>0</v>
      </c>
      <c r="D52" s="715">
        <v>0</v>
      </c>
    </row>
    <row r="53" spans="1:8" s="1" customFormat="1" ht="13" hidden="1">
      <c r="A53" s="452" t="s">
        <v>232</v>
      </c>
      <c r="B53" s="452" t="s">
        <v>365</v>
      </c>
      <c r="C53" s="714">
        <v>0</v>
      </c>
      <c r="D53" s="714">
        <v>0</v>
      </c>
    </row>
    <row r="54" spans="1:8" s="1" customFormat="1" ht="13">
      <c r="A54" s="452" t="s">
        <v>2468</v>
      </c>
      <c r="B54" s="452" t="s">
        <v>365</v>
      </c>
      <c r="C54" s="714">
        <v>0</v>
      </c>
      <c r="D54" s="714">
        <v>-44076440607</v>
      </c>
      <c r="E54" s="26" t="s">
        <v>2470</v>
      </c>
    </row>
    <row r="55" spans="1:8" s="1" customFormat="1" ht="13">
      <c r="A55" s="452" t="s">
        <v>2469</v>
      </c>
      <c r="B55" s="452" t="s">
        <v>365</v>
      </c>
      <c r="C55" s="714">
        <v>0</v>
      </c>
      <c r="D55" s="714">
        <v>19492434166</v>
      </c>
      <c r="E55" s="26" t="s">
        <v>2472</v>
      </c>
    </row>
    <row r="56" spans="1:8" s="1" customFormat="1" ht="13">
      <c r="A56" s="452" t="s">
        <v>1215</v>
      </c>
      <c r="B56" s="452" t="s">
        <v>365</v>
      </c>
      <c r="C56" s="714">
        <v>231786067</v>
      </c>
      <c r="D56" s="714">
        <v>216125868</v>
      </c>
      <c r="E56" s="26"/>
    </row>
    <row r="57" spans="1:8" ht="13">
      <c r="A57" s="367" t="s">
        <v>368</v>
      </c>
      <c r="B57" s="367" t="s">
        <v>366</v>
      </c>
      <c r="C57" s="714">
        <v>0</v>
      </c>
      <c r="D57" s="715">
        <v>0</v>
      </c>
    </row>
    <row r="58" spans="1:8" ht="13">
      <c r="A58" s="452" t="s">
        <v>369</v>
      </c>
      <c r="B58" s="452"/>
      <c r="C58" s="714">
        <v>0</v>
      </c>
      <c r="D58" s="714">
        <v>0</v>
      </c>
    </row>
    <row r="59" spans="1:8" ht="13">
      <c r="A59" s="451" t="s">
        <v>3</v>
      </c>
      <c r="B59" s="451"/>
      <c r="C59" s="716">
        <v>18549079478</v>
      </c>
      <c r="D59" s="716">
        <v>7649534763</v>
      </c>
    </row>
    <row r="60" spans="1:8">
      <c r="A60" s="55"/>
      <c r="B60" s="741"/>
      <c r="C60" s="742">
        <v>0</v>
      </c>
      <c r="D60" s="742"/>
      <c r="F60" s="55"/>
      <c r="G60" s="55"/>
      <c r="H60" s="55"/>
    </row>
    <row r="61" spans="1:8">
      <c r="E61" s="120"/>
    </row>
    <row r="62" spans="1:8" s="841" customFormat="1" ht="19.25" customHeight="1">
      <c r="A62" s="840" t="s">
        <v>2467</v>
      </c>
      <c r="E62" s="842"/>
    </row>
    <row r="63" spans="1:8" s="841" customFormat="1" ht="40.25" customHeight="1">
      <c r="A63" s="1175" t="s">
        <v>2489</v>
      </c>
      <c r="B63" s="1175"/>
      <c r="C63" s="1175"/>
      <c r="D63" s="1175"/>
      <c r="E63" s="842"/>
    </row>
    <row r="68" spans="1:3" ht="13">
      <c r="A68" s="368" t="s">
        <v>781</v>
      </c>
      <c r="B68" s="980">
        <v>45565</v>
      </c>
      <c r="C68" s="173"/>
    </row>
    <row r="69" spans="1:3" ht="26">
      <c r="A69" s="855" t="s">
        <v>228</v>
      </c>
      <c r="B69" s="856" t="s">
        <v>784</v>
      </c>
      <c r="C69" s="856" t="s">
        <v>788</v>
      </c>
    </row>
    <row r="70" spans="1:3" ht="13">
      <c r="A70" s="452" t="s">
        <v>6</v>
      </c>
      <c r="B70" s="717">
        <v>48018971915.528</v>
      </c>
      <c r="C70" s="529">
        <v>0.87900800971059045</v>
      </c>
    </row>
    <row r="71" spans="1:3" ht="13">
      <c r="A71" s="452" t="s">
        <v>10</v>
      </c>
      <c r="B71" s="718">
        <v>6609622346.4720011</v>
      </c>
      <c r="C71" s="857">
        <v>0.1209919902894096</v>
      </c>
    </row>
    <row r="72" spans="1:3" ht="13">
      <c r="A72" s="858" t="s">
        <v>92</v>
      </c>
      <c r="B72" s="718"/>
      <c r="C72" s="524"/>
    </row>
    <row r="73" spans="1:3" ht="13">
      <c r="A73" s="452" t="s">
        <v>7</v>
      </c>
      <c r="B73" s="718">
        <v>6609622346.4720011</v>
      </c>
      <c r="C73" s="524">
        <v>0</v>
      </c>
    </row>
    <row r="74" spans="1:3" ht="13">
      <c r="A74" s="452" t="s">
        <v>8</v>
      </c>
      <c r="B74" s="718">
        <v>0</v>
      </c>
      <c r="C74" s="524">
        <v>0</v>
      </c>
    </row>
    <row r="75" spans="1:3" ht="13">
      <c r="A75" s="860" t="s">
        <v>9</v>
      </c>
      <c r="B75" s="872">
        <v>0</v>
      </c>
      <c r="C75" s="800"/>
    </row>
    <row r="76" spans="1:3" ht="13">
      <c r="A76" s="452"/>
      <c r="B76" s="719"/>
      <c r="C76" s="525"/>
    </row>
    <row r="77" spans="1:3" ht="13">
      <c r="A77" s="859" t="s">
        <v>782</v>
      </c>
      <c r="B77" s="714">
        <v>54628594262</v>
      </c>
      <c r="C77" s="526"/>
    </row>
    <row r="78" spans="1:3" ht="13">
      <c r="A78" s="452"/>
      <c r="B78" s="719"/>
      <c r="C78" s="525"/>
    </row>
    <row r="79" spans="1:3" ht="13">
      <c r="A79" s="860" t="s">
        <v>783</v>
      </c>
      <c r="B79" s="861">
        <v>0</v>
      </c>
      <c r="C79" s="527"/>
    </row>
    <row r="80" spans="1:3" ht="13">
      <c r="A80" s="452"/>
      <c r="B80" s="862"/>
      <c r="C80" s="863"/>
    </row>
    <row r="81" spans="1:3" ht="13">
      <c r="A81" s="864" t="s">
        <v>785</v>
      </c>
      <c r="B81" s="720">
        <v>54628594262</v>
      </c>
      <c r="C81" s="528"/>
    </row>
    <row r="82" spans="1:3" ht="13">
      <c r="A82" s="367"/>
      <c r="B82" s="584">
        <v>1467947725.0751648</v>
      </c>
      <c r="C82" s="55"/>
    </row>
    <row r="83" spans="1:3" ht="13">
      <c r="A83" s="452"/>
      <c r="B83" s="802"/>
      <c r="C83" s="803"/>
    </row>
    <row r="84" spans="1:3" ht="13">
      <c r="A84" s="870" t="s">
        <v>11</v>
      </c>
      <c r="B84" s="870"/>
      <c r="C84" s="870"/>
    </row>
    <row r="85" spans="1:3" ht="13">
      <c r="A85" s="871" t="s">
        <v>12</v>
      </c>
      <c r="B85" s="807" t="s">
        <v>786</v>
      </c>
      <c r="C85" s="807" t="s">
        <v>787</v>
      </c>
    </row>
    <row r="86" spans="1:3" ht="13">
      <c r="A86" s="865" t="s">
        <v>7</v>
      </c>
      <c r="B86" s="807">
        <v>1</v>
      </c>
      <c r="C86" s="807">
        <v>30</v>
      </c>
    </row>
    <row r="87" spans="1:3" ht="13">
      <c r="A87" s="865" t="s">
        <v>8</v>
      </c>
      <c r="B87" s="807">
        <v>31</v>
      </c>
      <c r="C87" s="807">
        <v>60</v>
      </c>
    </row>
    <row r="88" spans="1:3" ht="13">
      <c r="A88" s="865" t="s">
        <v>9</v>
      </c>
      <c r="B88" s="807">
        <v>61</v>
      </c>
      <c r="C88" s="807">
        <v>10000</v>
      </c>
    </row>
    <row r="90" spans="1:3">
      <c r="A90" s="752"/>
      <c r="B90" s="752"/>
      <c r="C90" s="753"/>
    </row>
    <row r="91" spans="1:3">
      <c r="A91" s="752"/>
      <c r="B91" s="752"/>
      <c r="C91" s="753"/>
    </row>
    <row r="92" spans="1:3">
      <c r="A92" s="752"/>
      <c r="B92" s="752"/>
      <c r="C92" s="753"/>
    </row>
  </sheetData>
  <mergeCells count="3">
    <mergeCell ref="A63:D63"/>
    <mergeCell ref="A6:D6"/>
    <mergeCell ref="A5:D5"/>
  </mergeCells>
  <hyperlinks>
    <hyperlink ref="F1" location="BG!A1" display="BG" xr:uid="{00000000-0004-0000-0B00-000000000000}"/>
  </hyperlinks>
  <pageMargins left="0.70866141732283472" right="0.70866141732283472" top="0.74803149606299213" bottom="0.74803149606299213" header="0.31496062992125984" footer="0.31496062992125984"/>
  <pageSetup paperSize="9" scale="54"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1">
    <tabColor rgb="FF000099"/>
    <pageSetUpPr fitToPage="1"/>
  </sheetPr>
  <dimension ref="A1:I32"/>
  <sheetViews>
    <sheetView showGridLines="0" zoomScale="90" zoomScaleNormal="90" workbookViewId="0">
      <selection activeCell="C1" sqref="A1:C1048576"/>
    </sheetView>
  </sheetViews>
  <sheetFormatPr baseColWidth="10" defaultColWidth="11.453125" defaultRowHeight="12.5"/>
  <cols>
    <col min="1" max="1" width="44.08984375" style="1" bestFit="1" customWidth="1"/>
    <col min="2" max="2" width="15.90625" style="1" bestFit="1" customWidth="1"/>
    <col min="3" max="3" width="15.36328125" style="1" customWidth="1"/>
    <col min="4" max="4" width="3.453125" style="1" bestFit="1" customWidth="1"/>
    <col min="5" max="5" width="41.453125" style="1" customWidth="1"/>
    <col min="6" max="8" width="15.90625" style="1" customWidth="1"/>
    <col min="9" max="16384" width="11.453125" style="1"/>
  </cols>
  <sheetData>
    <row r="1" spans="1:8" ht="14.5">
      <c r="A1" s="2" t="s">
        <v>1095</v>
      </c>
      <c r="D1" s="74" t="s">
        <v>118</v>
      </c>
    </row>
    <row r="2" spans="1:8" ht="13">
      <c r="A2" s="2"/>
    </row>
    <row r="3" spans="1:8" ht="13">
      <c r="A3" s="2"/>
    </row>
    <row r="4" spans="1:8" ht="13">
      <c r="A4" s="352" t="s">
        <v>229</v>
      </c>
      <c r="B4" s="142"/>
      <c r="C4" s="142"/>
    </row>
    <row r="5" spans="1:8" ht="13">
      <c r="A5" s="123" t="s">
        <v>1134</v>
      </c>
      <c r="B5" s="123"/>
      <c r="C5" s="123"/>
    </row>
    <row r="6" spans="1:8" ht="50.25" customHeight="1">
      <c r="A6" s="1177" t="s">
        <v>2490</v>
      </c>
      <c r="B6" s="1177"/>
      <c r="C6" s="1177"/>
      <c r="D6" s="994"/>
      <c r="E6" s="994"/>
      <c r="F6" s="994"/>
      <c r="G6" s="994"/>
      <c r="H6" s="994"/>
    </row>
    <row r="8" spans="1:8" ht="13">
      <c r="A8" s="372" t="s">
        <v>58</v>
      </c>
      <c r="B8" s="5"/>
      <c r="C8" s="5"/>
    </row>
    <row r="9" spans="1:8" ht="13">
      <c r="A9" s="373" t="s">
        <v>4</v>
      </c>
      <c r="B9" s="970">
        <v>45565</v>
      </c>
      <c r="C9" s="970">
        <v>45291</v>
      </c>
    </row>
    <row r="10" spans="1:8" ht="13">
      <c r="A10" s="123" t="s">
        <v>240</v>
      </c>
      <c r="B10" s="729">
        <v>9505094390</v>
      </c>
      <c r="C10" s="729">
        <v>2818096600</v>
      </c>
    </row>
    <row r="11" spans="1:8" ht="13" hidden="1">
      <c r="A11" s="123" t="s">
        <v>1088</v>
      </c>
      <c r="B11" s="730">
        <v>0</v>
      </c>
      <c r="C11" s="730">
        <v>0</v>
      </c>
    </row>
    <row r="12" spans="1:8" ht="13" hidden="1">
      <c r="A12" s="123" t="s">
        <v>91</v>
      </c>
      <c r="B12" s="731">
        <v>0</v>
      </c>
      <c r="C12" s="731">
        <v>0</v>
      </c>
    </row>
    <row r="13" spans="1:8" ht="13">
      <c r="A13" s="123" t="s">
        <v>14</v>
      </c>
      <c r="B13" s="731">
        <v>734478225</v>
      </c>
      <c r="C13" s="731">
        <v>0</v>
      </c>
    </row>
    <row r="14" spans="1:8" ht="13">
      <c r="A14" s="123" t="s">
        <v>52</v>
      </c>
      <c r="B14" s="731">
        <v>25563634</v>
      </c>
      <c r="C14" s="731">
        <v>0</v>
      </c>
    </row>
    <row r="15" spans="1:8" ht="13">
      <c r="A15" s="123" t="s">
        <v>53</v>
      </c>
      <c r="B15" s="730">
        <v>23232365</v>
      </c>
      <c r="C15" s="730">
        <v>92727</v>
      </c>
    </row>
    <row r="16" spans="1:8" ht="13">
      <c r="A16" s="123" t="s">
        <v>817</v>
      </c>
      <c r="B16" s="731">
        <v>1541625815</v>
      </c>
      <c r="C16" s="731">
        <v>674531680</v>
      </c>
    </row>
    <row r="17" spans="1:9" ht="13">
      <c r="A17" s="123" t="s">
        <v>1077</v>
      </c>
      <c r="B17" s="731">
        <v>0</v>
      </c>
      <c r="C17" s="731">
        <v>2748940</v>
      </c>
    </row>
    <row r="18" spans="1:9" ht="13">
      <c r="A18" s="123" t="s">
        <v>992</v>
      </c>
      <c r="B18" s="731">
        <v>979577900</v>
      </c>
      <c r="C18" s="731">
        <v>37000000</v>
      </c>
    </row>
    <row r="19" spans="1:9" ht="13">
      <c r="A19" s="345" t="s">
        <v>993</v>
      </c>
      <c r="B19" s="731">
        <v>13250909</v>
      </c>
      <c r="C19" s="731">
        <v>1781777094</v>
      </c>
    </row>
    <row r="20" spans="1:9" ht="13">
      <c r="A20" s="345" t="s">
        <v>1089</v>
      </c>
      <c r="B20" s="731">
        <v>193423090</v>
      </c>
      <c r="C20" s="731">
        <v>25769487</v>
      </c>
      <c r="E20" s="38"/>
      <c r="F20" s="38"/>
      <c r="G20" s="38"/>
      <c r="H20" s="38"/>
      <c r="I20" s="38"/>
    </row>
    <row r="21" spans="1:9" s="750" customFormat="1" ht="13">
      <c r="A21" s="604" t="s">
        <v>1209</v>
      </c>
      <c r="B21" s="604">
        <v>8118780168.1300001</v>
      </c>
      <c r="C21" s="604">
        <v>5586099475</v>
      </c>
    </row>
    <row r="22" spans="1:9" ht="13">
      <c r="A22" s="345" t="s">
        <v>2391</v>
      </c>
      <c r="B22" s="730">
        <v>3364202741</v>
      </c>
      <c r="C22" s="730">
        <v>0</v>
      </c>
    </row>
    <row r="23" spans="1:9" ht="13.5" thickBot="1">
      <c r="A23" s="372" t="s">
        <v>3</v>
      </c>
      <c r="B23" s="713">
        <v>24499229237.130001</v>
      </c>
      <c r="C23" s="713">
        <v>10926116003</v>
      </c>
      <c r="E23" s="26"/>
      <c r="F23" s="26"/>
      <c r="G23" s="26"/>
      <c r="H23" s="374"/>
    </row>
    <row r="24" spans="1:9" ht="13.5" thickTop="1">
      <c r="A24" s="6"/>
      <c r="B24" s="57">
        <v>0</v>
      </c>
      <c r="C24" s="57">
        <v>0</v>
      </c>
      <c r="E24" s="531"/>
      <c r="F24" s="532"/>
      <c r="G24" s="532"/>
    </row>
    <row r="25" spans="1:9" ht="13">
      <c r="B25" s="8"/>
      <c r="C25" s="8"/>
      <c r="F25" s="375"/>
      <c r="G25" s="375"/>
    </row>
    <row r="26" spans="1:9" ht="13">
      <c r="A26" s="372" t="s">
        <v>57</v>
      </c>
      <c r="B26" s="9"/>
      <c r="C26" s="9"/>
    </row>
    <row r="27" spans="1:9" ht="13">
      <c r="A27" s="373" t="s">
        <v>4</v>
      </c>
      <c r="B27" s="970">
        <v>45565</v>
      </c>
      <c r="C27" s="970">
        <v>45291</v>
      </c>
    </row>
    <row r="28" spans="1:9" ht="13">
      <c r="A28" s="123" t="s">
        <v>13</v>
      </c>
      <c r="B28" s="731">
        <v>25009512</v>
      </c>
      <c r="C28" s="712">
        <v>0</v>
      </c>
    </row>
    <row r="29" spans="1:9" customFormat="1" ht="14.5">
      <c r="A29" s="123" t="s">
        <v>239</v>
      </c>
      <c r="B29" s="712">
        <v>0</v>
      </c>
      <c r="C29" s="712">
        <v>0</v>
      </c>
      <c r="H29" s="1"/>
    </row>
    <row r="30" spans="1:9" customFormat="1" ht="14.5">
      <c r="A30" s="123" t="s">
        <v>241</v>
      </c>
      <c r="B30" s="712">
        <v>0</v>
      </c>
      <c r="C30" s="712">
        <v>0</v>
      </c>
      <c r="E30" s="1"/>
      <c r="F30" s="1"/>
      <c r="G30" s="1"/>
      <c r="H30" s="1"/>
      <c r="I30" s="1"/>
    </row>
    <row r="31" spans="1:9" customFormat="1" ht="15" thickBot="1">
      <c r="A31" s="372" t="s">
        <v>3</v>
      </c>
      <c r="B31" s="713">
        <v>25009512</v>
      </c>
      <c r="C31" s="713">
        <v>0</v>
      </c>
      <c r="E31" s="1"/>
      <c r="F31" s="1"/>
      <c r="G31" s="1"/>
      <c r="H31" s="1"/>
      <c r="I31" s="1"/>
    </row>
    <row r="32" spans="1:9" ht="13" thickTop="1">
      <c r="B32" s="742"/>
      <c r="C32" s="38"/>
    </row>
  </sheetData>
  <mergeCells count="1">
    <mergeCell ref="A6:C6"/>
  </mergeCells>
  <hyperlinks>
    <hyperlink ref="D1" location="BG!A1" display="BG" xr:uid="{00000000-0004-0000-1200-000000000000}"/>
  </hyperlinks>
  <pageMargins left="0.70866141732283461" right="0.70866141732283461" top="0.74803149606299213" bottom="0.74803149606299213" header="0.31496062992125984" footer="0.31496062992125984"/>
  <pageSetup paperSize="9" fitToWidth="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12">
    <tabColor rgb="FF000099"/>
    <pageSetUpPr fitToPage="1"/>
  </sheetPr>
  <dimension ref="A1:G84"/>
  <sheetViews>
    <sheetView showGridLines="0" topLeftCell="A12" zoomScale="90" zoomScaleNormal="90" workbookViewId="0">
      <selection activeCell="B47" sqref="B1:C1048576"/>
    </sheetView>
  </sheetViews>
  <sheetFormatPr baseColWidth="10" defaultRowHeight="14.5"/>
  <cols>
    <col min="1" max="1" width="50.08984375" customWidth="1"/>
    <col min="2" max="3" width="18" customWidth="1"/>
    <col min="4" max="4" width="6.36328125" bestFit="1" customWidth="1"/>
  </cols>
  <sheetData>
    <row r="1" spans="1:7">
      <c r="A1" t="s">
        <v>1095</v>
      </c>
      <c r="D1" s="74" t="s">
        <v>118</v>
      </c>
    </row>
    <row r="4" spans="1:7">
      <c r="A4" s="1068" t="s">
        <v>242</v>
      </c>
      <c r="B4" s="1068"/>
      <c r="C4" s="1068"/>
    </row>
    <row r="5" spans="1:7">
      <c r="A5" s="585" t="s">
        <v>1134</v>
      </c>
    </row>
    <row r="6" spans="1:7" ht="37.5" customHeight="1">
      <c r="A6" s="1178" t="s">
        <v>2491</v>
      </c>
      <c r="B6" s="1178"/>
      <c r="C6" s="1178"/>
      <c r="D6" s="875"/>
      <c r="E6" s="875"/>
      <c r="F6" s="875"/>
      <c r="G6" s="875"/>
    </row>
    <row r="7" spans="1:7" ht="15" customHeight="1">
      <c r="C7" s="136"/>
    </row>
    <row r="8" spans="1:7" ht="15" customHeight="1"/>
    <row r="9" spans="1:7">
      <c r="A9" s="373" t="s">
        <v>4</v>
      </c>
      <c r="B9" s="970">
        <v>45565</v>
      </c>
      <c r="C9" s="970">
        <v>45291</v>
      </c>
    </row>
    <row r="10" spans="1:7">
      <c r="A10" s="453" t="s">
        <v>88</v>
      </c>
      <c r="B10" s="732"/>
      <c r="C10" s="732"/>
    </row>
    <row r="11" spans="1:7">
      <c r="A11" s="376" t="s">
        <v>979</v>
      </c>
      <c r="B11" s="604">
        <v>63983867</v>
      </c>
      <c r="C11" s="604">
        <v>63983867</v>
      </c>
    </row>
    <row r="12" spans="1:7">
      <c r="A12" s="453" t="s">
        <v>89</v>
      </c>
      <c r="B12" s="604"/>
      <c r="C12" s="604"/>
    </row>
    <row r="13" spans="1:7" hidden="1">
      <c r="A13" s="376" t="s">
        <v>980</v>
      </c>
      <c r="B13" s="604">
        <v>0</v>
      </c>
      <c r="C13" s="604">
        <v>0</v>
      </c>
    </row>
    <row r="14" spans="1:7" hidden="1">
      <c r="A14" s="376" t="s">
        <v>1090</v>
      </c>
      <c r="B14" s="604">
        <v>0</v>
      </c>
      <c r="C14" s="604">
        <v>0</v>
      </c>
    </row>
    <row r="15" spans="1:7">
      <c r="A15" s="376" t="s">
        <v>982</v>
      </c>
      <c r="B15" s="604">
        <v>80198320</v>
      </c>
      <c r="C15" s="604">
        <v>80198320</v>
      </c>
    </row>
    <row r="16" spans="1:7">
      <c r="A16" s="376" t="s">
        <v>981</v>
      </c>
      <c r="B16" s="604">
        <v>808310124</v>
      </c>
      <c r="C16" s="604">
        <v>808310124</v>
      </c>
    </row>
    <row r="17" spans="1:3">
      <c r="A17" s="453" t="s">
        <v>90</v>
      </c>
      <c r="B17" s="604"/>
      <c r="C17" s="604"/>
    </row>
    <row r="18" spans="1:3" hidden="1">
      <c r="A18" s="376" t="s">
        <v>974</v>
      </c>
      <c r="B18" s="604">
        <v>0</v>
      </c>
      <c r="C18" s="604">
        <v>0</v>
      </c>
    </row>
    <row r="19" spans="1:3" hidden="1">
      <c r="A19" s="376" t="s">
        <v>982</v>
      </c>
      <c r="B19" s="604">
        <v>0</v>
      </c>
      <c r="C19" s="604">
        <v>0</v>
      </c>
    </row>
    <row r="20" spans="1:3" hidden="1">
      <c r="A20" s="376" t="s">
        <v>981</v>
      </c>
      <c r="B20" s="604">
        <v>0</v>
      </c>
      <c r="C20" s="604">
        <v>0</v>
      </c>
    </row>
    <row r="21" spans="1:3">
      <c r="A21" s="376" t="s">
        <v>983</v>
      </c>
      <c r="B21" s="604">
        <v>1356790117</v>
      </c>
      <c r="C21" s="604">
        <v>1356790117</v>
      </c>
    </row>
    <row r="22" spans="1:3">
      <c r="A22" s="376" t="s">
        <v>984</v>
      </c>
      <c r="B22" s="604">
        <v>23894354530</v>
      </c>
      <c r="C22" s="604">
        <v>22863255452</v>
      </c>
    </row>
    <row r="23" spans="1:3">
      <c r="A23" s="376" t="s">
        <v>1037</v>
      </c>
      <c r="B23" s="604">
        <v>1356790118</v>
      </c>
      <c r="C23" s="604">
        <v>1356790118</v>
      </c>
    </row>
    <row r="24" spans="1:3">
      <c r="A24" s="376" t="s">
        <v>1038</v>
      </c>
      <c r="B24" s="604">
        <v>17304208910</v>
      </c>
      <c r="C24" s="604">
        <v>12216038401</v>
      </c>
    </row>
    <row r="25" spans="1:3">
      <c r="A25" s="376" t="s">
        <v>985</v>
      </c>
      <c r="B25" s="604">
        <v>2171072022</v>
      </c>
      <c r="C25" s="604">
        <v>2171072022</v>
      </c>
    </row>
    <row r="26" spans="1:3">
      <c r="A26" s="376" t="s">
        <v>1039</v>
      </c>
      <c r="B26" s="604">
        <v>17399387651</v>
      </c>
      <c r="C26" s="604">
        <v>16270584336</v>
      </c>
    </row>
    <row r="27" spans="1:3">
      <c r="A27" s="376" t="s">
        <v>1079</v>
      </c>
      <c r="B27" s="604">
        <v>3798157425</v>
      </c>
      <c r="C27" s="604">
        <v>3798157425</v>
      </c>
    </row>
    <row r="28" spans="1:3">
      <c r="A28" s="376" t="s">
        <v>1040</v>
      </c>
      <c r="B28" s="604">
        <v>19285171007</v>
      </c>
      <c r="C28" s="604">
        <v>11059776850</v>
      </c>
    </row>
    <row r="29" spans="1:3">
      <c r="A29" s="376" t="s">
        <v>1210</v>
      </c>
      <c r="B29" s="604">
        <v>1271953800</v>
      </c>
      <c r="C29" s="604">
        <v>1271953800</v>
      </c>
    </row>
    <row r="30" spans="1:3">
      <c r="A30" s="376" t="s">
        <v>1211</v>
      </c>
      <c r="B30" s="604">
        <v>14103009546</v>
      </c>
      <c r="C30" s="604">
        <v>9490192759</v>
      </c>
    </row>
    <row r="31" spans="1:3">
      <c r="A31" s="376" t="s">
        <v>1212</v>
      </c>
      <c r="B31" s="604">
        <v>2292211200</v>
      </c>
      <c r="C31" s="604">
        <v>2292211200</v>
      </c>
    </row>
    <row r="32" spans="1:3">
      <c r="A32" s="376" t="s">
        <v>1213</v>
      </c>
      <c r="B32" s="604">
        <v>5900357909</v>
      </c>
      <c r="C32" s="604">
        <v>666353206</v>
      </c>
    </row>
    <row r="33" spans="1:4">
      <c r="A33" s="376" t="s">
        <v>1078</v>
      </c>
      <c r="B33" s="604">
        <v>1916204400</v>
      </c>
      <c r="C33" s="604">
        <v>1916204400</v>
      </c>
    </row>
    <row r="34" spans="1:4">
      <c r="A34" s="376" t="s">
        <v>1081</v>
      </c>
      <c r="B34" s="604">
        <v>12831684259</v>
      </c>
      <c r="C34" s="604">
        <v>5071577892</v>
      </c>
    </row>
    <row r="35" spans="1:4">
      <c r="A35" s="376" t="s">
        <v>1092</v>
      </c>
      <c r="B35" s="604">
        <v>3007812100</v>
      </c>
      <c r="C35" s="604">
        <v>3007812100</v>
      </c>
    </row>
    <row r="36" spans="1:4">
      <c r="A36" s="376" t="s">
        <v>1144</v>
      </c>
      <c r="B36" s="604">
        <v>10204990507</v>
      </c>
      <c r="C36" s="604">
        <v>109191267</v>
      </c>
    </row>
    <row r="37" spans="1:4">
      <c r="A37" s="376" t="s">
        <v>1080</v>
      </c>
      <c r="B37" s="604">
        <v>1845892500</v>
      </c>
      <c r="C37" s="604">
        <v>1845892500</v>
      </c>
    </row>
    <row r="38" spans="1:4">
      <c r="A38" s="376" t="s">
        <v>1091</v>
      </c>
      <c r="B38" s="604">
        <v>8407214152</v>
      </c>
      <c r="C38" s="604">
        <v>88913714</v>
      </c>
    </row>
    <row r="39" spans="1:4">
      <c r="A39" s="376" t="s">
        <v>2362</v>
      </c>
      <c r="B39" s="604">
        <v>10955965631</v>
      </c>
      <c r="C39" s="604">
        <v>0</v>
      </c>
    </row>
    <row r="40" spans="1:4">
      <c r="A40" s="376" t="s">
        <v>1093</v>
      </c>
      <c r="B40" s="604">
        <v>4213494887</v>
      </c>
      <c r="C40" s="604">
        <v>824396709</v>
      </c>
      <c r="D40" s="565"/>
    </row>
    <row r="41" spans="1:4" hidden="1">
      <c r="A41" s="376" t="s">
        <v>1094</v>
      </c>
      <c r="B41" s="604">
        <v>0</v>
      </c>
      <c r="C41" s="604">
        <v>0</v>
      </c>
    </row>
    <row r="42" spans="1:4">
      <c r="A42" s="376" t="s">
        <v>1189</v>
      </c>
      <c r="B42" s="604">
        <v>2330394484</v>
      </c>
      <c r="C42" s="604">
        <v>1743805653</v>
      </c>
    </row>
    <row r="43" spans="1:4">
      <c r="A43" s="376" t="s">
        <v>2383</v>
      </c>
      <c r="B43" s="604">
        <v>1895030730</v>
      </c>
      <c r="C43" s="604">
        <v>0</v>
      </c>
    </row>
    <row r="44" spans="1:4">
      <c r="A44" s="376" t="s">
        <v>2591</v>
      </c>
      <c r="B44" s="604">
        <v>36651587</v>
      </c>
      <c r="C44" s="604"/>
    </row>
    <row r="45" spans="1:4">
      <c r="A45" s="376" t="s">
        <v>1190</v>
      </c>
      <c r="B45" s="604">
        <v>3582000000</v>
      </c>
      <c r="C45" s="604">
        <v>1743805653</v>
      </c>
    </row>
    <row r="46" spans="1:4">
      <c r="A46" s="376" t="s">
        <v>2380</v>
      </c>
      <c r="B46" s="604">
        <v>936352442</v>
      </c>
      <c r="C46" s="604">
        <v>0</v>
      </c>
    </row>
    <row r="47" spans="1:4">
      <c r="A47" s="376" t="s">
        <v>2381</v>
      </c>
      <c r="B47" s="604">
        <v>936352442</v>
      </c>
      <c r="C47" s="604">
        <v>0</v>
      </c>
    </row>
    <row r="48" spans="1:4">
      <c r="A48" s="376" t="s">
        <v>2382</v>
      </c>
      <c r="B48" s="604">
        <v>2227087196</v>
      </c>
      <c r="C48" s="604">
        <v>0</v>
      </c>
    </row>
    <row r="49" spans="1:3">
      <c r="A49" s="580" t="s">
        <v>1179</v>
      </c>
      <c r="B49" s="604">
        <v>659471771</v>
      </c>
      <c r="C49" s="604">
        <v>586704624</v>
      </c>
    </row>
    <row r="50" spans="1:3">
      <c r="A50" s="580" t="s">
        <v>1180</v>
      </c>
      <c r="B50" s="604">
        <v>906637879</v>
      </c>
      <c r="C50" s="604">
        <v>567079006</v>
      </c>
    </row>
    <row r="51" spans="1:3">
      <c r="A51" s="580" t="s">
        <v>1181</v>
      </c>
      <c r="B51" s="604">
        <v>736728260</v>
      </c>
      <c r="C51" s="604">
        <v>657128703</v>
      </c>
    </row>
    <row r="52" spans="1:3">
      <c r="A52" s="580" t="s">
        <v>1182</v>
      </c>
      <c r="B52" s="604">
        <v>1484588552</v>
      </c>
      <c r="C52" s="604">
        <v>932552976</v>
      </c>
    </row>
    <row r="53" spans="1:3">
      <c r="A53" s="580" t="s">
        <v>1183</v>
      </c>
      <c r="B53" s="604">
        <v>938669777</v>
      </c>
      <c r="C53" s="604">
        <v>666939070</v>
      </c>
    </row>
    <row r="54" spans="1:3">
      <c r="A54" s="580" t="s">
        <v>1184</v>
      </c>
      <c r="B54" s="604">
        <v>879047901</v>
      </c>
      <c r="C54" s="604">
        <v>367937528</v>
      </c>
    </row>
    <row r="55" spans="1:3">
      <c r="A55" s="580" t="s">
        <v>1185</v>
      </c>
      <c r="B55" s="604">
        <v>547569241</v>
      </c>
      <c r="C55" s="604">
        <v>61335908</v>
      </c>
    </row>
    <row r="56" spans="1:3">
      <c r="A56" s="580" t="s">
        <v>1186</v>
      </c>
      <c r="B56" s="604">
        <v>484000318</v>
      </c>
      <c r="C56" s="604">
        <v>131825875</v>
      </c>
    </row>
    <row r="57" spans="1:3">
      <c r="A57" s="580" t="s">
        <v>1187</v>
      </c>
      <c r="B57" s="604">
        <v>443573214</v>
      </c>
      <c r="C57" s="604">
        <v>45356123</v>
      </c>
    </row>
    <row r="58" spans="1:3">
      <c r="A58" s="580" t="s">
        <v>1188</v>
      </c>
      <c r="B58" s="604">
        <v>690104246</v>
      </c>
      <c r="C58" s="604">
        <v>20429163</v>
      </c>
    </row>
    <row r="59" spans="1:3">
      <c r="A59" s="580" t="s">
        <v>2585</v>
      </c>
      <c r="B59" s="604">
        <v>144201460</v>
      </c>
      <c r="C59" s="604">
        <v>0</v>
      </c>
    </row>
    <row r="60" spans="1:3">
      <c r="A60" s="580" t="s">
        <v>2592</v>
      </c>
      <c r="B60" s="604">
        <v>32178412</v>
      </c>
      <c r="C60" s="604"/>
    </row>
    <row r="61" spans="1:3">
      <c r="A61" s="580" t="s">
        <v>2586</v>
      </c>
      <c r="B61" s="604">
        <v>8086517</v>
      </c>
      <c r="C61" s="604">
        <v>0</v>
      </c>
    </row>
    <row r="62" spans="1:3">
      <c r="A62" s="580" t="s">
        <v>2587</v>
      </c>
      <c r="B62" s="604">
        <v>2780032</v>
      </c>
      <c r="C62" s="604">
        <v>0</v>
      </c>
    </row>
    <row r="63" spans="1:3">
      <c r="A63" s="580" t="s">
        <v>1155</v>
      </c>
      <c r="B63" s="604">
        <v>-22476044031.409828</v>
      </c>
      <c r="C63" s="604">
        <v>-22066702973</v>
      </c>
    </row>
    <row r="64" spans="1:3">
      <c r="A64" s="580" t="s">
        <v>1156</v>
      </c>
      <c r="B64" s="604">
        <v>-16603480580.363125</v>
      </c>
      <c r="C64" s="604">
        <v>-11724100715</v>
      </c>
    </row>
    <row r="65" spans="1:3">
      <c r="A65" s="580" t="s">
        <v>1157</v>
      </c>
      <c r="B65" s="604">
        <v>-16295034622.012596</v>
      </c>
      <c r="C65" s="604">
        <v>-12579235623</v>
      </c>
    </row>
    <row r="66" spans="1:3">
      <c r="A66" s="580" t="s">
        <v>1158</v>
      </c>
      <c r="B66" s="604">
        <v>-18730142785.803875</v>
      </c>
      <c r="C66" s="604">
        <v>-8058567899</v>
      </c>
    </row>
    <row r="67" spans="1:3">
      <c r="A67" s="580" t="s">
        <v>1159</v>
      </c>
      <c r="B67" s="604">
        <v>-12685759047.566586</v>
      </c>
      <c r="C67" s="604">
        <v>-6484613599</v>
      </c>
    </row>
    <row r="68" spans="1:3">
      <c r="A68" s="580" t="s">
        <v>2363</v>
      </c>
      <c r="B68" s="604">
        <v>-4484361214.2997189</v>
      </c>
      <c r="C68" s="604">
        <v>-2359742971</v>
      </c>
    </row>
    <row r="69" spans="1:3">
      <c r="A69" s="580" t="s">
        <v>1160</v>
      </c>
      <c r="B69" s="604">
        <v>-9658382846.3365002</v>
      </c>
      <c r="C69" s="604">
        <v>0</v>
      </c>
    </row>
    <row r="70" spans="1:3">
      <c r="A70" s="580" t="s">
        <v>2364</v>
      </c>
      <c r="B70" s="604">
        <v>-2863970805.7421837</v>
      </c>
      <c r="C70" s="604">
        <v>0</v>
      </c>
    </row>
    <row r="71" spans="1:3">
      <c r="A71" s="580" t="s">
        <v>2365</v>
      </c>
      <c r="B71" s="604">
        <v>-5321071490.7871952</v>
      </c>
      <c r="C71" s="604">
        <v>0</v>
      </c>
    </row>
    <row r="72" spans="1:3">
      <c r="A72" s="580" t="s">
        <v>2516</v>
      </c>
      <c r="B72" s="604">
        <v>-128833854.90971068</v>
      </c>
      <c r="C72" s="604">
        <v>0</v>
      </c>
    </row>
    <row r="73" spans="1:3">
      <c r="A73" s="604" t="s">
        <v>1446</v>
      </c>
      <c r="B73" s="604">
        <v>174350166</v>
      </c>
      <c r="C73" s="604">
        <v>0</v>
      </c>
    </row>
    <row r="74" spans="1:3">
      <c r="A74" s="376" t="s">
        <v>243</v>
      </c>
      <c r="B74" s="604">
        <v>0</v>
      </c>
      <c r="C74" s="604">
        <v>0</v>
      </c>
    </row>
    <row r="75" spans="1:3" ht="15" thickBot="1">
      <c r="A75" s="372" t="s">
        <v>15</v>
      </c>
      <c r="B75" s="711">
        <v>75297990329.768661</v>
      </c>
      <c r="C75" s="711">
        <v>42881593081</v>
      </c>
    </row>
    <row r="76" spans="1:3" s="77" customFormat="1" ht="15" thickTop="1">
      <c r="B76" s="740"/>
      <c r="C76" s="740"/>
    </row>
    <row r="77" spans="1:3">
      <c r="A77" s="533"/>
      <c r="B77" s="405"/>
      <c r="C77" s="405"/>
    </row>
    <row r="78" spans="1:3">
      <c r="A78" s="377"/>
      <c r="B78" s="378"/>
      <c r="C78" s="378"/>
    </row>
    <row r="79" spans="1:3">
      <c r="B79" s="743"/>
      <c r="C79" s="197"/>
    </row>
    <row r="80" spans="1:3">
      <c r="B80" s="743"/>
      <c r="C80" s="197"/>
    </row>
    <row r="81" spans="3:3">
      <c r="C81" s="197"/>
    </row>
    <row r="82" spans="3:3">
      <c r="C82" s="197"/>
    </row>
    <row r="83" spans="3:3">
      <c r="C83" s="197"/>
    </row>
    <row r="84" spans="3:3">
      <c r="C84" s="197"/>
    </row>
  </sheetData>
  <mergeCells count="2">
    <mergeCell ref="A4:C4"/>
    <mergeCell ref="A6:C6"/>
  </mergeCells>
  <phoneticPr fontId="89" type="noConversion"/>
  <hyperlinks>
    <hyperlink ref="D1" location="BG!A1" display="BG" xr:uid="{00000000-0004-0000-1300-000000000000}"/>
  </hyperlinks>
  <pageMargins left="0.70866141732283472" right="0.70866141732283472" top="0.74803149606299213" bottom="0.74803149606299213" header="0.31496062992125984" footer="0.31496062992125984"/>
  <pageSetup paperSize="9" scale="94"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13">
    <tabColor rgb="FF000099"/>
    <pageSetUpPr fitToPage="1"/>
  </sheetPr>
  <dimension ref="A1:AF23"/>
  <sheetViews>
    <sheetView zoomScale="86" zoomScaleNormal="86" workbookViewId="0">
      <selection activeCell="J11" sqref="J11"/>
    </sheetView>
  </sheetViews>
  <sheetFormatPr baseColWidth="10" defaultRowHeight="14.5"/>
  <cols>
    <col min="1" max="1" width="56.08984375" style="61" customWidth="1"/>
    <col min="2" max="3" width="19.453125" style="61" customWidth="1"/>
    <col min="4" max="7" width="15.36328125" style="61" customWidth="1"/>
    <col min="8" max="8" width="4.36328125" style="199" bestFit="1" customWidth="1"/>
    <col min="9" max="9" width="33" style="61" bestFit="1" customWidth="1"/>
    <col min="10" max="10" width="33" style="61" customWidth="1"/>
    <col min="11" max="11" width="39.36328125" style="61" bestFit="1" customWidth="1"/>
    <col min="12" max="12" width="37.453125" style="61" bestFit="1" customWidth="1"/>
    <col min="13" max="13" width="35.6328125" style="61" bestFit="1" customWidth="1"/>
    <col min="14" max="31" width="11.453125" style="61"/>
  </cols>
  <sheetData>
    <row r="1" spans="1:31">
      <c r="A1" s="61" t="s">
        <v>1095</v>
      </c>
      <c r="B1" s="75"/>
      <c r="C1" s="75"/>
      <c r="H1" s="75" t="s">
        <v>118</v>
      </c>
    </row>
    <row r="4" spans="1:31">
      <c r="A4" s="1068" t="s">
        <v>245</v>
      </c>
      <c r="B4" s="1068"/>
      <c r="C4" s="1068"/>
      <c r="D4" s="1068"/>
      <c r="E4" s="1068"/>
      <c r="F4" s="1068"/>
      <c r="G4" s="1068"/>
    </row>
    <row r="5" spans="1:31" s="13" customFormat="1">
      <c r="B5" s="364"/>
      <c r="C5" s="364"/>
      <c r="D5" s="76"/>
      <c r="E5" s="76"/>
      <c r="G5" s="76"/>
      <c r="H5" s="846"/>
    </row>
    <row r="6" spans="1:31">
      <c r="A6" s="364" t="s">
        <v>246</v>
      </c>
      <c r="H6" s="61"/>
      <c r="AE6"/>
    </row>
    <row r="7" spans="1:31">
      <c r="A7" s="379"/>
      <c r="C7" s="364" t="s">
        <v>1133</v>
      </c>
      <c r="H7" s="61"/>
      <c r="AE7"/>
    </row>
    <row r="8" spans="1:31">
      <c r="A8" s="365" t="s">
        <v>385</v>
      </c>
      <c r="B8" s="968">
        <v>45565</v>
      </c>
      <c r="C8" s="968">
        <v>45291</v>
      </c>
      <c r="H8" s="61"/>
      <c r="AC8"/>
      <c r="AD8"/>
      <c r="AE8"/>
    </row>
    <row r="9" spans="1:31">
      <c r="A9" s="364" t="s">
        <v>1028</v>
      </c>
      <c r="B9" s="709">
        <v>3521000000</v>
      </c>
      <c r="C9" s="709">
        <v>3521000000</v>
      </c>
      <c r="H9" s="61"/>
      <c r="AC9"/>
      <c r="AD9"/>
      <c r="AE9"/>
    </row>
    <row r="10" spans="1:31" ht="15" thickBot="1">
      <c r="A10" s="362" t="s">
        <v>3</v>
      </c>
      <c r="B10" s="710">
        <v>3521000000</v>
      </c>
      <c r="C10" s="710">
        <v>3521000000</v>
      </c>
      <c r="D10" s="563"/>
      <c r="H10" s="61"/>
      <c r="AC10"/>
      <c r="AD10"/>
      <c r="AE10"/>
    </row>
    <row r="11" spans="1:31" ht="15" thickTop="1">
      <c r="A11" s="362"/>
      <c r="B11" s="997"/>
      <c r="C11" s="997"/>
      <c r="D11" s="563"/>
      <c r="H11" s="61"/>
      <c r="AC11"/>
      <c r="AD11"/>
      <c r="AE11"/>
    </row>
    <row r="12" spans="1:31">
      <c r="A12" s="380" t="s">
        <v>248</v>
      </c>
      <c r="B12" s="570"/>
      <c r="C12" s="570"/>
    </row>
    <row r="13" spans="1:31" ht="15" thickBot="1">
      <c r="D13" s="884">
        <v>2024</v>
      </c>
      <c r="E13" s="352"/>
      <c r="AD13"/>
      <c r="AE13"/>
    </row>
    <row r="14" spans="1:31" ht="28.25" customHeight="1" thickBot="1">
      <c r="A14" s="881" t="s">
        <v>370</v>
      </c>
      <c r="B14" s="877" t="s">
        <v>371</v>
      </c>
      <c r="C14" s="877" t="s">
        <v>386</v>
      </c>
      <c r="D14" s="877" t="s">
        <v>384</v>
      </c>
      <c r="E14" s="877" t="s">
        <v>247</v>
      </c>
      <c r="AD14"/>
      <c r="AE14"/>
    </row>
    <row r="15" spans="1:31">
      <c r="A15" s="886" t="s">
        <v>1232</v>
      </c>
      <c r="B15" s="885" t="s">
        <v>1216</v>
      </c>
      <c r="C15" s="885">
        <v>5</v>
      </c>
      <c r="D15" s="879">
        <v>0</v>
      </c>
      <c r="E15" s="879">
        <v>0</v>
      </c>
      <c r="AD15"/>
      <c r="AE15"/>
    </row>
    <row r="16" spans="1:31" ht="15" customHeight="1"/>
    <row r="17" spans="1:32">
      <c r="A17" s="847" t="s">
        <v>2594</v>
      </c>
    </row>
    <row r="18" spans="1:32" ht="15" thickBot="1">
      <c r="C18" s="199"/>
    </row>
    <row r="19" spans="1:32" ht="52.5" thickBot="1">
      <c r="A19" s="881" t="s">
        <v>370</v>
      </c>
      <c r="B19" s="881" t="s">
        <v>386</v>
      </c>
      <c r="C19" s="877" t="s">
        <v>387</v>
      </c>
      <c r="D19" s="880" t="s">
        <v>1231</v>
      </c>
      <c r="E19" s="877" t="s">
        <v>388</v>
      </c>
      <c r="F19" s="877" t="s">
        <v>249</v>
      </c>
      <c r="G19" s="876" t="s">
        <v>389</v>
      </c>
      <c r="H19" s="61"/>
      <c r="I19" s="199"/>
      <c r="AF19" s="61"/>
    </row>
    <row r="20" spans="1:32">
      <c r="A20" s="886" t="s">
        <v>1232</v>
      </c>
      <c r="B20" s="882">
        <v>0.5</v>
      </c>
      <c r="C20" s="883">
        <v>0.5</v>
      </c>
      <c r="D20" s="878">
        <v>3521000000</v>
      </c>
      <c r="E20" s="879">
        <v>0</v>
      </c>
      <c r="F20" s="879">
        <v>0</v>
      </c>
      <c r="G20" s="878">
        <v>0</v>
      </c>
      <c r="H20" s="61"/>
      <c r="I20" s="199"/>
      <c r="AF20" s="61"/>
    </row>
    <row r="21" spans="1:32">
      <c r="A21" s="364"/>
      <c r="B21" s="364"/>
      <c r="C21" s="845"/>
      <c r="D21" s="844"/>
      <c r="E21" s="844"/>
      <c r="F21" s="845"/>
    </row>
    <row r="22" spans="1:32" s="910" customFormat="1">
      <c r="A22" s="1180" t="s">
        <v>1233</v>
      </c>
      <c r="B22" s="1180"/>
      <c r="C22" s="1180"/>
      <c r="D22" s="1180"/>
      <c r="E22" s="1180"/>
      <c r="F22" s="1180"/>
      <c r="G22" s="1180"/>
      <c r="H22" s="999"/>
      <c r="I22" s="1000"/>
      <c r="J22" s="998"/>
      <c r="K22" s="998"/>
      <c r="L22" s="998"/>
      <c r="M22" s="998"/>
      <c r="N22" s="998"/>
      <c r="O22" s="998"/>
      <c r="P22" s="998"/>
      <c r="Q22" s="998"/>
      <c r="R22" s="998"/>
      <c r="S22" s="998"/>
      <c r="T22" s="998"/>
      <c r="U22" s="998"/>
      <c r="V22" s="998"/>
      <c r="W22" s="998"/>
      <c r="X22" s="998"/>
      <c r="Y22" s="998"/>
      <c r="Z22" s="998"/>
      <c r="AA22" s="998"/>
      <c r="AB22" s="998"/>
      <c r="AC22" s="998"/>
      <c r="AD22" s="998"/>
      <c r="AE22" s="998"/>
    </row>
    <row r="23" spans="1:32">
      <c r="A23" s="1179"/>
      <c r="B23" s="1179"/>
      <c r="C23" s="1179"/>
      <c r="D23" s="1179"/>
      <c r="E23" s="1179"/>
      <c r="F23" s="1179"/>
      <c r="G23" s="1179"/>
      <c r="I23" s="899"/>
    </row>
  </sheetData>
  <mergeCells count="3">
    <mergeCell ref="A4:G4"/>
    <mergeCell ref="A23:G23"/>
    <mergeCell ref="A22:G22"/>
  </mergeCells>
  <hyperlinks>
    <hyperlink ref="H1" location="BG!A1" display="BG" xr:uid="{00000000-0004-0000-1400-000000000000}"/>
  </hyperlinks>
  <pageMargins left="0.7" right="0.7" top="0.75" bottom="0.75" header="0.3" footer="0.3"/>
  <pageSetup paperSize="9" scale="54" fitToHeight="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4">
    <tabColor rgb="FF000099"/>
    <pageSetUpPr fitToPage="1"/>
  </sheetPr>
  <dimension ref="A1:S40"/>
  <sheetViews>
    <sheetView showGridLines="0" topLeftCell="B1" zoomScaleNormal="100" workbookViewId="0">
      <selection activeCell="L1" sqref="L1:M1048576"/>
    </sheetView>
  </sheetViews>
  <sheetFormatPr baseColWidth="10" defaultColWidth="11.453125" defaultRowHeight="14.5"/>
  <cols>
    <col min="1" max="1" width="27" style="61" customWidth="1"/>
    <col min="2" max="2" width="16.453125" style="61" customWidth="1"/>
    <col min="3" max="4" width="14.36328125" style="61" bestFit="1" customWidth="1"/>
    <col min="5" max="5" width="11.453125" style="61"/>
    <col min="6" max="6" width="15.90625" style="61" customWidth="1"/>
    <col min="7" max="7" width="15.6328125" style="61" customWidth="1"/>
    <col min="8" max="8" width="16" style="61" customWidth="1"/>
    <col min="9" max="9" width="17" style="61" customWidth="1"/>
    <col min="10" max="10" width="14.36328125" style="61" customWidth="1"/>
    <col min="11" max="13" width="16.90625" style="61" customWidth="1"/>
    <col min="14" max="14" width="6.1796875" style="13" customWidth="1"/>
    <col min="15" max="16384" width="11.453125" style="13"/>
  </cols>
  <sheetData>
    <row r="1" spans="1:19">
      <c r="A1" s="61" t="s">
        <v>1095</v>
      </c>
      <c r="N1" s="75" t="s">
        <v>118</v>
      </c>
    </row>
    <row r="5" spans="1:19" hidden="1">
      <c r="A5" s="63" t="s">
        <v>252</v>
      </c>
    </row>
    <row r="6" spans="1:19" hidden="1">
      <c r="A6" s="61" t="s">
        <v>253</v>
      </c>
    </row>
    <row r="7" spans="1:19" hidden="1">
      <c r="A7" s="61" t="s">
        <v>255</v>
      </c>
    </row>
    <row r="8" spans="1:19" hidden="1">
      <c r="A8" s="61" t="s">
        <v>256</v>
      </c>
    </row>
    <row r="9" spans="1:19" hidden="1">
      <c r="A9" s="61" t="s">
        <v>257</v>
      </c>
    </row>
    <row r="10" spans="1:19" hidden="1">
      <c r="A10" s="61" t="s">
        <v>254</v>
      </c>
    </row>
    <row r="11" spans="1:19" hidden="1"/>
    <row r="12" spans="1:19">
      <c r="A12" s="1181" t="s">
        <v>250</v>
      </c>
      <c r="B12" s="1182"/>
      <c r="C12" s="1182"/>
      <c r="D12" s="1182"/>
      <c r="E12" s="1182"/>
      <c r="F12" s="1182"/>
      <c r="G12" s="1182"/>
      <c r="H12" s="1182"/>
      <c r="I12" s="1182"/>
      <c r="J12" s="1182"/>
      <c r="K12" s="1182"/>
      <c r="L12" s="1182"/>
      <c r="M12" s="1182"/>
      <c r="N12" s="85"/>
      <c r="O12" s="85"/>
      <c r="P12" s="85"/>
      <c r="Q12" s="85"/>
      <c r="R12" s="85"/>
      <c r="S12" s="85"/>
    </row>
    <row r="13" spans="1:19">
      <c r="A13" s="381" t="s">
        <v>1133</v>
      </c>
      <c r="B13" s="86"/>
      <c r="C13" s="86"/>
      <c r="D13" s="86"/>
      <c r="E13" s="86"/>
      <c r="F13" s="86"/>
      <c r="G13" s="86"/>
      <c r="H13" s="86"/>
      <c r="I13" s="86"/>
      <c r="J13" s="87">
        <v>-1</v>
      </c>
      <c r="K13" s="86"/>
      <c r="L13" s="86"/>
      <c r="M13" s="86"/>
      <c r="N13" s="85"/>
      <c r="O13" s="85"/>
      <c r="P13" s="85"/>
      <c r="Q13" s="85"/>
      <c r="R13" s="85"/>
      <c r="S13" s="85"/>
    </row>
    <row r="14" spans="1:19">
      <c r="A14" s="911" t="s">
        <v>2504</v>
      </c>
      <c r="B14" s="175"/>
      <c r="C14" s="175"/>
      <c r="D14" s="175"/>
      <c r="E14" s="175"/>
      <c r="F14" s="175"/>
      <c r="G14" s="175"/>
      <c r="H14" s="175"/>
      <c r="I14" s="175"/>
      <c r="J14" s="175"/>
      <c r="K14" s="175"/>
      <c r="L14" s="175"/>
      <c r="M14" s="175"/>
      <c r="N14" s="85"/>
      <c r="O14" s="85"/>
      <c r="P14" s="85"/>
      <c r="Q14" s="85"/>
      <c r="R14" s="85"/>
      <c r="S14" s="85"/>
    </row>
    <row r="15" spans="1:19" ht="52">
      <c r="A15" s="888"/>
      <c r="B15" s="895" t="s">
        <v>171</v>
      </c>
      <c r="C15" s="891" t="s">
        <v>172</v>
      </c>
      <c r="D15" s="382" t="s">
        <v>54</v>
      </c>
      <c r="E15" s="382" t="s">
        <v>173</v>
      </c>
      <c r="F15" s="382" t="s">
        <v>174</v>
      </c>
      <c r="G15" s="382" t="s">
        <v>175</v>
      </c>
      <c r="H15" s="382" t="s">
        <v>176</v>
      </c>
      <c r="I15" s="382" t="s">
        <v>177</v>
      </c>
      <c r="J15" s="382" t="s">
        <v>178</v>
      </c>
      <c r="K15" s="383" t="s">
        <v>179</v>
      </c>
      <c r="L15" s="1183" t="s">
        <v>390</v>
      </c>
      <c r="M15" s="1184"/>
      <c r="N15" s="85"/>
      <c r="O15" s="85"/>
      <c r="P15" s="85"/>
      <c r="Q15" s="85"/>
      <c r="R15" s="85"/>
      <c r="S15" s="85"/>
    </row>
    <row r="16" spans="1:19">
      <c r="A16" s="889"/>
      <c r="B16" s="896"/>
      <c r="C16" s="892"/>
      <c r="D16" s="384"/>
      <c r="E16" s="384"/>
      <c r="F16" s="384"/>
      <c r="G16" s="384"/>
      <c r="H16" s="384"/>
      <c r="I16" s="384"/>
      <c r="J16" s="384"/>
      <c r="K16" s="385"/>
      <c r="L16" s="971">
        <v>45565</v>
      </c>
      <c r="M16" s="971">
        <v>45291</v>
      </c>
      <c r="N16" s="85"/>
      <c r="O16" s="85"/>
      <c r="P16" s="85"/>
      <c r="Q16" s="85"/>
      <c r="R16" s="85"/>
      <c r="S16" s="85"/>
    </row>
    <row r="17" spans="1:19">
      <c r="A17" s="386" t="s">
        <v>180</v>
      </c>
      <c r="B17" s="703">
        <v>0</v>
      </c>
      <c r="C17" s="893">
        <v>0</v>
      </c>
      <c r="D17" s="703">
        <v>0</v>
      </c>
      <c r="E17" s="703">
        <v>0</v>
      </c>
      <c r="F17" s="704">
        <v>0</v>
      </c>
      <c r="G17" s="704">
        <v>0</v>
      </c>
      <c r="H17" s="705">
        <v>0</v>
      </c>
      <c r="I17" s="705">
        <v>0</v>
      </c>
      <c r="J17" s="705">
        <v>0</v>
      </c>
      <c r="K17" s="705">
        <v>0</v>
      </c>
      <c r="L17" s="704">
        <v>0</v>
      </c>
      <c r="M17" s="704">
        <v>0</v>
      </c>
      <c r="N17" s="708"/>
      <c r="O17" s="85"/>
      <c r="P17" s="85"/>
      <c r="Q17" s="85"/>
      <c r="R17" s="85"/>
      <c r="S17" s="85"/>
    </row>
    <row r="18" spans="1:19">
      <c r="A18" s="387" t="s">
        <v>181</v>
      </c>
      <c r="B18" s="703">
        <v>0</v>
      </c>
      <c r="C18" s="893">
        <v>0</v>
      </c>
      <c r="D18" s="703">
        <v>0</v>
      </c>
      <c r="E18" s="703">
        <v>0</v>
      </c>
      <c r="F18" s="704">
        <v>0</v>
      </c>
      <c r="G18" s="704">
        <v>0</v>
      </c>
      <c r="H18" s="706">
        <v>0</v>
      </c>
      <c r="I18" s="706">
        <v>0</v>
      </c>
      <c r="J18" s="706">
        <v>0</v>
      </c>
      <c r="K18" s="705">
        <v>0</v>
      </c>
      <c r="L18" s="704">
        <v>0</v>
      </c>
      <c r="M18" s="704">
        <v>0</v>
      </c>
      <c r="N18" s="85"/>
      <c r="O18" s="85"/>
      <c r="P18" s="85"/>
      <c r="Q18" s="85"/>
      <c r="R18" s="85"/>
      <c r="S18" s="85"/>
    </row>
    <row r="19" spans="1:19">
      <c r="A19" s="387" t="s">
        <v>867</v>
      </c>
      <c r="B19" s="703">
        <v>104364635</v>
      </c>
      <c r="C19" s="893">
        <v>125908025</v>
      </c>
      <c r="D19" s="703">
        <v>0</v>
      </c>
      <c r="E19" s="703">
        <v>0</v>
      </c>
      <c r="F19" s="848">
        <v>230272660</v>
      </c>
      <c r="G19" s="848">
        <v>6315397</v>
      </c>
      <c r="H19" s="705">
        <v>4182363</v>
      </c>
      <c r="I19" s="705">
        <v>0</v>
      </c>
      <c r="J19" s="705">
        <v>0</v>
      </c>
      <c r="K19" s="705">
        <v>10497760</v>
      </c>
      <c r="L19" s="848">
        <v>219774900</v>
      </c>
      <c r="M19" s="848">
        <v>98049238</v>
      </c>
      <c r="N19" s="726"/>
      <c r="O19" s="726"/>
      <c r="P19" s="726"/>
      <c r="Q19" s="726"/>
      <c r="R19" s="85"/>
      <c r="S19" s="85"/>
    </row>
    <row r="20" spans="1:19">
      <c r="A20" s="386" t="s">
        <v>182</v>
      </c>
      <c r="B20" s="703">
        <v>71470673</v>
      </c>
      <c r="C20" s="893">
        <v>20070000</v>
      </c>
      <c r="D20" s="703">
        <v>0</v>
      </c>
      <c r="E20" s="703">
        <v>0</v>
      </c>
      <c r="F20" s="848">
        <v>91540673</v>
      </c>
      <c r="G20" s="848">
        <v>16595842</v>
      </c>
      <c r="H20" s="705">
        <v>11268702</v>
      </c>
      <c r="I20" s="706">
        <v>0</v>
      </c>
      <c r="J20" s="706">
        <v>0</v>
      </c>
      <c r="K20" s="705">
        <v>27864544</v>
      </c>
      <c r="L20" s="848">
        <v>63676129</v>
      </c>
      <c r="M20" s="848">
        <v>54874831</v>
      </c>
      <c r="N20" s="726"/>
      <c r="O20" s="726"/>
      <c r="P20" s="726"/>
      <c r="Q20" s="726"/>
      <c r="R20" s="85"/>
      <c r="S20" s="85"/>
    </row>
    <row r="21" spans="1:19">
      <c r="A21" s="386" t="s">
        <v>183</v>
      </c>
      <c r="B21" s="703">
        <v>0</v>
      </c>
      <c r="C21" s="893">
        <v>0</v>
      </c>
      <c r="D21" s="703">
        <v>0</v>
      </c>
      <c r="E21" s="703">
        <v>0</v>
      </c>
      <c r="F21" s="848">
        <v>0</v>
      </c>
      <c r="G21" s="848">
        <v>0</v>
      </c>
      <c r="H21" s="705">
        <v>0</v>
      </c>
      <c r="I21" s="705">
        <v>0</v>
      </c>
      <c r="J21" s="705">
        <v>0</v>
      </c>
      <c r="K21" s="705">
        <v>0</v>
      </c>
      <c r="L21" s="848">
        <v>0</v>
      </c>
      <c r="M21" s="848">
        <v>0</v>
      </c>
      <c r="N21" s="85"/>
      <c r="O21" s="85"/>
      <c r="P21" s="85"/>
      <c r="Q21" s="85"/>
      <c r="R21" s="85"/>
      <c r="S21" s="85"/>
    </row>
    <row r="22" spans="1:19">
      <c r="A22" s="386" t="s">
        <v>184</v>
      </c>
      <c r="B22" s="703">
        <v>0</v>
      </c>
      <c r="C22" s="893">
        <v>0</v>
      </c>
      <c r="D22" s="703">
        <v>0</v>
      </c>
      <c r="E22" s="703">
        <v>0</v>
      </c>
      <c r="F22" s="848">
        <v>0</v>
      </c>
      <c r="G22" s="848">
        <v>0</v>
      </c>
      <c r="H22" s="705">
        <v>0</v>
      </c>
      <c r="I22" s="705">
        <v>0</v>
      </c>
      <c r="J22" s="705">
        <v>0</v>
      </c>
      <c r="K22" s="705">
        <v>0</v>
      </c>
      <c r="L22" s="848">
        <v>0</v>
      </c>
      <c r="M22" s="848">
        <v>0</v>
      </c>
      <c r="N22" s="85"/>
      <c r="O22" s="85"/>
      <c r="P22" s="85"/>
      <c r="Q22" s="85"/>
      <c r="R22" s="85"/>
      <c r="S22" s="85"/>
    </row>
    <row r="23" spans="1:19">
      <c r="A23" s="386" t="s">
        <v>2509</v>
      </c>
      <c r="B23" s="703">
        <v>457861078</v>
      </c>
      <c r="C23" s="893">
        <v>0</v>
      </c>
      <c r="D23" s="703">
        <v>0</v>
      </c>
      <c r="E23" s="703">
        <v>0</v>
      </c>
      <c r="F23" s="848">
        <v>457861078</v>
      </c>
      <c r="G23" s="848">
        <v>0</v>
      </c>
      <c r="H23" s="706">
        <v>0</v>
      </c>
      <c r="I23" s="706">
        <v>0</v>
      </c>
      <c r="J23" s="706">
        <v>0</v>
      </c>
      <c r="K23" s="705">
        <v>0</v>
      </c>
      <c r="L23" s="848">
        <v>457861078</v>
      </c>
      <c r="M23" s="848">
        <v>0</v>
      </c>
      <c r="N23" s="85"/>
      <c r="O23" s="85"/>
      <c r="P23" s="85"/>
      <c r="Q23" s="85"/>
      <c r="R23" s="85"/>
      <c r="S23" s="85"/>
    </row>
    <row r="24" spans="1:19">
      <c r="A24" s="386" t="s">
        <v>972</v>
      </c>
      <c r="B24" s="703">
        <v>0</v>
      </c>
      <c r="C24" s="893">
        <v>0</v>
      </c>
      <c r="D24" s="703">
        <v>0</v>
      </c>
      <c r="E24" s="703">
        <v>0</v>
      </c>
      <c r="F24" s="848">
        <v>0</v>
      </c>
      <c r="G24" s="848">
        <v>0</v>
      </c>
      <c r="H24" s="705">
        <v>0</v>
      </c>
      <c r="I24" s="705">
        <v>0</v>
      </c>
      <c r="J24" s="705">
        <v>0</v>
      </c>
      <c r="K24" s="705">
        <v>0</v>
      </c>
      <c r="L24" s="848">
        <v>0</v>
      </c>
      <c r="M24" s="848">
        <v>0</v>
      </c>
      <c r="N24" s="85"/>
      <c r="O24" s="85"/>
      <c r="P24" s="85"/>
      <c r="Q24" s="85"/>
      <c r="R24" s="85"/>
      <c r="S24" s="85"/>
    </row>
    <row r="25" spans="1:19">
      <c r="A25" s="386" t="s">
        <v>973</v>
      </c>
      <c r="B25" s="703">
        <v>0</v>
      </c>
      <c r="C25" s="893">
        <v>0</v>
      </c>
      <c r="D25" s="703">
        <v>0</v>
      </c>
      <c r="E25" s="703">
        <v>0</v>
      </c>
      <c r="F25" s="848">
        <v>0</v>
      </c>
      <c r="G25" s="848">
        <v>0</v>
      </c>
      <c r="H25" s="706">
        <v>0</v>
      </c>
      <c r="I25" s="706">
        <v>0</v>
      </c>
      <c r="J25" s="706">
        <v>0</v>
      </c>
      <c r="K25" s="705">
        <v>0</v>
      </c>
      <c r="L25" s="848">
        <v>0</v>
      </c>
      <c r="M25" s="848">
        <v>0</v>
      </c>
      <c r="N25" s="85"/>
      <c r="O25" s="85"/>
      <c r="P25" s="85"/>
      <c r="Q25" s="85"/>
      <c r="R25" s="85"/>
      <c r="S25" s="85"/>
    </row>
    <row r="26" spans="1:19">
      <c r="A26" s="386" t="s">
        <v>974</v>
      </c>
      <c r="B26" s="703">
        <v>0</v>
      </c>
      <c r="C26" s="893">
        <v>0</v>
      </c>
      <c r="D26" s="703">
        <v>0</v>
      </c>
      <c r="E26" s="703">
        <v>0</v>
      </c>
      <c r="F26" s="848">
        <v>0</v>
      </c>
      <c r="G26" s="848">
        <v>0</v>
      </c>
      <c r="H26" s="705">
        <v>0</v>
      </c>
      <c r="I26" s="705">
        <v>0</v>
      </c>
      <c r="J26" s="705">
        <v>0</v>
      </c>
      <c r="K26" s="705">
        <v>0</v>
      </c>
      <c r="L26" s="848">
        <v>0</v>
      </c>
      <c r="M26" s="848">
        <v>0</v>
      </c>
      <c r="N26" s="85"/>
      <c r="O26" s="85"/>
      <c r="P26" s="85"/>
      <c r="Q26" s="85"/>
      <c r="R26" s="85"/>
      <c r="S26" s="85"/>
    </row>
    <row r="27" spans="1:19">
      <c r="A27" s="386" t="s">
        <v>981</v>
      </c>
      <c r="B27" s="703">
        <v>0</v>
      </c>
      <c r="C27" s="893">
        <v>0</v>
      </c>
      <c r="D27" s="703">
        <v>0</v>
      </c>
      <c r="E27" s="703">
        <v>0</v>
      </c>
      <c r="F27" s="848">
        <v>0</v>
      </c>
      <c r="G27" s="848">
        <v>0</v>
      </c>
      <c r="H27" s="705">
        <v>0</v>
      </c>
      <c r="I27" s="705">
        <v>0</v>
      </c>
      <c r="J27" s="705">
        <v>0</v>
      </c>
      <c r="K27" s="705">
        <v>0</v>
      </c>
      <c r="L27" s="848">
        <v>0</v>
      </c>
      <c r="M27" s="848">
        <v>0</v>
      </c>
      <c r="N27" s="85"/>
      <c r="O27" s="85"/>
      <c r="P27" s="85"/>
      <c r="Q27" s="85"/>
      <c r="R27" s="85"/>
      <c r="S27" s="85"/>
    </row>
    <row r="28" spans="1:19">
      <c r="A28" s="386" t="s">
        <v>1033</v>
      </c>
      <c r="B28" s="897">
        <v>0</v>
      </c>
      <c r="C28" s="570">
        <v>0</v>
      </c>
      <c r="D28" s="703">
        <v>0</v>
      </c>
      <c r="E28" s="703">
        <v>0</v>
      </c>
      <c r="F28" s="848">
        <v>0</v>
      </c>
      <c r="G28" s="848">
        <v>0</v>
      </c>
      <c r="H28" s="705">
        <v>0</v>
      </c>
      <c r="I28" s="705">
        <v>0</v>
      </c>
      <c r="J28" s="705">
        <v>0</v>
      </c>
      <c r="K28" s="705">
        <v>0</v>
      </c>
      <c r="L28" s="848">
        <v>0</v>
      </c>
      <c r="M28" s="848">
        <v>0</v>
      </c>
      <c r="N28" s="85"/>
      <c r="O28" s="85"/>
      <c r="P28" s="85"/>
      <c r="Q28" s="85"/>
      <c r="R28" s="85"/>
      <c r="S28" s="85"/>
    </row>
    <row r="29" spans="1:19">
      <c r="A29" s="386" t="s">
        <v>1034</v>
      </c>
      <c r="B29" s="897">
        <v>0</v>
      </c>
      <c r="C29" s="570">
        <v>0</v>
      </c>
      <c r="D29" s="703">
        <v>0</v>
      </c>
      <c r="E29" s="703">
        <v>0</v>
      </c>
      <c r="F29" s="848">
        <v>0</v>
      </c>
      <c r="G29" s="848">
        <v>0</v>
      </c>
      <c r="H29" s="705">
        <v>0</v>
      </c>
      <c r="I29" s="705">
        <v>0</v>
      </c>
      <c r="J29" s="705">
        <v>0</v>
      </c>
      <c r="K29" s="705">
        <v>0</v>
      </c>
      <c r="L29" s="848">
        <v>0</v>
      </c>
      <c r="M29" s="848">
        <v>0</v>
      </c>
      <c r="N29" s="85"/>
      <c r="O29" s="85"/>
      <c r="P29" s="85"/>
      <c r="Q29" s="85"/>
      <c r="R29" s="85"/>
      <c r="S29" s="85"/>
    </row>
    <row r="30" spans="1:19">
      <c r="A30" s="386" t="s">
        <v>1142</v>
      </c>
      <c r="B30" s="897">
        <v>0</v>
      </c>
      <c r="C30" s="570">
        <v>0</v>
      </c>
      <c r="D30" s="703">
        <v>0</v>
      </c>
      <c r="E30" s="703">
        <v>0</v>
      </c>
      <c r="F30" s="848">
        <v>0</v>
      </c>
      <c r="G30" s="848">
        <v>0</v>
      </c>
      <c r="H30" s="705">
        <v>0</v>
      </c>
      <c r="I30" s="705">
        <v>0</v>
      </c>
      <c r="J30" s="705">
        <v>0</v>
      </c>
      <c r="K30" s="705">
        <v>0</v>
      </c>
      <c r="L30" s="848">
        <v>0</v>
      </c>
      <c r="M30" s="848">
        <v>0</v>
      </c>
      <c r="N30" s="85"/>
      <c r="O30" s="85"/>
      <c r="P30" s="85"/>
      <c r="Q30" s="85"/>
      <c r="R30" s="85"/>
      <c r="S30" s="85"/>
    </row>
    <row r="31" spans="1:19">
      <c r="A31" s="898" t="s">
        <v>1143</v>
      </c>
      <c r="B31" s="897">
        <v>0</v>
      </c>
      <c r="C31" s="570">
        <v>0</v>
      </c>
      <c r="D31" s="703">
        <v>0</v>
      </c>
      <c r="E31" s="703">
        <v>0</v>
      </c>
      <c r="F31" s="848">
        <v>0</v>
      </c>
      <c r="G31" s="848">
        <v>0</v>
      </c>
      <c r="H31" s="705">
        <v>0</v>
      </c>
      <c r="I31" s="705">
        <v>0</v>
      </c>
      <c r="J31" s="705">
        <v>0</v>
      </c>
      <c r="K31" s="705">
        <v>0</v>
      </c>
      <c r="L31" s="848">
        <v>0</v>
      </c>
      <c r="M31" s="848">
        <v>0</v>
      </c>
      <c r="N31" s="85"/>
      <c r="O31" s="85"/>
      <c r="P31" s="85"/>
      <c r="Q31" s="85"/>
      <c r="R31" s="85"/>
      <c r="S31" s="85"/>
    </row>
    <row r="32" spans="1:19">
      <c r="A32" s="345" t="s">
        <v>2473</v>
      </c>
      <c r="B32" s="897">
        <v>12396596810</v>
      </c>
      <c r="C32" s="570">
        <v>0</v>
      </c>
      <c r="D32" s="703">
        <v>0</v>
      </c>
      <c r="E32" s="703">
        <v>0</v>
      </c>
      <c r="F32" s="848">
        <v>12396596810</v>
      </c>
      <c r="G32" s="848">
        <v>0</v>
      </c>
      <c r="H32" s="705">
        <v>0</v>
      </c>
      <c r="I32" s="705">
        <v>0</v>
      </c>
      <c r="J32" s="705">
        <v>0</v>
      </c>
      <c r="K32" s="705">
        <v>0</v>
      </c>
      <c r="L32" s="848">
        <v>12396596810</v>
      </c>
      <c r="M32" s="848">
        <v>4554257275</v>
      </c>
      <c r="N32" s="85"/>
      <c r="O32" s="85"/>
      <c r="P32" s="85"/>
      <c r="Q32" s="85"/>
      <c r="R32" s="85"/>
      <c r="S32" s="85"/>
    </row>
    <row r="33" spans="1:19">
      <c r="A33" s="890" t="s">
        <v>251</v>
      </c>
      <c r="B33" s="707">
        <v>13030293196</v>
      </c>
      <c r="C33" s="894">
        <v>145978025</v>
      </c>
      <c r="D33" s="894">
        <v>0</v>
      </c>
      <c r="E33" s="894">
        <v>0</v>
      </c>
      <c r="F33" s="894">
        <v>13176271221</v>
      </c>
      <c r="G33" s="894">
        <v>22911239</v>
      </c>
      <c r="H33" s="894">
        <v>15451065</v>
      </c>
      <c r="I33" s="894">
        <v>0</v>
      </c>
      <c r="J33" s="894">
        <v>0</v>
      </c>
      <c r="K33" s="894">
        <v>38362304</v>
      </c>
      <c r="L33" s="707">
        <v>13137908917</v>
      </c>
      <c r="M33" s="707">
        <v>4707181344</v>
      </c>
      <c r="O33" s="85"/>
      <c r="P33" s="85"/>
      <c r="Q33" s="85"/>
      <c r="R33" s="85"/>
      <c r="S33" s="85"/>
    </row>
    <row r="34" spans="1:19">
      <c r="D34" s="570"/>
      <c r="F34" s="535"/>
      <c r="G34" s="570"/>
      <c r="H34" s="643"/>
      <c r="K34" s="534"/>
      <c r="L34" s="754"/>
      <c r="M34" s="754"/>
    </row>
    <row r="35" spans="1:19">
      <c r="D35" s="570"/>
      <c r="H35" s="570"/>
      <c r="L35" s="535"/>
    </row>
    <row r="36" spans="1:19">
      <c r="D36" s="570"/>
      <c r="G36" s="535"/>
      <c r="H36" s="570"/>
      <c r="L36" s="535"/>
    </row>
    <row r="37" spans="1:19">
      <c r="G37" s="535"/>
      <c r="I37" s="535"/>
    </row>
    <row r="38" spans="1:19">
      <c r="I38" s="535"/>
    </row>
    <row r="39" spans="1:19">
      <c r="G39" s="535"/>
    </row>
    <row r="40" spans="1:19">
      <c r="G40" s="535"/>
    </row>
  </sheetData>
  <mergeCells count="2">
    <mergeCell ref="A12:M12"/>
    <mergeCell ref="L15:M15"/>
  </mergeCells>
  <hyperlinks>
    <hyperlink ref="N1" location="BG!A1" display="BG" xr:uid="{00000000-0004-0000-0E00-000000000000}"/>
  </hyperlinks>
  <pageMargins left="0.25" right="0.25" top="0.75" bottom="0.75" header="0.3" footer="0.3"/>
  <pageSetup paperSize="9" scale="65" fitToHeight="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15">
    <tabColor rgb="FF000099"/>
    <pageSetUpPr fitToPage="1"/>
  </sheetPr>
  <dimension ref="A1:E29"/>
  <sheetViews>
    <sheetView showGridLines="0" zoomScaleNormal="100" workbookViewId="0">
      <selection activeCell="G5" sqref="G5"/>
    </sheetView>
  </sheetViews>
  <sheetFormatPr baseColWidth="10" defaultRowHeight="14.5"/>
  <cols>
    <col min="1" max="1" width="48.6328125" bestFit="1" customWidth="1"/>
    <col min="2" max="3" width="19.90625" customWidth="1"/>
    <col min="4" max="4" width="4.453125" customWidth="1"/>
    <col min="5" max="5" width="5.81640625" customWidth="1"/>
  </cols>
  <sheetData>
    <row r="1" spans="1:5">
      <c r="A1" t="s">
        <v>1095</v>
      </c>
      <c r="E1" s="74" t="s">
        <v>118</v>
      </c>
    </row>
    <row r="2" spans="1:5" ht="26.25" customHeight="1"/>
    <row r="4" spans="1:5">
      <c r="A4" s="352" t="s">
        <v>258</v>
      </c>
      <c r="B4" s="142"/>
      <c r="C4" s="142"/>
      <c r="D4" s="142"/>
    </row>
    <row r="5" spans="1:5" ht="18.649999999999999" customHeight="1">
      <c r="B5" s="1185" t="s">
        <v>1134</v>
      </c>
      <c r="C5" s="1185"/>
    </row>
    <row r="6" spans="1:5" ht="15.75" customHeight="1">
      <c r="A6" s="68"/>
      <c r="B6" s="967">
        <v>45565</v>
      </c>
      <c r="C6" s="967">
        <v>45291</v>
      </c>
      <c r="D6" s="68"/>
    </row>
    <row r="7" spans="1:5" ht="15.75" customHeight="1">
      <c r="A7" s="345" t="s">
        <v>2503</v>
      </c>
      <c r="B7" s="696">
        <v>10671436433</v>
      </c>
      <c r="C7" s="696">
        <v>2200339200</v>
      </c>
      <c r="D7" s="68"/>
    </row>
    <row r="8" spans="1:5" ht="15" hidden="1" customHeight="1">
      <c r="A8" s="388" t="s">
        <v>915</v>
      </c>
      <c r="B8" s="696">
        <v>0</v>
      </c>
      <c r="C8" s="696">
        <v>0</v>
      </c>
      <c r="D8" s="67"/>
    </row>
    <row r="9" spans="1:5" ht="15" hidden="1" customHeight="1">
      <c r="A9" s="388" t="s">
        <v>923</v>
      </c>
      <c r="B9" s="696">
        <v>0</v>
      </c>
      <c r="C9" s="696">
        <v>0</v>
      </c>
      <c r="D9" s="67"/>
    </row>
    <row r="10" spans="1:5" ht="15" hidden="1" customHeight="1">
      <c r="A10" s="388" t="s">
        <v>1032</v>
      </c>
      <c r="B10" s="696">
        <v>0</v>
      </c>
      <c r="C10" s="696">
        <v>0</v>
      </c>
      <c r="D10" s="67"/>
    </row>
    <row r="11" spans="1:5" ht="15" hidden="1" customHeight="1">
      <c r="A11" s="388" t="s">
        <v>995</v>
      </c>
      <c r="B11" s="696">
        <v>0</v>
      </c>
      <c r="C11" s="696">
        <v>0</v>
      </c>
      <c r="D11" s="67"/>
    </row>
    <row r="12" spans="1:5" ht="15" hidden="1" customHeight="1">
      <c r="A12" s="388" t="s">
        <v>996</v>
      </c>
      <c r="B12" s="696">
        <v>0</v>
      </c>
      <c r="C12" s="696">
        <v>0</v>
      </c>
      <c r="D12" s="67"/>
    </row>
    <row r="13" spans="1:5" ht="15" hidden="1" customHeight="1">
      <c r="A13" s="388" t="s">
        <v>997</v>
      </c>
      <c r="B13" s="696">
        <v>0</v>
      </c>
      <c r="C13" s="696">
        <v>0</v>
      </c>
      <c r="D13" s="67"/>
    </row>
    <row r="14" spans="1:5" hidden="1">
      <c r="A14" s="22" t="s">
        <v>114</v>
      </c>
      <c r="B14" s="697"/>
      <c r="C14" s="697"/>
      <c r="D14" s="22"/>
    </row>
    <row r="15" spans="1:5" s="67" customFormat="1" ht="15" customHeight="1">
      <c r="A15" s="389" t="s">
        <v>3</v>
      </c>
      <c r="B15" s="698">
        <v>10671436433</v>
      </c>
      <c r="C15" s="698">
        <v>2200339200</v>
      </c>
      <c r="D15" s="22"/>
    </row>
    <row r="16" spans="1:5" ht="15" hidden="1" customHeight="1">
      <c r="A16" s="22"/>
      <c r="B16" s="697"/>
      <c r="C16" s="697"/>
      <c r="D16" s="22"/>
    </row>
    <row r="17" spans="1:4" ht="15" hidden="1" customHeight="1" thickBot="1">
      <c r="A17" s="69" t="s">
        <v>112</v>
      </c>
      <c r="B17" s="697"/>
      <c r="C17" s="697"/>
      <c r="D17" s="22"/>
    </row>
    <row r="18" spans="1:4" ht="15" hidden="1" customHeight="1" thickBot="1">
      <c r="A18" s="22" t="s">
        <v>115</v>
      </c>
      <c r="B18" s="697"/>
      <c r="C18" s="697"/>
      <c r="D18" s="22"/>
    </row>
    <row r="19" spans="1:4" s="67" customFormat="1" ht="15" hidden="1" customHeight="1">
      <c r="A19" s="69" t="s">
        <v>3</v>
      </c>
      <c r="B19" s="699">
        <v>0</v>
      </c>
      <c r="C19" s="699">
        <v>0</v>
      </c>
      <c r="D19" s="22"/>
    </row>
    <row r="20" spans="1:4" ht="15" hidden="1" customHeight="1">
      <c r="B20" s="522"/>
      <c r="C20" s="522"/>
    </row>
    <row r="21" spans="1:4" ht="15" hidden="1" customHeight="1">
      <c r="A21" s="48" t="s">
        <v>113</v>
      </c>
      <c r="B21" s="700"/>
      <c r="C21" s="700"/>
    </row>
    <row r="22" spans="1:4" ht="15" hidden="1" customHeight="1">
      <c r="A22" s="324" t="s">
        <v>994</v>
      </c>
      <c r="B22" s="700">
        <v>0</v>
      </c>
      <c r="C22" s="700">
        <v>0</v>
      </c>
    </row>
    <row r="23" spans="1:4" ht="15" hidden="1" customHeight="1">
      <c r="A23" s="389" t="s">
        <v>3</v>
      </c>
      <c r="B23" s="701">
        <v>0</v>
      </c>
      <c r="C23" s="701">
        <v>0</v>
      </c>
    </row>
    <row r="24" spans="1:4" ht="15" hidden="1" customHeight="1">
      <c r="B24" s="522"/>
      <c r="C24" s="522"/>
    </row>
    <row r="25" spans="1:4" ht="15" customHeight="1" thickBot="1">
      <c r="A25" s="48" t="s">
        <v>116</v>
      </c>
      <c r="B25" s="702">
        <v>10671436433</v>
      </c>
      <c r="C25" s="702">
        <v>2200339200</v>
      </c>
    </row>
    <row r="26" spans="1:4" ht="15" customHeight="1" thickTop="1"/>
    <row r="27" spans="1:4" ht="15" customHeight="1"/>
    <row r="28" spans="1:4">
      <c r="A28" s="533"/>
      <c r="B28" s="536"/>
      <c r="C28" s="536"/>
    </row>
    <row r="29" spans="1:4">
      <c r="A29" s="77"/>
      <c r="B29" s="77"/>
      <c r="C29" s="77"/>
    </row>
  </sheetData>
  <mergeCells count="1">
    <mergeCell ref="B5:C5"/>
  </mergeCells>
  <hyperlinks>
    <hyperlink ref="E1" location="BG!A1" display="BG" xr:uid="{00000000-0004-0000-1500-000000000000}"/>
  </hyperlinks>
  <pageMargins left="0.7" right="0.7" top="0.75" bottom="0.75" header="0.3" footer="0.3"/>
  <pageSetup paperSize="9" scale="8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E6B3D-477F-4E7F-8365-B9C6C16B2A75}">
  <sheetPr>
    <tabColor theme="1"/>
    <pageSetUpPr fitToPage="1"/>
  </sheetPr>
  <dimension ref="B1:K114"/>
  <sheetViews>
    <sheetView showGridLines="0" zoomScale="80" zoomScaleNormal="80" workbookViewId="0">
      <selection activeCell="L20" sqref="L20"/>
    </sheetView>
  </sheetViews>
  <sheetFormatPr baseColWidth="10" defaultRowHeight="14.5"/>
  <cols>
    <col min="1" max="1" width="4.36328125" customWidth="1"/>
    <col min="2" max="2" width="5.36328125" customWidth="1"/>
    <col min="3" max="3" width="24" customWidth="1"/>
    <col min="4" max="4" width="14.6328125" customWidth="1"/>
    <col min="5" max="5" width="47.36328125" customWidth="1"/>
    <col min="6" max="6" width="5.36328125" customWidth="1"/>
    <col min="7" max="7" width="17" customWidth="1"/>
    <col min="8" max="8" width="4.08984375" customWidth="1"/>
    <col min="9" max="9" width="7" style="916" customWidth="1"/>
    <col min="11" max="11" width="11.54296875" style="345"/>
    <col min="12" max="12" width="5.36328125" customWidth="1"/>
  </cols>
  <sheetData>
    <row r="1" spans="2:11" s="941" customFormat="1" ht="21">
      <c r="B1" s="943" t="s">
        <v>2574</v>
      </c>
      <c r="C1" s="943"/>
      <c r="D1" s="943"/>
      <c r="E1" s="943"/>
      <c r="F1" s="943"/>
      <c r="G1" s="943"/>
      <c r="H1" s="943"/>
      <c r="I1" s="943"/>
      <c r="J1" s="943"/>
      <c r="K1" s="943"/>
    </row>
    <row r="2" spans="2:11" s="941" customFormat="1" ht="21">
      <c r="B2" s="913"/>
      <c r="C2" s="913"/>
      <c r="D2" s="913"/>
      <c r="E2" s="913"/>
      <c r="F2" s="913"/>
      <c r="G2" s="913"/>
      <c r="H2" s="914"/>
      <c r="I2" s="913"/>
      <c r="J2" s="913"/>
    </row>
    <row r="3" spans="2:11" s="941" customFormat="1" ht="21">
      <c r="B3" s="913"/>
      <c r="C3" s="942" t="s">
        <v>2575</v>
      </c>
      <c r="D3" s="942"/>
      <c r="E3" s="942"/>
      <c r="F3" s="942"/>
      <c r="G3" s="942"/>
      <c r="H3" s="942"/>
      <c r="I3" s="942"/>
      <c r="J3" s="942"/>
    </row>
    <row r="4" spans="2:11" s="941" customFormat="1" ht="21">
      <c r="B4" s="913"/>
      <c r="C4" s="913"/>
      <c r="D4" s="913"/>
      <c r="E4" s="913"/>
      <c r="F4" s="913"/>
      <c r="G4" s="913"/>
      <c r="H4" s="914"/>
      <c r="I4" s="913"/>
      <c r="J4" s="913"/>
    </row>
    <row r="5" spans="2:11" s="941" customFormat="1" ht="21">
      <c r="B5" s="943" t="s">
        <v>2576</v>
      </c>
      <c r="C5" s="943"/>
      <c r="D5" s="943"/>
      <c r="E5" s="943"/>
      <c r="F5" s="943"/>
      <c r="G5" s="943"/>
      <c r="H5" s="943"/>
      <c r="I5" s="943"/>
      <c r="J5" s="943"/>
      <c r="K5" s="943"/>
    </row>
    <row r="7" spans="2:11">
      <c r="B7" s="1037" t="s">
        <v>2518</v>
      </c>
      <c r="C7" s="917"/>
      <c r="D7" s="917"/>
      <c r="E7" s="917"/>
      <c r="F7" s="917"/>
      <c r="G7" s="917"/>
      <c r="H7" s="917"/>
      <c r="I7" s="918"/>
      <c r="J7" s="917"/>
      <c r="K7" s="919" t="s">
        <v>2519</v>
      </c>
    </row>
    <row r="8" spans="2:11">
      <c r="B8" s="1038"/>
      <c r="I8" s="928"/>
      <c r="K8" s="956"/>
    </row>
    <row r="9" spans="2:11">
      <c r="B9" s="1038"/>
      <c r="C9" s="347" t="s">
        <v>2520</v>
      </c>
      <c r="E9" s="920" t="s">
        <v>2521</v>
      </c>
      <c r="G9" s="921">
        <f>+BG!F21</f>
        <v>146217083125.82349</v>
      </c>
      <c r="H9" s="1035" t="s">
        <v>2522</v>
      </c>
      <c r="I9" s="1036">
        <f>+G9/G10</f>
        <v>2.6594738383074779</v>
      </c>
      <c r="K9" s="1024" t="s">
        <v>2523</v>
      </c>
    </row>
    <row r="10" spans="2:11">
      <c r="B10" s="1038"/>
      <c r="C10" s="345"/>
      <c r="E10" s="346" t="s">
        <v>2524</v>
      </c>
      <c r="G10" s="925">
        <f>+BG!F41</f>
        <v>54979703511.156876</v>
      </c>
      <c r="H10" s="1035"/>
      <c r="I10" s="1036"/>
      <c r="K10" s="1024"/>
    </row>
    <row r="11" spans="2:11">
      <c r="B11" s="1038"/>
      <c r="C11" s="345"/>
      <c r="G11" s="345"/>
      <c r="H11" s="345"/>
      <c r="I11" s="926"/>
      <c r="K11" s="927"/>
    </row>
    <row r="12" spans="2:11">
      <c r="B12" s="1038"/>
      <c r="C12" s="345"/>
      <c r="I12" s="928"/>
      <c r="K12" s="927"/>
    </row>
    <row r="13" spans="2:11">
      <c r="B13" s="1038"/>
      <c r="C13" s="345"/>
      <c r="I13" s="928"/>
      <c r="K13" s="927"/>
    </row>
    <row r="14" spans="2:11">
      <c r="B14" s="1038"/>
      <c r="C14" s="347" t="s">
        <v>2525</v>
      </c>
      <c r="E14" s="920" t="s">
        <v>2526</v>
      </c>
      <c r="G14" s="921">
        <f>+BG!$F$16+BG!$F$18</f>
        <v>45817863558.924835</v>
      </c>
      <c r="H14" s="1035" t="s">
        <v>2522</v>
      </c>
      <c r="I14" s="1036">
        <f>+G14/G15</f>
        <v>0.83335959695794182</v>
      </c>
      <c r="K14" s="1024" t="s">
        <v>2527</v>
      </c>
    </row>
    <row r="15" spans="2:11">
      <c r="B15" s="1038"/>
      <c r="C15" s="345"/>
      <c r="E15" s="346" t="s">
        <v>2524</v>
      </c>
      <c r="G15" s="925">
        <f>+G10</f>
        <v>54979703511.156876</v>
      </c>
      <c r="H15" s="1035"/>
      <c r="I15" s="1036"/>
      <c r="K15" s="1024"/>
    </row>
    <row r="16" spans="2:11">
      <c r="B16" s="1038"/>
      <c r="C16" s="345"/>
      <c r="I16" s="928"/>
      <c r="K16" s="927"/>
    </row>
    <row r="17" spans="2:11">
      <c r="B17" s="1038"/>
      <c r="C17" s="345"/>
      <c r="I17" s="928"/>
      <c r="K17" s="927"/>
    </row>
    <row r="18" spans="2:11">
      <c r="B18" s="1038"/>
      <c r="C18" s="345"/>
      <c r="I18" s="928"/>
      <c r="K18" s="927"/>
    </row>
    <row r="19" spans="2:11">
      <c r="B19" s="1038"/>
      <c r="C19" s="347" t="s">
        <v>2528</v>
      </c>
      <c r="E19" s="920" t="s">
        <v>2529</v>
      </c>
      <c r="G19" s="921">
        <f>+BG!$F$16</f>
        <v>11206296500</v>
      </c>
      <c r="H19" s="1035" t="s">
        <v>2522</v>
      </c>
      <c r="I19" s="1036">
        <f>+G19/G20</f>
        <v>0.20382606278926074</v>
      </c>
      <c r="K19" s="1024" t="s">
        <v>2530</v>
      </c>
    </row>
    <row r="20" spans="2:11">
      <c r="B20" s="1038"/>
      <c r="E20" s="346" t="s">
        <v>2524</v>
      </c>
      <c r="G20" s="925">
        <f>+G15</f>
        <v>54979703511.156876</v>
      </c>
      <c r="H20" s="1035"/>
      <c r="I20" s="1036"/>
      <c r="K20" s="1024"/>
    </row>
    <row r="21" spans="2:11">
      <c r="B21" s="1038"/>
      <c r="E21" s="346"/>
      <c r="G21" s="925"/>
      <c r="H21" s="922"/>
      <c r="I21" s="923"/>
      <c r="K21" s="924"/>
    </row>
    <row r="22" spans="2:11">
      <c r="B22" s="1038"/>
      <c r="E22" s="346"/>
      <c r="G22" s="925"/>
      <c r="H22" s="922"/>
      <c r="I22" s="923"/>
      <c r="K22" s="924"/>
    </row>
    <row r="23" spans="2:11">
      <c r="B23" s="1038"/>
      <c r="E23" s="346"/>
      <c r="G23" s="925"/>
      <c r="H23" s="922"/>
      <c r="I23" s="923"/>
      <c r="K23" s="924"/>
    </row>
    <row r="24" spans="2:11">
      <c r="B24" s="1038"/>
      <c r="C24" s="347" t="s">
        <v>2531</v>
      </c>
      <c r="E24" s="920" t="s">
        <v>2532</v>
      </c>
      <c r="G24" s="921">
        <f>+BG!$F$21-BG!$F$20</f>
        <v>70919092796.054825</v>
      </c>
      <c r="H24" s="1035" t="s">
        <v>2522</v>
      </c>
      <c r="I24" s="1036">
        <f>+G24/G25</f>
        <v>1.2665528934304195</v>
      </c>
      <c r="K24" s="924" t="s">
        <v>2533</v>
      </c>
    </row>
    <row r="25" spans="2:11">
      <c r="B25" s="1038"/>
      <c r="E25" s="346" t="s">
        <v>2524</v>
      </c>
      <c r="G25" s="925">
        <v>55993786887.156876</v>
      </c>
      <c r="H25" s="1035"/>
      <c r="I25" s="1036"/>
      <c r="K25" s="924"/>
    </row>
    <row r="26" spans="2:11">
      <c r="B26" s="1039"/>
      <c r="C26" s="929"/>
      <c r="D26" s="929"/>
      <c r="E26" s="929"/>
      <c r="F26" s="929"/>
      <c r="G26" s="929"/>
      <c r="H26" s="929"/>
      <c r="I26" s="930"/>
      <c r="J26" s="929"/>
      <c r="K26" s="931"/>
    </row>
    <row r="29" spans="2:11">
      <c r="B29" s="1037" t="s">
        <v>2534</v>
      </c>
      <c r="C29" s="917"/>
      <c r="D29" s="917"/>
      <c r="E29" s="917"/>
      <c r="F29" s="917"/>
      <c r="G29" s="917"/>
      <c r="H29" s="917"/>
      <c r="I29" s="918"/>
      <c r="J29" s="917"/>
      <c r="K29" s="932"/>
    </row>
    <row r="30" spans="2:11">
      <c r="B30" s="1038"/>
      <c r="I30" s="928"/>
      <c r="K30" s="927"/>
    </row>
    <row r="31" spans="2:11">
      <c r="B31" s="1038"/>
      <c r="I31" s="928"/>
      <c r="K31" s="927"/>
    </row>
    <row r="32" spans="2:11">
      <c r="B32" s="1038"/>
      <c r="C32" s="347" t="s">
        <v>2535</v>
      </c>
      <c r="E32" s="920" t="s">
        <v>2536</v>
      </c>
      <c r="G32" s="921">
        <f>+BG!$F$31</f>
        <v>192121517465.82349</v>
      </c>
      <c r="H32" s="1035" t="s">
        <v>2522</v>
      </c>
      <c r="I32" s="1036">
        <f>+G32/G33</f>
        <v>1.1605086449536788</v>
      </c>
      <c r="K32" s="1024" t="s">
        <v>2523</v>
      </c>
    </row>
    <row r="33" spans="2:11">
      <c r="B33" s="1038"/>
      <c r="E33" s="346" t="s">
        <v>2537</v>
      </c>
      <c r="G33" s="925">
        <f>+BG!$F$48</f>
        <v>165549406547.92963</v>
      </c>
      <c r="H33" s="1035"/>
      <c r="I33" s="1036"/>
      <c r="K33" s="1024"/>
    </row>
    <row r="34" spans="2:11">
      <c r="B34" s="1038"/>
      <c r="E34" s="346"/>
      <c r="G34" s="925"/>
      <c r="H34" s="922"/>
      <c r="I34" s="923"/>
      <c r="K34" s="924"/>
    </row>
    <row r="35" spans="2:11">
      <c r="B35" s="1038"/>
      <c r="E35" s="346"/>
      <c r="G35" s="925"/>
      <c r="H35" s="922"/>
      <c r="I35" s="923"/>
      <c r="K35" s="924"/>
    </row>
    <row r="36" spans="2:11">
      <c r="B36" s="1039"/>
      <c r="C36" s="929"/>
      <c r="D36" s="929"/>
      <c r="E36" s="929"/>
      <c r="F36" s="929"/>
      <c r="G36" s="929"/>
      <c r="H36" s="929"/>
      <c r="I36" s="930"/>
      <c r="J36" s="929"/>
      <c r="K36" s="931"/>
    </row>
    <row r="39" spans="2:11">
      <c r="B39" s="1037" t="s">
        <v>2538</v>
      </c>
      <c r="C39" s="917"/>
      <c r="D39" s="917"/>
      <c r="E39" s="917"/>
      <c r="F39" s="917"/>
      <c r="G39" s="917"/>
      <c r="H39" s="917"/>
      <c r="I39" s="918"/>
      <c r="J39" s="917"/>
      <c r="K39" s="932"/>
    </row>
    <row r="40" spans="2:11">
      <c r="B40" s="1038"/>
      <c r="I40" s="928"/>
      <c r="K40" s="927"/>
    </row>
    <row r="41" spans="2:11">
      <c r="B41" s="1038"/>
      <c r="C41" s="347" t="s">
        <v>2539</v>
      </c>
      <c r="E41" s="920" t="s">
        <v>2537</v>
      </c>
      <c r="G41" s="921">
        <f>+G33</f>
        <v>165549406547.92963</v>
      </c>
      <c r="H41" s="1035" t="s">
        <v>2522</v>
      </c>
      <c r="I41" s="1036">
        <f>+G41/G42</f>
        <v>0.86169112513583612</v>
      </c>
      <c r="K41" s="1024" t="s">
        <v>2540</v>
      </c>
    </row>
    <row r="42" spans="2:11">
      <c r="B42" s="1038"/>
      <c r="E42" s="346" t="s">
        <v>2536</v>
      </c>
      <c r="G42" s="925">
        <f>+G32</f>
        <v>192121517465.82349</v>
      </c>
      <c r="H42" s="1035"/>
      <c r="I42" s="1036"/>
      <c r="K42" s="1024"/>
    </row>
    <row r="43" spans="2:11">
      <c r="B43" s="1038"/>
      <c r="E43" s="346"/>
      <c r="G43" s="925"/>
      <c r="H43" s="922"/>
      <c r="I43" s="923"/>
      <c r="K43" s="924"/>
    </row>
    <row r="44" spans="2:11">
      <c r="B44" s="1038"/>
      <c r="E44" s="346"/>
      <c r="G44" s="925"/>
      <c r="H44" s="922"/>
      <c r="I44" s="923"/>
      <c r="K44" s="924"/>
    </row>
    <row r="45" spans="2:11">
      <c r="B45" s="1038"/>
      <c r="I45" s="928"/>
      <c r="K45" s="927"/>
    </row>
    <row r="46" spans="2:11">
      <c r="B46" s="1038"/>
      <c r="C46" s="347" t="s">
        <v>2541</v>
      </c>
      <c r="E46" s="920" t="s">
        <v>2524</v>
      </c>
      <c r="G46" s="921">
        <f>+G25</f>
        <v>55993786887.156876</v>
      </c>
      <c r="H46" s="1035" t="s">
        <v>2522</v>
      </c>
      <c r="I46" s="1036">
        <f>+G46/G47</f>
        <v>0.33823006711259718</v>
      </c>
      <c r="K46" s="1024" t="s">
        <v>2540</v>
      </c>
    </row>
    <row r="47" spans="2:11">
      <c r="B47" s="1038"/>
      <c r="E47" s="346" t="s">
        <v>2537</v>
      </c>
      <c r="G47" s="925">
        <f>+G41</f>
        <v>165549406547.92963</v>
      </c>
      <c r="H47" s="1035"/>
      <c r="I47" s="1036"/>
      <c r="K47" s="1024"/>
    </row>
    <row r="48" spans="2:11">
      <c r="B48" s="1038"/>
      <c r="E48" s="346"/>
      <c r="G48" s="925"/>
      <c r="H48" s="922"/>
      <c r="I48" s="923"/>
      <c r="K48" s="924"/>
    </row>
    <row r="49" spans="2:11">
      <c r="B49" s="1038"/>
      <c r="E49" s="346"/>
      <c r="G49" s="925"/>
      <c r="H49" s="922"/>
      <c r="I49" s="923"/>
      <c r="K49" s="924"/>
    </row>
    <row r="50" spans="2:11">
      <c r="B50" s="1038"/>
      <c r="E50" s="346"/>
      <c r="G50" s="925"/>
      <c r="H50" s="922"/>
      <c r="I50" s="923"/>
      <c r="K50" s="924"/>
    </row>
    <row r="51" spans="2:11">
      <c r="B51" s="1038"/>
      <c r="C51" s="347" t="s">
        <v>2542</v>
      </c>
      <c r="E51" s="920" t="s">
        <v>2543</v>
      </c>
      <c r="G51" s="921">
        <f>+BG!$F$18+BG!$F$20+BG!$F$19</f>
        <v>134408786625.8235</v>
      </c>
      <c r="H51" s="1035" t="s">
        <v>2522</v>
      </c>
      <c r="I51" s="1036">
        <f>+G51/G52</f>
        <v>2.6106955760444301</v>
      </c>
      <c r="K51" s="1024" t="s">
        <v>2544</v>
      </c>
    </row>
    <row r="52" spans="2:11">
      <c r="B52" s="1038"/>
      <c r="E52" s="346" t="s">
        <v>2545</v>
      </c>
      <c r="G52" s="925">
        <f>+BG!$F$34+BG!$F$35</f>
        <v>51483898720</v>
      </c>
      <c r="H52" s="1035"/>
      <c r="I52" s="1036"/>
      <c r="K52" s="1024"/>
    </row>
    <row r="53" spans="2:11">
      <c r="B53" s="1038"/>
      <c r="I53" s="928"/>
      <c r="K53" s="927"/>
    </row>
    <row r="54" spans="2:11" ht="14" customHeight="1">
      <c r="B54" s="1038"/>
      <c r="I54" s="928"/>
      <c r="K54" s="927"/>
    </row>
    <row r="55" spans="2:11">
      <c r="B55" s="1038"/>
      <c r="I55" s="928"/>
      <c r="K55" s="927"/>
    </row>
    <row r="56" spans="2:11">
      <c r="B56" s="1038"/>
      <c r="C56" s="347" t="s">
        <v>2546</v>
      </c>
      <c r="E56" s="920" t="s">
        <v>2547</v>
      </c>
      <c r="G56" s="921">
        <f>+G41</f>
        <v>165549406547.92963</v>
      </c>
      <c r="H56" s="1035" t="s">
        <v>2522</v>
      </c>
      <c r="I56" s="1036">
        <f>+G56/G57</f>
        <v>6.2301940203195301</v>
      </c>
      <c r="K56" s="1024" t="s">
        <v>2548</v>
      </c>
    </row>
    <row r="57" spans="2:11">
      <c r="B57" s="1038"/>
      <c r="E57" s="346" t="s">
        <v>36</v>
      </c>
      <c r="G57" s="925">
        <f>+BG!$F$57</f>
        <v>26572110917.89386</v>
      </c>
      <c r="H57" s="1035"/>
      <c r="I57" s="1036"/>
      <c r="K57" s="1024"/>
    </row>
    <row r="58" spans="2:11">
      <c r="B58" s="1038"/>
      <c r="I58" s="928"/>
      <c r="K58" s="927"/>
    </row>
    <row r="59" spans="2:11">
      <c r="B59" s="1039"/>
      <c r="C59" s="929"/>
      <c r="D59" s="929"/>
      <c r="E59" s="929"/>
      <c r="F59" s="929"/>
      <c r="G59" s="929"/>
      <c r="H59" s="929"/>
      <c r="I59" s="930"/>
      <c r="J59" s="929"/>
      <c r="K59" s="931"/>
    </row>
    <row r="60" spans="2:11">
      <c r="B60" s="933"/>
    </row>
    <row r="62" spans="2:11">
      <c r="B62" s="1037" t="s">
        <v>2549</v>
      </c>
      <c r="C62" s="917"/>
      <c r="D62" s="917"/>
      <c r="E62" s="917"/>
      <c r="F62" s="917"/>
      <c r="G62" s="917"/>
      <c r="H62" s="917"/>
      <c r="I62" s="918"/>
      <c r="J62" s="917"/>
      <c r="K62" s="919" t="s">
        <v>2519</v>
      </c>
    </row>
    <row r="63" spans="2:11">
      <c r="B63" s="1038"/>
      <c r="I63" s="928"/>
      <c r="K63" s="956"/>
    </row>
    <row r="64" spans="2:11">
      <c r="B64" s="1038"/>
      <c r="C64" s="347" t="s">
        <v>2550</v>
      </c>
      <c r="E64" s="920" t="s">
        <v>1023</v>
      </c>
      <c r="G64" s="921">
        <f>+ER!D32</f>
        <v>8080680733.8938599</v>
      </c>
      <c r="H64" s="1035" t="s">
        <v>2522</v>
      </c>
      <c r="I64" s="1040">
        <f>+G64/G65</f>
        <v>0.30410383122600426</v>
      </c>
      <c r="K64" s="1024" t="s">
        <v>2551</v>
      </c>
    </row>
    <row r="65" spans="2:11">
      <c r="B65" s="1038"/>
      <c r="C65" s="345"/>
      <c r="E65" s="346" t="s">
        <v>36</v>
      </c>
      <c r="G65" s="925">
        <f>+G57</f>
        <v>26572110917.89386</v>
      </c>
      <c r="H65" s="1035"/>
      <c r="I65" s="1040"/>
      <c r="K65" s="1024"/>
    </row>
    <row r="66" spans="2:11">
      <c r="B66" s="1038"/>
      <c r="C66" s="345"/>
      <c r="G66" s="345"/>
      <c r="H66" s="345"/>
      <c r="I66" s="926"/>
      <c r="K66" s="927"/>
    </row>
    <row r="67" spans="2:11">
      <c r="B67" s="1038"/>
      <c r="C67" s="345"/>
      <c r="I67" s="928"/>
      <c r="K67" s="927"/>
    </row>
    <row r="68" spans="2:11">
      <c r="B68" s="1038"/>
      <c r="C68" s="345"/>
      <c r="I68" s="928"/>
      <c r="K68" s="927"/>
    </row>
    <row r="69" spans="2:11">
      <c r="B69" s="1038"/>
      <c r="C69" s="347" t="s">
        <v>2552</v>
      </c>
      <c r="E69" s="920" t="s">
        <v>2553</v>
      </c>
      <c r="G69" s="921">
        <f>-ER!D14-ER!D16-ER!D17-ER!D18</f>
        <v>59737956229.101318</v>
      </c>
      <c r="H69" s="1035" t="s">
        <v>2522</v>
      </c>
      <c r="I69" s="1040">
        <f>+G69/G70</f>
        <v>0.55291822468227503</v>
      </c>
      <c r="K69" s="1024" t="s">
        <v>2554</v>
      </c>
    </row>
    <row r="70" spans="2:11">
      <c r="B70" s="1038"/>
      <c r="C70" s="345"/>
      <c r="E70" s="346" t="s">
        <v>2555</v>
      </c>
      <c r="G70" s="925">
        <f>+ER!D13+ER!D21+ER!D19</f>
        <v>108041213984.99518</v>
      </c>
      <c r="H70" s="1035"/>
      <c r="I70" s="1040"/>
      <c r="K70" s="1024"/>
    </row>
    <row r="71" spans="2:11">
      <c r="B71" s="1038"/>
      <c r="C71" s="345"/>
      <c r="I71" s="928"/>
      <c r="K71" s="927"/>
    </row>
    <row r="72" spans="2:11">
      <c r="B72" s="1038"/>
      <c r="C72" s="345"/>
      <c r="I72" s="928"/>
      <c r="K72" s="927"/>
    </row>
    <row r="73" spans="2:11">
      <c r="B73" s="1038"/>
      <c r="E73" s="346"/>
      <c r="G73" s="925"/>
      <c r="H73" s="922"/>
      <c r="I73" s="923"/>
      <c r="K73" s="924"/>
    </row>
    <row r="74" spans="2:11">
      <c r="B74" s="1038"/>
      <c r="C74" s="347" t="s">
        <v>2556</v>
      </c>
      <c r="E74" s="920" t="s">
        <v>2557</v>
      </c>
      <c r="G74" s="921">
        <f>+ER!D20-ER!D18</f>
        <v>22788255994.893864</v>
      </c>
      <c r="H74" s="1035" t="s">
        <v>2522</v>
      </c>
      <c r="I74" s="1036">
        <f>+G74/G75</f>
        <v>0.56655385313650286</v>
      </c>
      <c r="K74" s="924" t="s">
        <v>2544</v>
      </c>
    </row>
    <row r="75" spans="2:11">
      <c r="B75" s="1038"/>
      <c r="E75" s="346" t="s">
        <v>2558</v>
      </c>
      <c r="G75" s="925">
        <f>-ER!D22</f>
        <v>40222577022</v>
      </c>
      <c r="H75" s="1035"/>
      <c r="I75" s="1036"/>
      <c r="K75" s="924"/>
    </row>
    <row r="76" spans="2:11">
      <c r="B76" s="1038"/>
      <c r="E76" s="346"/>
      <c r="G76" s="925"/>
      <c r="H76" s="922"/>
      <c r="I76" s="923"/>
      <c r="K76" s="924"/>
    </row>
    <row r="77" spans="2:11">
      <c r="B77" s="1039"/>
      <c r="C77" s="929"/>
      <c r="D77" s="929"/>
      <c r="E77" s="929"/>
      <c r="F77" s="929"/>
      <c r="G77" s="929"/>
      <c r="H77" s="929"/>
      <c r="I77" s="930"/>
      <c r="J77" s="929"/>
      <c r="K77" s="931"/>
    </row>
    <row r="81" spans="2:11">
      <c r="B81" s="1037" t="s">
        <v>2559</v>
      </c>
      <c r="C81" s="934"/>
      <c r="D81" s="917"/>
      <c r="E81" s="917"/>
      <c r="F81" s="917"/>
      <c r="G81" s="917"/>
      <c r="H81" s="917"/>
      <c r="I81" s="918"/>
      <c r="J81" s="917"/>
      <c r="K81" s="932"/>
    </row>
    <row r="82" spans="2:11">
      <c r="B82" s="1038"/>
      <c r="C82" s="935"/>
      <c r="I82" s="928"/>
      <c r="K82" s="927"/>
    </row>
    <row r="83" spans="2:11">
      <c r="B83" s="1038"/>
      <c r="C83" s="935" t="s">
        <v>2560</v>
      </c>
      <c r="E83" s="920" t="s">
        <v>2557</v>
      </c>
      <c r="G83" s="921">
        <f>+G74</f>
        <v>22788255994.893864</v>
      </c>
      <c r="H83" s="1035" t="s">
        <v>2522</v>
      </c>
      <c r="I83" s="1040">
        <f>+G83/G84</f>
        <v>0.21092188021932731</v>
      </c>
      <c r="K83" s="927"/>
    </row>
    <row r="84" spans="2:11">
      <c r="B84" s="1038"/>
      <c r="C84" s="935"/>
      <c r="E84" s="346" t="s">
        <v>2555</v>
      </c>
      <c r="G84" s="925">
        <f>+G70</f>
        <v>108041213984.99518</v>
      </c>
      <c r="H84" s="1035"/>
      <c r="I84" s="1040"/>
      <c r="K84" s="927"/>
    </row>
    <row r="85" spans="2:11">
      <c r="B85" s="1038"/>
      <c r="C85" s="1041" t="s">
        <v>2561</v>
      </c>
      <c r="D85" s="1042"/>
      <c r="E85" s="1042"/>
      <c r="F85" s="1042"/>
      <c r="G85" s="1042"/>
      <c r="H85" s="1042"/>
      <c r="I85" s="1042"/>
      <c r="J85" s="1042"/>
      <c r="K85" s="1043"/>
    </row>
    <row r="86" spans="2:11">
      <c r="B86" s="1038"/>
      <c r="C86" s="1041"/>
      <c r="D86" s="1042"/>
      <c r="E86" s="1042"/>
      <c r="F86" s="1042"/>
      <c r="G86" s="1042"/>
      <c r="H86" s="1042"/>
      <c r="I86" s="1042"/>
      <c r="J86" s="1042"/>
      <c r="K86" s="1043"/>
    </row>
    <row r="87" spans="2:11">
      <c r="B87" s="1038"/>
      <c r="C87" s="951"/>
      <c r="D87" s="951"/>
      <c r="E87" s="951"/>
      <c r="F87" s="951"/>
      <c r="G87" s="951"/>
      <c r="H87" s="951"/>
      <c r="I87" s="951"/>
      <c r="J87" s="951"/>
      <c r="K87" s="952"/>
    </row>
    <row r="88" spans="2:11">
      <c r="B88" s="1038"/>
      <c r="I88" s="928"/>
      <c r="K88" s="927"/>
    </row>
    <row r="89" spans="2:11">
      <c r="B89" s="1038"/>
      <c r="C89" t="s">
        <v>2562</v>
      </c>
      <c r="E89" s="920" t="s">
        <v>2557</v>
      </c>
      <c r="G89" s="921">
        <f>+G83</f>
        <v>22788255994.893864</v>
      </c>
      <c r="H89" s="1035" t="s">
        <v>2522</v>
      </c>
      <c r="I89" s="1025">
        <f>+G89/G90</f>
        <v>30.422099492214517</v>
      </c>
      <c r="K89" s="927"/>
    </row>
    <row r="90" spans="2:11">
      <c r="B90" s="1038"/>
      <c r="E90" s="346" t="s">
        <v>2563</v>
      </c>
      <c r="G90" s="925">
        <f>+'Nota 29'!B15+'Nota 29'!B18</f>
        <v>749069143</v>
      </c>
      <c r="H90" s="1035"/>
      <c r="I90" s="1025"/>
      <c r="K90" s="927"/>
    </row>
    <row r="91" spans="2:11" ht="12.65" customHeight="1">
      <c r="B91" s="1038"/>
      <c r="C91" s="1041" t="s">
        <v>2564</v>
      </c>
      <c r="D91" s="1042"/>
      <c r="E91" s="1042"/>
      <c r="F91" s="1042"/>
      <c r="G91" s="1042"/>
      <c r="H91" s="1042"/>
      <c r="I91" s="1042"/>
      <c r="J91" s="1042"/>
      <c r="K91" s="1043"/>
    </row>
    <row r="92" spans="2:11">
      <c r="B92" s="1038"/>
      <c r="C92" s="1041"/>
      <c r="D92" s="1042"/>
      <c r="E92" s="1042"/>
      <c r="F92" s="1042"/>
      <c r="G92" s="1042"/>
      <c r="H92" s="1042"/>
      <c r="I92" s="1042"/>
      <c r="J92" s="1042"/>
      <c r="K92" s="1043"/>
    </row>
    <row r="93" spans="2:11">
      <c r="B93" s="1038"/>
      <c r="C93" s="950"/>
      <c r="D93" s="951"/>
      <c r="E93" s="951"/>
      <c r="F93" s="951"/>
      <c r="G93" s="951"/>
      <c r="H93" s="951"/>
      <c r="I93" s="951"/>
      <c r="J93" s="951"/>
      <c r="K93" s="952"/>
    </row>
    <row r="94" spans="2:11">
      <c r="B94" s="1038"/>
      <c r="C94" s="935"/>
      <c r="I94" s="928"/>
      <c r="K94" s="927"/>
    </row>
    <row r="95" spans="2:11">
      <c r="B95" s="1038"/>
      <c r="C95" s="935" t="s">
        <v>2565</v>
      </c>
      <c r="E95" s="920" t="s">
        <v>2557</v>
      </c>
      <c r="G95" s="921">
        <f>+G89</f>
        <v>22788255994.893864</v>
      </c>
      <c r="H95" s="1035" t="s">
        <v>2522</v>
      </c>
      <c r="I95" s="1025">
        <f>+G95/G96</f>
        <v>1.1764534010174001</v>
      </c>
      <c r="K95" s="927"/>
    </row>
    <row r="96" spans="2:11">
      <c r="B96" s="1038"/>
      <c r="C96" s="935"/>
      <c r="E96" s="346" t="s">
        <v>2566</v>
      </c>
      <c r="G96" s="925">
        <f>+'Nota 29'!B15+'Nota 14'!E33+'Nota 14'!E62</f>
        <v>19370300579</v>
      </c>
      <c r="H96" s="1035"/>
      <c r="I96" s="1025"/>
      <c r="K96" s="927"/>
    </row>
    <row r="97" spans="2:11">
      <c r="B97" s="1038"/>
      <c r="C97" s="1026" t="s">
        <v>2567</v>
      </c>
      <c r="D97" s="1027"/>
      <c r="E97" s="1027"/>
      <c r="F97" s="1027"/>
      <c r="G97" s="1027"/>
      <c r="H97" s="1027"/>
      <c r="I97" s="1027"/>
      <c r="J97" s="1027"/>
      <c r="K97" s="1028"/>
    </row>
    <row r="98" spans="2:11">
      <c r="B98" s="1038"/>
      <c r="C98" s="1026"/>
      <c r="D98" s="1027"/>
      <c r="E98" s="1027"/>
      <c r="F98" s="1027"/>
      <c r="G98" s="1027"/>
      <c r="H98" s="1027"/>
      <c r="I98" s="1027"/>
      <c r="J98" s="1027"/>
      <c r="K98" s="1028"/>
    </row>
    <row r="99" spans="2:11">
      <c r="B99" s="1038"/>
      <c r="C99" s="953"/>
      <c r="D99" s="954"/>
      <c r="E99" s="954"/>
      <c r="F99" s="954"/>
      <c r="G99" s="954"/>
      <c r="H99" s="954"/>
      <c r="I99" s="954"/>
      <c r="J99" s="954"/>
      <c r="K99" s="955"/>
    </row>
    <row r="100" spans="2:11">
      <c r="B100" s="1038"/>
      <c r="C100" s="935"/>
      <c r="I100" s="928"/>
      <c r="K100" s="927"/>
    </row>
    <row r="101" spans="2:11">
      <c r="B101" s="1038"/>
      <c r="C101" s="935"/>
      <c r="E101" s="1029" t="s">
        <v>2568</v>
      </c>
      <c r="I101" s="936"/>
      <c r="K101" s="927"/>
    </row>
    <row r="102" spans="2:11">
      <c r="B102" s="1038"/>
      <c r="C102" s="935" t="s">
        <v>2569</v>
      </c>
      <c r="E102" s="1030"/>
      <c r="G102" s="937">
        <f>+G95-ER!D16-ER!D17-ER!D18+ER!D18+'Nota 14'!E31-ER!D32</f>
        <v>26294876970.870003</v>
      </c>
      <c r="H102" s="1031" t="s">
        <v>2522</v>
      </c>
      <c r="I102" s="1032">
        <f>+G102/G103</f>
        <v>0.64872230591197899</v>
      </c>
      <c r="K102" s="927"/>
    </row>
    <row r="103" spans="2:11">
      <c r="B103" s="1038"/>
      <c r="C103" s="935"/>
      <c r="E103" s="1033" t="s">
        <v>2570</v>
      </c>
      <c r="G103" s="938">
        <f>+ER!D15-ER!D16-ER!D17</f>
        <v>40533332569.633865</v>
      </c>
      <c r="H103" s="1031"/>
      <c r="I103" s="1032"/>
      <c r="K103" s="927"/>
    </row>
    <row r="104" spans="2:11">
      <c r="B104" s="1038"/>
      <c r="C104" s="935"/>
      <c r="E104" s="1034"/>
      <c r="G104" s="938"/>
      <c r="H104" s="1031"/>
      <c r="I104" s="1032"/>
      <c r="K104" s="927"/>
    </row>
    <row r="105" spans="2:11">
      <c r="B105" s="1038"/>
      <c r="C105" s="1041" t="s">
        <v>2571</v>
      </c>
      <c r="D105" s="1042"/>
      <c r="E105" s="1042"/>
      <c r="F105" s="1042"/>
      <c r="G105" s="1042"/>
      <c r="H105" s="1042"/>
      <c r="I105" s="1042"/>
      <c r="J105" s="1042"/>
      <c r="K105" s="1043"/>
    </row>
    <row r="106" spans="2:11">
      <c r="B106" s="1038"/>
      <c r="C106" s="1041"/>
      <c r="D106" s="1042"/>
      <c r="E106" s="1042"/>
      <c r="F106" s="1042"/>
      <c r="G106" s="1042"/>
      <c r="H106" s="1042"/>
      <c r="I106" s="1042"/>
      <c r="J106" s="1042"/>
      <c r="K106" s="1043"/>
    </row>
    <row r="107" spans="2:11">
      <c r="B107" s="1038"/>
      <c r="C107" s="950"/>
      <c r="D107" s="951"/>
      <c r="E107" s="951"/>
      <c r="F107" s="951"/>
      <c r="G107" s="951"/>
      <c r="H107" s="951"/>
      <c r="I107" s="951"/>
      <c r="J107" s="951"/>
      <c r="K107" s="952"/>
    </row>
    <row r="108" spans="2:11">
      <c r="B108" s="1038"/>
      <c r="C108" s="935"/>
      <c r="I108" s="936"/>
      <c r="K108" s="927"/>
    </row>
    <row r="109" spans="2:11">
      <c r="B109" s="1038"/>
      <c r="C109" s="935" t="s">
        <v>2572</v>
      </c>
      <c r="E109" s="920" t="s">
        <v>811</v>
      </c>
      <c r="G109" s="937">
        <f>+BG!$F$35</f>
        <v>12177135213</v>
      </c>
      <c r="H109" s="1031" t="s">
        <v>2522</v>
      </c>
      <c r="I109" s="1032">
        <f>+G109/G110</f>
        <v>0.53436012021843693</v>
      </c>
      <c r="K109" s="927"/>
    </row>
    <row r="110" spans="2:11">
      <c r="B110" s="1038"/>
      <c r="C110" s="935"/>
      <c r="E110" s="346" t="s">
        <v>2557</v>
      </c>
      <c r="G110" s="938">
        <f>+G95</f>
        <v>22788255994.893864</v>
      </c>
      <c r="H110" s="1031"/>
      <c r="I110" s="1032"/>
      <c r="K110" s="927"/>
    </row>
    <row r="111" spans="2:11">
      <c r="B111" s="1038"/>
      <c r="C111" s="1026" t="s">
        <v>2573</v>
      </c>
      <c r="D111" s="1027"/>
      <c r="E111" s="1027"/>
      <c r="F111" s="1027"/>
      <c r="G111" s="1027"/>
      <c r="H111" s="1027"/>
      <c r="I111" s="1027"/>
      <c r="J111" s="1027"/>
      <c r="K111" s="1028"/>
    </row>
    <row r="112" spans="2:11">
      <c r="B112" s="1038"/>
      <c r="C112" s="1026"/>
      <c r="D112" s="1027"/>
      <c r="E112" s="1027"/>
      <c r="F112" s="1027"/>
      <c r="G112" s="1027"/>
      <c r="H112" s="1027"/>
      <c r="I112" s="1027"/>
      <c r="J112" s="1027"/>
      <c r="K112" s="1028"/>
    </row>
    <row r="113" spans="2:11">
      <c r="B113" s="1038"/>
      <c r="C113" s="953"/>
      <c r="D113" s="954"/>
      <c r="E113" s="954"/>
      <c r="F113" s="954"/>
      <c r="G113" s="954"/>
      <c r="H113" s="954"/>
      <c r="I113" s="954"/>
      <c r="J113" s="954"/>
      <c r="K113" s="955"/>
    </row>
    <row r="114" spans="2:11">
      <c r="B114" s="1039"/>
      <c r="C114" s="939"/>
      <c r="D114" s="929"/>
      <c r="E114" s="929"/>
      <c r="F114" s="929"/>
      <c r="G114" s="929"/>
      <c r="H114" s="929"/>
      <c r="I114" s="940"/>
      <c r="J114" s="929"/>
      <c r="K114" s="931"/>
    </row>
  </sheetData>
  <mergeCells count="56">
    <mergeCell ref="K9:K10"/>
    <mergeCell ref="H14:H15"/>
    <mergeCell ref="I14:I15"/>
    <mergeCell ref="K14:K15"/>
    <mergeCell ref="H19:H20"/>
    <mergeCell ref="I19:I20"/>
    <mergeCell ref="K19:K20"/>
    <mergeCell ref="H24:H25"/>
    <mergeCell ref="I24:I25"/>
    <mergeCell ref="B29:B36"/>
    <mergeCell ref="H32:H33"/>
    <mergeCell ref="I32:I33"/>
    <mergeCell ref="B7:B26"/>
    <mergeCell ref="H9:H10"/>
    <mergeCell ref="I9:I10"/>
    <mergeCell ref="B39:B59"/>
    <mergeCell ref="H41:H42"/>
    <mergeCell ref="I41:I42"/>
    <mergeCell ref="K41:K42"/>
    <mergeCell ref="H46:H47"/>
    <mergeCell ref="I46:I47"/>
    <mergeCell ref="K46:K47"/>
    <mergeCell ref="H51:H52"/>
    <mergeCell ref="I51:I52"/>
    <mergeCell ref="K51:K52"/>
    <mergeCell ref="B62:B77"/>
    <mergeCell ref="H64:H65"/>
    <mergeCell ref="I64:I65"/>
    <mergeCell ref="K64:K65"/>
    <mergeCell ref="H69:H70"/>
    <mergeCell ref="I69:I70"/>
    <mergeCell ref="K69:K70"/>
    <mergeCell ref="B81:B114"/>
    <mergeCell ref="H83:H84"/>
    <mergeCell ref="I83:I84"/>
    <mergeCell ref="C85:K86"/>
    <mergeCell ref="H89:H90"/>
    <mergeCell ref="I89:I90"/>
    <mergeCell ref="C91:K92"/>
    <mergeCell ref="H95:H96"/>
    <mergeCell ref="C105:K106"/>
    <mergeCell ref="H109:H110"/>
    <mergeCell ref="I109:I110"/>
    <mergeCell ref="C111:K112"/>
    <mergeCell ref="K32:K33"/>
    <mergeCell ref="I95:I96"/>
    <mergeCell ref="C97:K98"/>
    <mergeCell ref="E101:E102"/>
    <mergeCell ref="H102:H104"/>
    <mergeCell ref="I102:I104"/>
    <mergeCell ref="E103:E104"/>
    <mergeCell ref="H74:H75"/>
    <mergeCell ref="I74:I75"/>
    <mergeCell ref="H56:H57"/>
    <mergeCell ref="I56:I57"/>
    <mergeCell ref="K56:K57"/>
  </mergeCells>
  <printOptions horizontalCentered="1"/>
  <pageMargins left="0.23622047244094491" right="0.23622047244094491" top="0.74803149606299213" bottom="0.74803149606299213" header="0.31496062992125984" footer="0.31496062992125984"/>
  <pageSetup paperSize="9" scale="63"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16">
    <tabColor rgb="FF000099"/>
    <pageSetUpPr fitToPage="1"/>
  </sheetPr>
  <dimension ref="A1:R16"/>
  <sheetViews>
    <sheetView zoomScaleNormal="100" workbookViewId="0">
      <selection activeCell="G24" sqref="G24"/>
    </sheetView>
  </sheetViews>
  <sheetFormatPr baseColWidth="10" defaultRowHeight="14.5"/>
  <cols>
    <col min="1" max="1" width="57.81640625" style="61" customWidth="1"/>
    <col min="2" max="3" width="13.36328125" style="61" customWidth="1"/>
    <col min="4" max="4" width="4" style="61" customWidth="1"/>
    <col min="5" max="18" width="11.453125" style="61"/>
  </cols>
  <sheetData>
    <row r="1" spans="1:5">
      <c r="A1" s="61" t="s">
        <v>1095</v>
      </c>
      <c r="D1" s="75" t="s">
        <v>118</v>
      </c>
    </row>
    <row r="4" spans="1:5">
      <c r="A4" s="1068" t="s">
        <v>259</v>
      </c>
      <c r="B4" s="1068"/>
      <c r="C4" s="1068"/>
    </row>
    <row r="5" spans="1:5">
      <c r="B5" s="1185" t="s">
        <v>1134</v>
      </c>
      <c r="C5" s="1185"/>
    </row>
    <row r="6" spans="1:5">
      <c r="A6" s="391" t="s">
        <v>112</v>
      </c>
      <c r="B6" s="967">
        <v>45565</v>
      </c>
      <c r="C6" s="967">
        <v>45291</v>
      </c>
    </row>
    <row r="7" spans="1:5">
      <c r="A7" s="392" t="s">
        <v>998</v>
      </c>
      <c r="B7" s="390">
        <v>44348259</v>
      </c>
      <c r="C7" s="390">
        <v>44348259</v>
      </c>
    </row>
    <row r="8" spans="1:5">
      <c r="A8" s="392" t="s">
        <v>999</v>
      </c>
      <c r="B8" s="695">
        <v>-44348259</v>
      </c>
      <c r="C8" s="695">
        <v>-44348259</v>
      </c>
    </row>
    <row r="9" spans="1:5" ht="15" thickBot="1">
      <c r="A9" s="379" t="s">
        <v>116</v>
      </c>
      <c r="B9" s="683">
        <v>0</v>
      </c>
      <c r="C9" s="683">
        <v>0</v>
      </c>
    </row>
    <row r="10" spans="1:5" ht="15" thickTop="1">
      <c r="A10" s="73"/>
    </row>
    <row r="11" spans="1:5">
      <c r="A11" s="393"/>
      <c r="B11" s="455"/>
      <c r="C11" s="455"/>
    </row>
    <row r="12" spans="1:5">
      <c r="A12" s="73"/>
      <c r="B12" s="366"/>
      <c r="C12" s="366"/>
      <c r="D12" s="71"/>
      <c r="E12" s="71"/>
    </row>
    <row r="14" spans="1:5">
      <c r="A14" s="63"/>
    </row>
    <row r="15" spans="1:5">
      <c r="A15" s="70"/>
    </row>
    <row r="16" spans="1:5">
      <c r="A16" s="73"/>
    </row>
  </sheetData>
  <mergeCells count="2">
    <mergeCell ref="A4:C4"/>
    <mergeCell ref="B5:C5"/>
  </mergeCells>
  <hyperlinks>
    <hyperlink ref="D1" location="BG!A1" display="BG" xr:uid="{00000000-0004-0000-1600-000000000000}"/>
  </hyperlinks>
  <pageMargins left="0.25" right="0.25" top="0.75" bottom="0.75" header="0.3" footer="0.3"/>
  <pageSetup paperSize="9" fitToHeight="0"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17">
    <tabColor rgb="FF000099"/>
    <pageSetUpPr fitToPage="1"/>
  </sheetPr>
  <dimension ref="A1:L13"/>
  <sheetViews>
    <sheetView showGridLines="0" zoomScaleNormal="100" workbookViewId="0">
      <selection activeCell="G11" sqref="G11"/>
    </sheetView>
  </sheetViews>
  <sheetFormatPr baseColWidth="10" defaultRowHeight="14.5"/>
  <cols>
    <col min="1" max="1" width="51.54296875" style="61" customWidth="1"/>
    <col min="2" max="3" width="19.453125" style="61" customWidth="1"/>
    <col min="4" max="4" width="4.54296875" style="61" customWidth="1"/>
    <col min="5" max="12" width="11.453125" style="61"/>
  </cols>
  <sheetData>
    <row r="1" spans="1:4">
      <c r="A1" s="61" t="s">
        <v>1095</v>
      </c>
      <c r="D1" s="75" t="s">
        <v>118</v>
      </c>
    </row>
    <row r="5" spans="1:4">
      <c r="A5" s="352" t="s">
        <v>260</v>
      </c>
      <c r="B5" s="142"/>
      <c r="C5" s="142"/>
    </row>
    <row r="6" spans="1:4">
      <c r="C6" s="136" t="s">
        <v>1132</v>
      </c>
    </row>
    <row r="7" spans="1:4">
      <c r="A7" s="394" t="s">
        <v>117</v>
      </c>
      <c r="B7" s="967">
        <v>45565</v>
      </c>
      <c r="C7" s="967">
        <v>45291</v>
      </c>
    </row>
    <row r="8" spans="1:4">
      <c r="A8" s="71"/>
      <c r="B8" s="71"/>
      <c r="C8" s="71"/>
    </row>
    <row r="9" spans="1:4">
      <c r="A9" s="72"/>
    </row>
    <row r="10" spans="1:4">
      <c r="A10" s="73"/>
    </row>
    <row r="11" spans="1:4" ht="15" thickBot="1">
      <c r="A11" s="379" t="s">
        <v>116</v>
      </c>
      <c r="B11" s="694">
        <v>0</v>
      </c>
      <c r="C11" s="694">
        <v>0</v>
      </c>
    </row>
    <row r="12" spans="1:4" ht="15" thickTop="1">
      <c r="A12" s="73"/>
    </row>
    <row r="13" spans="1:4">
      <c r="A13" s="72"/>
    </row>
  </sheetData>
  <hyperlinks>
    <hyperlink ref="D1" location="BG!A1" display="BG" xr:uid="{00000000-0004-0000-1700-000000000000}"/>
  </hyperlinks>
  <pageMargins left="0.25" right="0.25" top="0.75" bottom="0.75" header="0.3" footer="0.3"/>
  <pageSetup paperSize="9" fitToHeight="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8">
    <tabColor rgb="FF000099"/>
    <pageSetUpPr fitToPage="1"/>
  </sheetPr>
  <dimension ref="A1:H27"/>
  <sheetViews>
    <sheetView showGridLines="0" zoomScaleNormal="100" workbookViewId="0">
      <selection activeCell="I14" sqref="I14"/>
    </sheetView>
  </sheetViews>
  <sheetFormatPr baseColWidth="10" defaultColWidth="11.453125" defaultRowHeight="14.5"/>
  <cols>
    <col min="1" max="1" width="38.54296875" customWidth="1"/>
    <col min="2" max="2" width="34.08984375" customWidth="1"/>
    <col min="3" max="3" width="34.453125" bestFit="1" customWidth="1"/>
    <col min="4" max="5" width="18.453125" customWidth="1"/>
    <col min="6" max="6" width="4.81640625" customWidth="1"/>
    <col min="7" max="7" width="12.453125" bestFit="1" customWidth="1"/>
    <col min="8" max="8" width="14.08984375" bestFit="1" customWidth="1"/>
  </cols>
  <sheetData>
    <row r="1" spans="1:8">
      <c r="A1" t="s">
        <v>1095</v>
      </c>
      <c r="B1" s="74"/>
      <c r="F1" s="181" t="s">
        <v>118</v>
      </c>
    </row>
    <row r="4" spans="1:8">
      <c r="A4" s="352" t="s">
        <v>262</v>
      </c>
      <c r="B4" s="142"/>
      <c r="C4" s="142"/>
      <c r="D4" s="142"/>
      <c r="E4" s="142"/>
    </row>
    <row r="5" spans="1:8">
      <c r="A5" s="123" t="s">
        <v>1132</v>
      </c>
    </row>
    <row r="6" spans="1:8" s="1001" customFormat="1" ht="29.25" customHeight="1">
      <c r="A6" s="1177" t="s">
        <v>2505</v>
      </c>
      <c r="B6" s="1177"/>
      <c r="C6" s="1177"/>
      <c r="D6" s="1177"/>
      <c r="E6" s="1177"/>
    </row>
    <row r="8" spans="1:8">
      <c r="A8" s="347" t="s">
        <v>58</v>
      </c>
      <c r="B8" s="395" t="s">
        <v>146</v>
      </c>
      <c r="C8" s="395" t="s">
        <v>392</v>
      </c>
      <c r="D8" s="972">
        <v>45565</v>
      </c>
      <c r="E8" s="972">
        <v>45291</v>
      </c>
    </row>
    <row r="9" spans="1:8" hidden="1">
      <c r="A9" s="345" t="s">
        <v>391</v>
      </c>
      <c r="B9" s="346"/>
      <c r="C9" s="145" t="s">
        <v>2603</v>
      </c>
      <c r="D9" s="12"/>
      <c r="E9" s="12"/>
    </row>
    <row r="10" spans="1:8" hidden="1">
      <c r="A10" s="345" t="s">
        <v>102</v>
      </c>
      <c r="B10" s="346"/>
      <c r="C10" s="145" t="s">
        <v>2603</v>
      </c>
      <c r="D10" s="4"/>
      <c r="E10" s="4"/>
    </row>
    <row r="11" spans="1:8">
      <c r="A11" s="345" t="s">
        <v>1154</v>
      </c>
      <c r="B11" s="904" t="s">
        <v>349</v>
      </c>
      <c r="C11" s="141" t="s">
        <v>535</v>
      </c>
      <c r="D11" s="731">
        <v>-103440537823</v>
      </c>
      <c r="E11" s="731">
        <v>-83094699263</v>
      </c>
      <c r="F11" s="1"/>
    </row>
    <row r="12" spans="1:8">
      <c r="A12" s="345" t="s">
        <v>103</v>
      </c>
      <c r="B12" s="346" t="s">
        <v>349</v>
      </c>
      <c r="C12" s="396" t="s">
        <v>535</v>
      </c>
      <c r="D12" s="691">
        <v>39215272563</v>
      </c>
      <c r="E12" s="691">
        <v>9277633529</v>
      </c>
    </row>
    <row r="13" spans="1:8">
      <c r="A13" s="345" t="s">
        <v>1217</v>
      </c>
      <c r="B13" s="346" t="s">
        <v>349</v>
      </c>
      <c r="C13" s="396" t="s">
        <v>535</v>
      </c>
      <c r="D13" s="691">
        <v>103532028767</v>
      </c>
      <c r="E13" s="691">
        <v>83323840339</v>
      </c>
    </row>
    <row r="14" spans="1:8" ht="15" thickBot="1">
      <c r="A14" s="372" t="s">
        <v>104</v>
      </c>
      <c r="B14" s="346"/>
      <c r="C14" s="396"/>
      <c r="D14" s="692">
        <v>39306763507</v>
      </c>
      <c r="E14" s="692">
        <v>9506774605</v>
      </c>
    </row>
    <row r="15" spans="1:8" ht="15" thickTop="1">
      <c r="A15" s="6"/>
      <c r="B15" s="346"/>
      <c r="C15" s="7"/>
      <c r="D15" s="139"/>
      <c r="E15" s="139"/>
      <c r="G15" s="378"/>
      <c r="H15" s="378"/>
    </row>
    <row r="17" spans="1:6">
      <c r="D17" s="123"/>
      <c r="E17" s="123"/>
    </row>
    <row r="18" spans="1:6">
      <c r="A18" s="347" t="s">
        <v>749</v>
      </c>
      <c r="B18" s="395" t="s">
        <v>146</v>
      </c>
      <c r="C18" s="395" t="s">
        <v>392</v>
      </c>
      <c r="D18" s="973">
        <v>45565</v>
      </c>
      <c r="E18" s="973">
        <v>45291</v>
      </c>
    </row>
    <row r="19" spans="1:6" s="908" customFormat="1">
      <c r="A19" s="905" t="s">
        <v>1247</v>
      </c>
      <c r="B19" s="906"/>
      <c r="C19" s="906"/>
      <c r="D19" s="907">
        <v>-41539665120</v>
      </c>
      <c r="E19" s="907">
        <v>-72139118780</v>
      </c>
      <c r="F19" s="345"/>
    </row>
    <row r="20" spans="1:6" hidden="1">
      <c r="A20" s="345" t="s">
        <v>391</v>
      </c>
      <c r="B20" s="141"/>
      <c r="C20" s="145" t="s">
        <v>2603</v>
      </c>
      <c r="D20" s="686">
        <v>0</v>
      </c>
      <c r="E20" s="686">
        <v>0</v>
      </c>
    </row>
    <row r="21" spans="1:6" hidden="1">
      <c r="A21" s="345" t="s">
        <v>102</v>
      </c>
      <c r="B21" s="141"/>
      <c r="C21" s="145" t="s">
        <v>2603</v>
      </c>
      <c r="D21" s="686">
        <v>0</v>
      </c>
      <c r="E21" s="686">
        <v>0</v>
      </c>
    </row>
    <row r="22" spans="1:6">
      <c r="A22" s="345" t="s">
        <v>1218</v>
      </c>
      <c r="B22" s="141" t="s">
        <v>349</v>
      </c>
      <c r="C22" s="145" t="s">
        <v>535</v>
      </c>
      <c r="D22" s="686">
        <v>41576406065</v>
      </c>
      <c r="E22" s="686">
        <v>72338048861</v>
      </c>
    </row>
    <row r="23" spans="1:6" hidden="1">
      <c r="A23" s="144" t="s">
        <v>59</v>
      </c>
      <c r="B23" s="141"/>
      <c r="C23" s="145" t="s">
        <v>2603</v>
      </c>
      <c r="D23" s="693"/>
      <c r="E23" s="693"/>
    </row>
    <row r="24" spans="1:6" ht="15" thickBot="1">
      <c r="A24" s="372" t="s">
        <v>104</v>
      </c>
      <c r="B24" s="5"/>
      <c r="C24" s="7"/>
      <c r="D24" s="692">
        <v>36740945</v>
      </c>
      <c r="E24" s="692">
        <v>198930081</v>
      </c>
    </row>
    <row r="25" spans="1:6" ht="15" thickTop="1">
      <c r="D25" s="743"/>
      <c r="E25" s="197"/>
    </row>
    <row r="27" spans="1:6">
      <c r="D27" s="405"/>
      <c r="E27" s="405"/>
    </row>
  </sheetData>
  <mergeCells count="1">
    <mergeCell ref="A6:E6"/>
  </mergeCells>
  <hyperlinks>
    <hyperlink ref="F1" location="BG!A1" display="BG" xr:uid="{00000000-0004-0000-0900-000000000000}"/>
  </hyperlinks>
  <printOptions horizontalCentered="1"/>
  <pageMargins left="0.25" right="0.25" top="0.75" bottom="0.75" header="0.3" footer="0.3"/>
  <pageSetup paperSize="9" scale="66"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'Base de Monedas'!$A$1:$A$179</xm:f>
          </x14:formula1>
          <xm:sqref>B20:B23 B12:B13 B9:B10</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9">
    <tabColor rgb="FF000099"/>
    <pageSetUpPr fitToPage="1"/>
  </sheetPr>
  <dimension ref="A1:M628"/>
  <sheetViews>
    <sheetView showGridLines="0" zoomScale="70" zoomScaleNormal="70" workbookViewId="0">
      <pane xSplit="1" ySplit="7" topLeftCell="B25" activePane="bottomRight" state="frozen"/>
      <selection activeCell="J54" sqref="J54"/>
      <selection pane="topRight" activeCell="J54" sqref="J54"/>
      <selection pane="bottomLeft" activeCell="J54" sqref="J54"/>
      <selection pane="bottomRight" activeCell="L59" sqref="L59"/>
    </sheetView>
  </sheetViews>
  <sheetFormatPr baseColWidth="10" defaultRowHeight="14.5"/>
  <cols>
    <col min="1" max="1" width="45.08984375" customWidth="1"/>
    <col min="2" max="2" width="12.453125" customWidth="1"/>
    <col min="3" max="3" width="19.453125" customWidth="1"/>
    <col min="4" max="4" width="22.6328125" customWidth="1"/>
    <col min="5" max="5" width="21.453125" style="304" customWidth="1"/>
    <col min="6" max="6" width="15.54296875" customWidth="1"/>
    <col min="7" max="7" width="3.54296875" customWidth="1"/>
    <col min="8" max="8" width="11.54296875" customWidth="1"/>
    <col min="9" max="9" width="18.08984375" bestFit="1" customWidth="1"/>
    <col min="10" max="10" width="29.453125" customWidth="1"/>
    <col min="11" max="11" width="20.453125" bestFit="1" customWidth="1"/>
    <col min="12" max="12" width="20.6328125" bestFit="1" customWidth="1"/>
    <col min="13" max="13" width="3.90625" customWidth="1"/>
  </cols>
  <sheetData>
    <row r="1" spans="1:13" ht="15" customHeight="1">
      <c r="A1" t="s">
        <v>1095</v>
      </c>
      <c r="E1" s="305"/>
      <c r="M1" s="74" t="s">
        <v>118</v>
      </c>
    </row>
    <row r="2" spans="1:13" ht="15" customHeight="1"/>
    <row r="3" spans="1:13" ht="15" customHeight="1"/>
    <row r="4" spans="1:13" ht="15" customHeight="1">
      <c r="A4" s="1068" t="s">
        <v>263</v>
      </c>
      <c r="B4" s="1068"/>
      <c r="C4" s="1068"/>
      <c r="D4" s="1068"/>
      <c r="E4" s="1068"/>
      <c r="F4" s="1068"/>
      <c r="G4" s="1068"/>
      <c r="H4" s="1068"/>
      <c r="I4" s="1068"/>
      <c r="J4" s="1068"/>
      <c r="K4" s="1068"/>
      <c r="L4" s="1068"/>
    </row>
    <row r="5" spans="1:13" ht="15" customHeight="1"/>
    <row r="6" spans="1:13" ht="15" customHeight="1">
      <c r="A6" s="345" t="s">
        <v>769</v>
      </c>
    </row>
    <row r="7" spans="1:13" ht="15" customHeight="1"/>
    <row r="8" spans="1:13" ht="15" customHeight="1"/>
    <row r="9" spans="1:13" ht="15" customHeight="1">
      <c r="A9" s="347" t="s">
        <v>58</v>
      </c>
      <c r="B9" s="600" t="s">
        <v>380</v>
      </c>
      <c r="C9" s="123"/>
      <c r="D9" s="123"/>
      <c r="E9" s="306"/>
      <c r="H9" s="600"/>
      <c r="I9" s="123"/>
      <c r="J9" s="123"/>
      <c r="K9" s="123"/>
      <c r="L9" s="123"/>
    </row>
    <row r="10" spans="1:13">
      <c r="A10" s="11"/>
      <c r="B10" s="176"/>
      <c r="C10" s="176"/>
      <c r="D10" s="967">
        <v>45565</v>
      </c>
      <c r="E10" s="967"/>
      <c r="F10" s="974"/>
      <c r="G10" s="975"/>
      <c r="H10" s="974"/>
      <c r="I10" s="974"/>
      <c r="J10" s="967">
        <v>45291</v>
      </c>
      <c r="K10" s="974"/>
      <c r="L10" s="974"/>
    </row>
    <row r="11" spans="1:13" ht="15" customHeight="1">
      <c r="A11" s="401" t="s">
        <v>755</v>
      </c>
      <c r="B11" s="398" t="s">
        <v>106</v>
      </c>
      <c r="C11" s="399" t="s">
        <v>752</v>
      </c>
      <c r="D11" s="399" t="s">
        <v>264</v>
      </c>
      <c r="E11" s="400" t="s">
        <v>1135</v>
      </c>
      <c r="F11" s="398" t="s">
        <v>108</v>
      </c>
      <c r="H11" s="398" t="s">
        <v>106</v>
      </c>
      <c r="I11" s="399" t="s">
        <v>752</v>
      </c>
      <c r="J11" s="399" t="s">
        <v>264</v>
      </c>
      <c r="K11" s="400" t="s">
        <v>1135</v>
      </c>
      <c r="L11" s="398" t="s">
        <v>108</v>
      </c>
    </row>
    <row r="12" spans="1:13" ht="15" customHeight="1">
      <c r="A12" s="123" t="s">
        <v>958</v>
      </c>
      <c r="B12" s="402" t="s">
        <v>815</v>
      </c>
      <c r="C12" s="346"/>
      <c r="D12" s="345"/>
      <c r="E12" s="686"/>
      <c r="F12" s="346"/>
      <c r="H12" s="402"/>
      <c r="I12" s="346"/>
      <c r="J12" s="345"/>
      <c r="K12" s="686"/>
    </row>
    <row r="13" spans="1:13" ht="15" customHeight="1">
      <c r="A13" s="123" t="s">
        <v>1056</v>
      </c>
      <c r="B13" s="463">
        <v>45459</v>
      </c>
      <c r="C13" s="346" t="s">
        <v>349</v>
      </c>
      <c r="D13" s="345" t="s">
        <v>535</v>
      </c>
      <c r="E13" s="684">
        <v>7173046800</v>
      </c>
      <c r="F13" s="346" t="s">
        <v>978</v>
      </c>
      <c r="H13" s="463">
        <v>45459</v>
      </c>
      <c r="I13" s="346" t="s">
        <v>349</v>
      </c>
      <c r="J13" s="345" t="s">
        <v>535</v>
      </c>
      <c r="K13" s="684">
        <v>571363571</v>
      </c>
      <c r="L13" s="346" t="s">
        <v>978</v>
      </c>
    </row>
    <row r="14" spans="1:13" ht="15" customHeight="1">
      <c r="A14" s="123" t="s">
        <v>959</v>
      </c>
      <c r="B14" s="463">
        <v>46724</v>
      </c>
      <c r="C14" s="346" t="s">
        <v>349</v>
      </c>
      <c r="D14" s="345" t="s">
        <v>535</v>
      </c>
      <c r="E14" s="684">
        <v>5003093561</v>
      </c>
      <c r="F14" s="346" t="s">
        <v>978</v>
      </c>
      <c r="H14" s="402">
        <v>45632</v>
      </c>
      <c r="I14" s="346" t="s">
        <v>349</v>
      </c>
      <c r="J14" s="345" t="s">
        <v>535</v>
      </c>
      <c r="K14" s="686">
        <v>1711621566</v>
      </c>
      <c r="L14" s="346" t="s">
        <v>978</v>
      </c>
    </row>
    <row r="15" spans="1:13" ht="15" hidden="1" customHeight="1">
      <c r="A15" s="156" t="s">
        <v>110</v>
      </c>
      <c r="B15" s="463"/>
      <c r="C15" s="346"/>
      <c r="D15" s="345" t="s">
        <v>2603</v>
      </c>
      <c r="E15" s="684"/>
      <c r="F15" s="346"/>
      <c r="H15" s="402"/>
      <c r="I15" s="346"/>
      <c r="J15" s="345" t="s">
        <v>2603</v>
      </c>
      <c r="K15" s="687"/>
      <c r="L15" s="346"/>
    </row>
    <row r="16" spans="1:13" ht="15" hidden="1" customHeight="1">
      <c r="A16" t="s">
        <v>194</v>
      </c>
      <c r="B16" s="463"/>
      <c r="C16" s="346"/>
      <c r="D16" s="345" t="s">
        <v>40</v>
      </c>
      <c r="E16" s="684"/>
      <c r="F16" s="346"/>
      <c r="H16" s="402"/>
      <c r="I16" s="346"/>
      <c r="J16" s="345" t="s">
        <v>2603</v>
      </c>
      <c r="K16" s="687"/>
      <c r="L16" s="346"/>
    </row>
    <row r="17" spans="1:12" ht="15" hidden="1" customHeight="1">
      <c r="A17" s="156" t="s">
        <v>111</v>
      </c>
      <c r="B17" s="463"/>
      <c r="C17" s="346"/>
      <c r="D17" s="345" t="s">
        <v>2603</v>
      </c>
      <c r="E17" s="684"/>
      <c r="F17" s="346"/>
      <c r="H17" s="402"/>
      <c r="I17" s="346"/>
      <c r="J17" s="345" t="s">
        <v>2603</v>
      </c>
      <c r="K17" s="687"/>
      <c r="L17" s="346"/>
    </row>
    <row r="18" spans="1:12" ht="15" hidden="1" customHeight="1">
      <c r="A18" s="401" t="s">
        <v>753</v>
      </c>
      <c r="B18" s="463"/>
      <c r="C18" s="346"/>
      <c r="D18" s="345" t="s">
        <v>2603</v>
      </c>
      <c r="E18" s="684"/>
      <c r="F18" s="346"/>
      <c r="H18" s="402"/>
      <c r="I18" s="346"/>
      <c r="J18" s="345" t="s">
        <v>2603</v>
      </c>
      <c r="K18" s="687"/>
      <c r="L18" s="346"/>
    </row>
    <row r="19" spans="1:12" ht="15" hidden="1" customHeight="1">
      <c r="A19" s="123" t="s">
        <v>751</v>
      </c>
      <c r="B19" s="463"/>
      <c r="C19" s="346"/>
      <c r="D19" s="345" t="s">
        <v>2603</v>
      </c>
      <c r="E19" s="684"/>
      <c r="F19" s="346"/>
      <c r="H19" s="402"/>
      <c r="I19" s="346"/>
      <c r="J19" s="345" t="s">
        <v>2603</v>
      </c>
      <c r="K19" s="687"/>
      <c r="L19" s="346"/>
    </row>
    <row r="20" spans="1:12" ht="15" hidden="1" customHeight="1">
      <c r="A20" s="123" t="s">
        <v>751</v>
      </c>
      <c r="B20" s="463"/>
      <c r="C20" s="346"/>
      <c r="D20" s="345" t="s">
        <v>2603</v>
      </c>
      <c r="E20" s="684"/>
      <c r="F20" s="346"/>
      <c r="H20" s="402"/>
      <c r="I20" s="346"/>
      <c r="J20" s="345" t="s">
        <v>2603</v>
      </c>
      <c r="K20" s="687"/>
      <c r="L20" s="346"/>
    </row>
    <row r="21" spans="1:12" ht="15" hidden="1" customHeight="1">
      <c r="A21" s="156" t="s">
        <v>110</v>
      </c>
      <c r="B21" s="463"/>
      <c r="C21" s="346"/>
      <c r="D21" s="345" t="s">
        <v>2603</v>
      </c>
      <c r="E21" s="684"/>
      <c r="F21" s="346"/>
      <c r="H21" s="402"/>
      <c r="I21" s="346"/>
      <c r="J21" s="345" t="s">
        <v>2603</v>
      </c>
      <c r="K21" s="687"/>
      <c r="L21" s="346"/>
    </row>
    <row r="22" spans="1:12" ht="15" hidden="1" customHeight="1">
      <c r="A22" t="s">
        <v>194</v>
      </c>
      <c r="B22" s="463"/>
      <c r="C22" s="346"/>
      <c r="D22" s="345" t="s">
        <v>2603</v>
      </c>
      <c r="E22" s="684"/>
      <c r="F22" s="346"/>
      <c r="H22" s="402"/>
      <c r="I22" s="346"/>
      <c r="J22" s="345" t="s">
        <v>2603</v>
      </c>
      <c r="K22" s="687"/>
      <c r="L22" s="346"/>
    </row>
    <row r="23" spans="1:12" ht="15" hidden="1" customHeight="1">
      <c r="A23" s="156" t="s">
        <v>111</v>
      </c>
      <c r="B23" s="463"/>
      <c r="C23" s="346"/>
      <c r="D23" s="345" t="s">
        <v>2603</v>
      </c>
      <c r="E23" s="684"/>
      <c r="F23" s="346"/>
      <c r="H23" s="402"/>
      <c r="I23" s="346"/>
      <c r="J23" s="345" t="s">
        <v>2603</v>
      </c>
      <c r="K23" s="687"/>
      <c r="L23" s="346"/>
    </row>
    <row r="24" spans="1:12" ht="15" customHeight="1">
      <c r="A24" s="347" t="s">
        <v>756</v>
      </c>
      <c r="B24" s="463"/>
      <c r="C24" s="346"/>
      <c r="D24" s="345" t="s">
        <v>2603</v>
      </c>
      <c r="E24" s="684"/>
      <c r="F24" s="346"/>
      <c r="H24" s="402"/>
      <c r="I24" s="346"/>
      <c r="J24" s="345" t="s">
        <v>2603</v>
      </c>
      <c r="K24" s="687"/>
      <c r="L24" s="346"/>
    </row>
    <row r="25" spans="1:12" ht="15" customHeight="1">
      <c r="A25" s="123" t="s">
        <v>1057</v>
      </c>
      <c r="B25" s="463">
        <v>46724</v>
      </c>
      <c r="C25" s="346" t="s">
        <v>349</v>
      </c>
      <c r="D25" s="345" t="s">
        <v>535</v>
      </c>
      <c r="E25" s="684">
        <v>806137407</v>
      </c>
      <c r="F25" s="346" t="s">
        <v>978</v>
      </c>
      <c r="H25" s="402">
        <v>44901</v>
      </c>
      <c r="I25" s="346" t="s">
        <v>349</v>
      </c>
      <c r="J25" s="345" t="s">
        <v>535</v>
      </c>
      <c r="K25" s="686">
        <v>81435242</v>
      </c>
      <c r="L25" s="346" t="s">
        <v>978</v>
      </c>
    </row>
    <row r="26" spans="1:12" ht="15" hidden="1" customHeight="1">
      <c r="A26" t="s">
        <v>757</v>
      </c>
      <c r="B26" s="463" t="s">
        <v>815</v>
      </c>
      <c r="C26" s="141"/>
      <c r="D26" s="345" t="s">
        <v>535</v>
      </c>
      <c r="E26" s="684" t="s">
        <v>815</v>
      </c>
      <c r="F26" s="141" t="s">
        <v>815</v>
      </c>
      <c r="H26" s="402" t="s">
        <v>815</v>
      </c>
      <c r="I26" s="141"/>
      <c r="J26" s="345" t="s">
        <v>535</v>
      </c>
      <c r="K26" s="688" t="s">
        <v>815</v>
      </c>
      <c r="L26" s="141" t="s">
        <v>815</v>
      </c>
    </row>
    <row r="27" spans="1:12" ht="15" hidden="1" customHeight="1">
      <c r="A27" s="48" t="s">
        <v>109</v>
      </c>
      <c r="B27" s="463"/>
      <c r="C27" s="141"/>
      <c r="D27" s="345" t="s">
        <v>535</v>
      </c>
      <c r="E27" s="684"/>
      <c r="H27" s="402"/>
      <c r="J27" s="345" t="s">
        <v>535</v>
      </c>
      <c r="K27" s="687"/>
      <c r="L27" s="141"/>
    </row>
    <row r="28" spans="1:12" ht="15" hidden="1" customHeight="1">
      <c r="A28" t="s">
        <v>754</v>
      </c>
      <c r="B28" s="463"/>
      <c r="C28" s="141"/>
      <c r="D28" s="345" t="s">
        <v>535</v>
      </c>
      <c r="E28" s="684"/>
      <c r="H28" s="402"/>
      <c r="J28" s="345" t="s">
        <v>535</v>
      </c>
      <c r="K28" s="687"/>
      <c r="L28" s="141"/>
    </row>
    <row r="29" spans="1:12" ht="15" hidden="1" customHeight="1">
      <c r="A29" s="157" t="s">
        <v>757</v>
      </c>
      <c r="B29" s="463"/>
      <c r="C29" s="158"/>
      <c r="D29" s="345" t="s">
        <v>535</v>
      </c>
      <c r="E29" s="684"/>
      <c r="F29" s="157"/>
      <c r="H29" s="402"/>
      <c r="I29" s="157"/>
      <c r="J29" s="345" t="s">
        <v>535</v>
      </c>
      <c r="K29" s="689"/>
      <c r="L29" s="158"/>
    </row>
    <row r="30" spans="1:12" ht="15" customHeight="1">
      <c r="A30" s="123" t="s">
        <v>1058</v>
      </c>
      <c r="B30" s="463">
        <v>45459</v>
      </c>
      <c r="C30" s="346" t="s">
        <v>349</v>
      </c>
      <c r="D30" s="345" t="s">
        <v>535</v>
      </c>
      <c r="E30" s="684">
        <v>319646949</v>
      </c>
      <c r="F30" s="346" t="s">
        <v>978</v>
      </c>
      <c r="H30" s="463">
        <v>45459</v>
      </c>
      <c r="I30" s="346" t="s">
        <v>349</v>
      </c>
      <c r="J30" s="345" t="s">
        <v>535</v>
      </c>
      <c r="K30" s="728">
        <v>10313606</v>
      </c>
      <c r="L30" s="346" t="s">
        <v>978</v>
      </c>
    </row>
    <row r="31" spans="1:12" s="1" customFormat="1" ht="13">
      <c r="A31" s="345" t="s">
        <v>2449</v>
      </c>
      <c r="B31" s="731"/>
      <c r="C31" s="731"/>
      <c r="D31" s="731"/>
      <c r="E31" s="782">
        <v>-1124789504</v>
      </c>
      <c r="K31" s="326">
        <v>-91496537</v>
      </c>
    </row>
    <row r="32" spans="1:12" ht="15" customHeight="1">
      <c r="A32" s="345" t="s">
        <v>2474</v>
      </c>
      <c r="B32" s="463"/>
      <c r="C32" s="346"/>
      <c r="D32" s="345"/>
      <c r="E32" s="684">
        <v>0</v>
      </c>
      <c r="F32" s="346"/>
      <c r="H32" s="463"/>
      <c r="I32" s="346"/>
      <c r="J32" s="345"/>
      <c r="K32" s="728">
        <v>0</v>
      </c>
      <c r="L32" s="346"/>
    </row>
    <row r="33" spans="1:12" ht="15" customHeight="1" thickBot="1">
      <c r="A33" s="347" t="s">
        <v>3</v>
      </c>
      <c r="B33" s="463"/>
      <c r="C33" s="141" t="s">
        <v>350</v>
      </c>
      <c r="D33" t="s">
        <v>2603</v>
      </c>
      <c r="E33" s="403">
        <v>12177135213</v>
      </c>
      <c r="J33" s="345"/>
      <c r="K33" s="403">
        <v>2283237448</v>
      </c>
    </row>
    <row r="34" spans="1:12" ht="15" hidden="1" customHeight="1" thickBot="1">
      <c r="A34" s="48"/>
    </row>
    <row r="35" spans="1:12" ht="15" hidden="1" customHeight="1" thickTop="1"/>
    <row r="36" spans="1:12" ht="15" customHeight="1" thickTop="1">
      <c r="A36" s="48" t="s">
        <v>749</v>
      </c>
      <c r="D36" s="123"/>
      <c r="E36" s="306">
        <v>0</v>
      </c>
      <c r="I36" s="123"/>
      <c r="J36" s="123"/>
      <c r="K36" s="727"/>
      <c r="L36" s="123"/>
    </row>
    <row r="37" spans="1:12" ht="15" customHeight="1">
      <c r="A37" s="11"/>
      <c r="B37" s="974"/>
      <c r="C37" s="974"/>
      <c r="D37" s="967">
        <v>45565</v>
      </c>
      <c r="E37" s="976"/>
      <c r="F37" s="974"/>
      <c r="G37" s="975"/>
      <c r="H37" s="974"/>
      <c r="I37" s="974"/>
      <c r="J37" s="967">
        <v>45291</v>
      </c>
      <c r="K37" s="974"/>
      <c r="L37" s="974"/>
    </row>
    <row r="38" spans="1:12">
      <c r="A38" s="64" t="s">
        <v>755</v>
      </c>
      <c r="B38" s="65" t="s">
        <v>106</v>
      </c>
      <c r="C38" s="143" t="s">
        <v>752</v>
      </c>
      <c r="D38" s="143" t="s">
        <v>264</v>
      </c>
      <c r="E38" s="307" t="s">
        <v>759</v>
      </c>
      <c r="F38" s="65" t="s">
        <v>107</v>
      </c>
      <c r="H38" s="65" t="s">
        <v>106</v>
      </c>
      <c r="I38" s="143" t="s">
        <v>752</v>
      </c>
      <c r="J38" s="143" t="s">
        <v>264</v>
      </c>
      <c r="K38" s="64" t="s">
        <v>759</v>
      </c>
      <c r="L38" s="65" t="s">
        <v>108</v>
      </c>
    </row>
    <row r="39" spans="1:12" hidden="1">
      <c r="A39" s="123" t="s">
        <v>1058</v>
      </c>
      <c r="B39" s="402"/>
      <c r="C39" s="346"/>
      <c r="D39" s="345" t="s">
        <v>2603</v>
      </c>
      <c r="E39" s="397"/>
      <c r="H39" s="402"/>
      <c r="I39" s="346"/>
      <c r="J39" s="345"/>
      <c r="K39" s="359">
        <v>0</v>
      </c>
      <c r="L39" s="346"/>
    </row>
    <row r="40" spans="1:12">
      <c r="A40" s="123" t="s">
        <v>1046</v>
      </c>
      <c r="B40" s="402"/>
      <c r="C40" s="346"/>
      <c r="D40" s="345"/>
      <c r="E40" s="686"/>
      <c r="H40" s="402"/>
      <c r="I40" s="346"/>
      <c r="J40" s="345"/>
      <c r="K40" s="684">
        <v>0</v>
      </c>
      <c r="L40" s="346"/>
    </row>
    <row r="41" spans="1:12" ht="15" customHeight="1">
      <c r="A41" s="123" t="s">
        <v>1047</v>
      </c>
      <c r="B41" s="402"/>
      <c r="C41" s="346"/>
      <c r="D41" s="345"/>
      <c r="E41" s="686"/>
      <c r="F41" s="346"/>
      <c r="H41" s="402"/>
      <c r="I41" s="346"/>
      <c r="J41" s="345"/>
      <c r="K41" s="684">
        <v>0</v>
      </c>
      <c r="L41" s="346"/>
    </row>
    <row r="42" spans="1:12" ht="15" customHeight="1">
      <c r="A42" s="123" t="s">
        <v>2374</v>
      </c>
      <c r="B42" s="463"/>
      <c r="C42" s="346"/>
      <c r="D42" s="345"/>
      <c r="E42" s="686"/>
      <c r="H42" s="463"/>
      <c r="I42" s="346"/>
      <c r="J42" s="345"/>
      <c r="K42" s="684">
        <v>0</v>
      </c>
      <c r="L42" s="346"/>
    </row>
    <row r="43" spans="1:12">
      <c r="A43" s="123" t="s">
        <v>959</v>
      </c>
      <c r="B43" s="463">
        <v>46724</v>
      </c>
      <c r="C43" s="346" t="s">
        <v>349</v>
      </c>
      <c r="D43" s="345" t="s">
        <v>535</v>
      </c>
      <c r="E43" s="686">
        <v>6647984998</v>
      </c>
      <c r="F43" s="346" t="s">
        <v>978</v>
      </c>
      <c r="H43" s="402"/>
      <c r="I43" s="346"/>
      <c r="J43" s="345"/>
      <c r="K43" s="686">
        <v>0</v>
      </c>
      <c r="L43" s="346"/>
    </row>
    <row r="44" spans="1:12" hidden="1">
      <c r="A44" s="156" t="s">
        <v>110</v>
      </c>
      <c r="B44" s="463"/>
      <c r="C44" s="346"/>
      <c r="D44" s="345"/>
      <c r="E44" s="687"/>
      <c r="H44" s="402"/>
      <c r="I44" s="346"/>
      <c r="J44" s="345"/>
      <c r="K44" s="687"/>
      <c r="L44" s="346"/>
    </row>
    <row r="45" spans="1:12" hidden="1">
      <c r="A45" t="s">
        <v>194</v>
      </c>
      <c r="B45" s="463"/>
      <c r="C45" s="346"/>
      <c r="D45" s="345"/>
      <c r="E45" s="687"/>
      <c r="H45" s="402"/>
      <c r="I45" s="346"/>
      <c r="J45" s="345"/>
      <c r="K45" s="687"/>
      <c r="L45" s="346"/>
    </row>
    <row r="46" spans="1:12" hidden="1">
      <c r="A46" s="156" t="s">
        <v>111</v>
      </c>
      <c r="B46" s="463"/>
      <c r="C46" s="346"/>
      <c r="D46" s="345"/>
      <c r="E46" s="687"/>
      <c r="H46" s="402"/>
      <c r="I46" s="346"/>
      <c r="J46" s="345"/>
      <c r="K46" s="687"/>
      <c r="L46" s="346"/>
    </row>
    <row r="47" spans="1:12" hidden="1">
      <c r="A47" s="64" t="s">
        <v>753</v>
      </c>
      <c r="B47" s="463"/>
      <c r="C47" s="346"/>
      <c r="D47" s="345"/>
      <c r="E47" s="687"/>
      <c r="H47" s="402"/>
      <c r="I47" s="346"/>
      <c r="J47" s="345"/>
      <c r="K47" s="687"/>
      <c r="L47" s="346"/>
    </row>
    <row r="48" spans="1:12" hidden="1">
      <c r="A48" t="s">
        <v>751</v>
      </c>
      <c r="B48" s="463"/>
      <c r="C48" s="346"/>
      <c r="D48" s="345"/>
      <c r="E48" s="687"/>
      <c r="H48" s="402"/>
      <c r="I48" s="346"/>
      <c r="J48" s="345"/>
      <c r="K48" s="687"/>
      <c r="L48" s="346"/>
    </row>
    <row r="49" spans="1:12" hidden="1">
      <c r="A49" t="s">
        <v>751</v>
      </c>
      <c r="B49" s="463"/>
      <c r="C49" s="346"/>
      <c r="D49" s="345"/>
      <c r="E49" s="687"/>
      <c r="H49" s="402"/>
      <c r="I49" s="346"/>
      <c r="J49" s="345"/>
      <c r="K49" s="687"/>
      <c r="L49" s="346"/>
    </row>
    <row r="50" spans="1:12" hidden="1">
      <c r="A50" s="156" t="s">
        <v>110</v>
      </c>
      <c r="B50" s="463"/>
      <c r="C50" s="346"/>
      <c r="D50" s="345"/>
      <c r="E50" s="687"/>
      <c r="H50" s="402"/>
      <c r="I50" s="346"/>
      <c r="J50" s="345"/>
      <c r="K50" s="687"/>
      <c r="L50" s="346"/>
    </row>
    <row r="51" spans="1:12" hidden="1">
      <c r="A51" t="s">
        <v>194</v>
      </c>
      <c r="B51" s="463"/>
      <c r="C51" s="346"/>
      <c r="D51" s="345"/>
      <c r="E51" s="687"/>
      <c r="H51" s="402"/>
      <c r="I51" s="346"/>
      <c r="J51" s="345"/>
      <c r="K51" s="687"/>
      <c r="L51" s="346"/>
    </row>
    <row r="52" spans="1:12" hidden="1">
      <c r="A52" s="156" t="s">
        <v>111</v>
      </c>
      <c r="B52" s="463"/>
      <c r="C52" s="346"/>
      <c r="D52" s="345"/>
      <c r="E52" s="687"/>
      <c r="H52" s="402"/>
      <c r="I52" s="346"/>
      <c r="J52" s="345"/>
      <c r="K52" s="687"/>
      <c r="L52" s="346"/>
    </row>
    <row r="53" spans="1:12">
      <c r="A53" s="347" t="s">
        <v>756</v>
      </c>
      <c r="B53" s="463"/>
      <c r="C53" s="346"/>
      <c r="D53" s="345"/>
      <c r="E53" s="687"/>
      <c r="H53" s="402"/>
      <c r="I53" s="346"/>
      <c r="J53" s="345"/>
      <c r="K53" s="687"/>
      <c r="L53" s="346"/>
    </row>
    <row r="54" spans="1:12" ht="15" customHeight="1">
      <c r="A54" s="345" t="s">
        <v>1048</v>
      </c>
      <c r="B54" s="463"/>
      <c r="C54" s="346"/>
      <c r="D54" s="345"/>
      <c r="E54" s="686"/>
      <c r="H54" s="402"/>
      <c r="I54" s="346"/>
      <c r="J54" s="345"/>
      <c r="K54" s="687">
        <v>0</v>
      </c>
      <c r="L54" s="346"/>
    </row>
    <row r="55" spans="1:12" ht="15" customHeight="1">
      <c r="A55" s="345" t="s">
        <v>1049</v>
      </c>
      <c r="B55" s="463"/>
      <c r="C55" s="346"/>
      <c r="D55" s="345"/>
      <c r="E55" s="686"/>
      <c r="F55" s="346"/>
      <c r="H55" s="402"/>
      <c r="I55" s="346"/>
      <c r="J55" s="345"/>
      <c r="K55" s="687">
        <v>0</v>
      </c>
      <c r="L55" s="346"/>
    </row>
    <row r="56" spans="1:12" ht="15" customHeight="1">
      <c r="A56" s="345" t="s">
        <v>2373</v>
      </c>
      <c r="B56" s="463"/>
      <c r="C56" s="346"/>
      <c r="D56" s="345"/>
      <c r="E56" s="686"/>
      <c r="H56" s="463"/>
      <c r="I56" s="346"/>
      <c r="J56" s="345"/>
      <c r="K56" s="687">
        <v>0</v>
      </c>
      <c r="L56" s="346"/>
    </row>
    <row r="57" spans="1:12" ht="15" customHeight="1">
      <c r="A57" s="123" t="s">
        <v>1057</v>
      </c>
      <c r="B57" s="463">
        <v>46724</v>
      </c>
      <c r="C57" s="346" t="s">
        <v>349</v>
      </c>
      <c r="D57" s="345" t="s">
        <v>535</v>
      </c>
      <c r="E57" s="686">
        <v>410308491</v>
      </c>
      <c r="F57" s="346" t="s">
        <v>978</v>
      </c>
      <c r="H57" s="402"/>
      <c r="I57" s="346"/>
      <c r="J57" s="345"/>
      <c r="K57" s="686">
        <v>0</v>
      </c>
      <c r="L57" s="346"/>
    </row>
    <row r="58" spans="1:12" ht="15" customHeight="1">
      <c r="A58" t="s">
        <v>2482</v>
      </c>
      <c r="B58" s="463"/>
      <c r="C58" s="141"/>
      <c r="D58" s="345"/>
      <c r="E58" s="909">
        <v>-409945902</v>
      </c>
      <c r="F58" s="909"/>
      <c r="G58" s="909"/>
      <c r="H58" s="1"/>
      <c r="I58" s="141"/>
      <c r="J58" s="345"/>
      <c r="K58" s="522">
        <v>0</v>
      </c>
      <c r="L58" s="141"/>
    </row>
    <row r="59" spans="1:12" ht="15" customHeight="1">
      <c r="A59" s="48" t="s">
        <v>109</v>
      </c>
      <c r="B59" s="463"/>
      <c r="C59" s="141"/>
      <c r="D59" t="s">
        <v>2603</v>
      </c>
      <c r="E59" s="687"/>
      <c r="H59" s="402"/>
      <c r="J59" s="345" t="s">
        <v>2603</v>
      </c>
      <c r="K59" s="687"/>
      <c r="L59" s="141"/>
    </row>
    <row r="60" spans="1:12" ht="15" customHeight="1">
      <c r="A60" t="s">
        <v>754</v>
      </c>
      <c r="B60" s="463"/>
      <c r="C60" s="141"/>
      <c r="D60" t="s">
        <v>2603</v>
      </c>
      <c r="E60" s="687"/>
      <c r="H60" s="402"/>
      <c r="J60" s="345" t="s">
        <v>2603</v>
      </c>
      <c r="K60" s="687"/>
      <c r="L60" s="141"/>
    </row>
    <row r="61" spans="1:12" ht="15" customHeight="1">
      <c r="A61" s="157" t="s">
        <v>757</v>
      </c>
      <c r="B61" s="463"/>
      <c r="C61" s="158"/>
      <c r="D61" s="157" t="s">
        <v>2603</v>
      </c>
      <c r="E61" s="689"/>
      <c r="F61" s="157"/>
      <c r="H61" s="402"/>
      <c r="I61" s="157"/>
      <c r="J61" s="345"/>
      <c r="K61" s="689"/>
      <c r="L61" s="158"/>
    </row>
    <row r="62" spans="1:12" ht="15" customHeight="1" thickBot="1">
      <c r="A62" s="347" t="s">
        <v>3</v>
      </c>
      <c r="B62" s="463"/>
      <c r="C62" s="141"/>
      <c r="D62" t="s">
        <v>2603</v>
      </c>
      <c r="E62" s="403">
        <v>6648347587</v>
      </c>
      <c r="H62" s="402"/>
      <c r="J62" s="345" t="s">
        <v>2603</v>
      </c>
      <c r="K62" s="403">
        <v>0</v>
      </c>
    </row>
    <row r="63" spans="1:12" ht="15" customHeight="1" thickTop="1">
      <c r="E63" s="304">
        <v>0</v>
      </c>
      <c r="I63" s="141"/>
      <c r="J63" t="s">
        <v>2603</v>
      </c>
      <c r="K63" s="197"/>
    </row>
    <row r="64" spans="1:12" ht="15" customHeight="1">
      <c r="K64" s="197"/>
    </row>
    <row r="65" spans="3:11" ht="15" customHeight="1">
      <c r="K65" s="197"/>
    </row>
    <row r="66" spans="3:11" ht="15" customHeight="1">
      <c r="C66" s="542" t="s">
        <v>1029</v>
      </c>
      <c r="D66" s="543"/>
      <c r="E66" s="404"/>
      <c r="F66" s="545"/>
      <c r="H66" s="405"/>
      <c r="K66" s="687"/>
    </row>
    <row r="67" spans="3:11" ht="15" customHeight="1">
      <c r="C67" s="542"/>
      <c r="D67" s="543"/>
      <c r="E67" s="405"/>
      <c r="F67" s="545"/>
      <c r="H67" s="405"/>
      <c r="I67" s="405"/>
      <c r="K67" s="690"/>
    </row>
    <row r="68" spans="3:11" ht="15" customHeight="1">
      <c r="C68" s="542" t="s">
        <v>1030</v>
      </c>
      <c r="D68" s="543"/>
      <c r="E68" s="404"/>
      <c r="F68" s="545"/>
      <c r="H68" s="405"/>
      <c r="K68" s="687"/>
    </row>
    <row r="69" spans="3:11" ht="15" customHeight="1">
      <c r="C69" s="545"/>
      <c r="D69" s="543"/>
      <c r="E69" s="544"/>
      <c r="F69" s="545"/>
      <c r="H69" s="405"/>
      <c r="I69" s="77"/>
    </row>
    <row r="70" spans="3:11" ht="15" customHeight="1">
      <c r="C70" s="77"/>
      <c r="D70" s="77"/>
      <c r="E70" s="404"/>
      <c r="F70" s="77"/>
      <c r="H70" s="77"/>
      <c r="I70" s="77"/>
    </row>
    <row r="71" spans="3:11" ht="15" customHeight="1"/>
    <row r="72" spans="3:11" ht="15" customHeight="1"/>
    <row r="73" spans="3:11" ht="15" customHeight="1"/>
    <row r="74" spans="3:11" ht="15" customHeight="1"/>
    <row r="75" spans="3:11" ht="15" customHeight="1"/>
    <row r="76" spans="3:11" ht="15" customHeight="1"/>
    <row r="77" spans="3:11" ht="15" customHeight="1"/>
    <row r="78" spans="3:11" ht="15" customHeight="1"/>
    <row r="79" spans="3:11" ht="15" customHeight="1"/>
    <row r="80" spans="3:11"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sheetData>
  <mergeCells count="1">
    <mergeCell ref="A4:L4"/>
  </mergeCells>
  <hyperlinks>
    <hyperlink ref="M1" location="BG!A1" display="BG" xr:uid="{00000000-0004-0000-0A00-000000000000}"/>
  </hyperlinks>
  <printOptions horizontalCentered="1"/>
  <pageMargins left="0.25" right="0.25" top="0.75" bottom="0.75" header="0.3" footer="0.3"/>
  <pageSetup paperSize="9" scale="58"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'Base de Monedas'!$A$1:$A$179</xm:f>
          </x14:formula1>
          <xm:sqref>I62:I63 I12:I26 I39:I60 C39:C62 C12:C33 I30:I32</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20">
    <tabColor rgb="FF000099"/>
    <pageSetUpPr fitToPage="1"/>
  </sheetPr>
  <dimension ref="A1:AH16"/>
  <sheetViews>
    <sheetView showGridLines="0" zoomScaleNormal="100" workbookViewId="0">
      <selection activeCell="A23" sqref="A23"/>
    </sheetView>
  </sheetViews>
  <sheetFormatPr baseColWidth="10" defaultRowHeight="14.5"/>
  <cols>
    <col min="1" max="1" width="44.6328125" style="61" customWidth="1"/>
    <col min="2" max="3" width="20.36328125" style="61" customWidth="1"/>
    <col min="4" max="4" width="3.453125" style="61" bestFit="1" customWidth="1"/>
    <col min="5" max="34" width="11.453125" style="61"/>
  </cols>
  <sheetData>
    <row r="1" spans="1:34">
      <c r="A1" s="61" t="s">
        <v>1095</v>
      </c>
      <c r="D1" s="75" t="s">
        <v>118</v>
      </c>
    </row>
    <row r="5" spans="1:34">
      <c r="A5" s="352" t="s">
        <v>265</v>
      </c>
      <c r="B5" s="142"/>
      <c r="C5" s="142"/>
      <c r="T5"/>
      <c r="U5"/>
      <c r="V5"/>
      <c r="W5"/>
      <c r="X5"/>
      <c r="Y5"/>
      <c r="Z5"/>
      <c r="AA5"/>
      <c r="AB5"/>
      <c r="AC5"/>
      <c r="AD5"/>
      <c r="AE5"/>
      <c r="AF5"/>
      <c r="AG5"/>
      <c r="AH5"/>
    </row>
    <row r="7" spans="1:34">
      <c r="A7" s="394"/>
      <c r="B7" s="1077" t="s">
        <v>1132</v>
      </c>
      <c r="C7" s="1077"/>
    </row>
    <row r="8" spans="1:34">
      <c r="A8" s="394" t="s">
        <v>119</v>
      </c>
      <c r="B8" s="977">
        <v>45565</v>
      </c>
      <c r="C8" s="977">
        <v>45291</v>
      </c>
      <c r="D8" s="70"/>
      <c r="T8"/>
      <c r="U8"/>
      <c r="V8"/>
      <c r="W8"/>
      <c r="X8"/>
      <c r="Y8"/>
      <c r="Z8"/>
      <c r="AA8"/>
      <c r="AB8"/>
      <c r="AC8"/>
      <c r="AD8"/>
      <c r="AE8"/>
      <c r="AF8"/>
      <c r="AG8"/>
      <c r="AH8"/>
    </row>
    <row r="9" spans="1:34">
      <c r="A9" s="123" t="s">
        <v>105</v>
      </c>
      <c r="B9" s="684">
        <v>0</v>
      </c>
      <c r="C9" s="684">
        <v>0</v>
      </c>
      <c r="D9" s="72"/>
      <c r="T9"/>
      <c r="U9"/>
      <c r="V9"/>
      <c r="W9"/>
      <c r="X9"/>
      <c r="Y9"/>
      <c r="Z9"/>
      <c r="AA9"/>
      <c r="AB9"/>
      <c r="AC9"/>
      <c r="AD9"/>
      <c r="AE9"/>
      <c r="AF9"/>
      <c r="AG9"/>
      <c r="AH9"/>
    </row>
    <row r="10" spans="1:34">
      <c r="A10" s="123" t="s">
        <v>120</v>
      </c>
      <c r="B10" s="684">
        <v>0</v>
      </c>
      <c r="C10" s="684">
        <v>0</v>
      </c>
      <c r="D10" s="72"/>
      <c r="T10"/>
      <c r="U10"/>
      <c r="V10"/>
      <c r="W10"/>
      <c r="X10"/>
      <c r="Y10"/>
      <c r="Z10"/>
      <c r="AA10"/>
      <c r="AB10"/>
      <c r="AC10"/>
      <c r="AD10"/>
      <c r="AE10"/>
      <c r="AF10"/>
      <c r="AG10"/>
      <c r="AH10"/>
    </row>
    <row r="11" spans="1:34">
      <c r="A11" s="123" t="s">
        <v>757</v>
      </c>
      <c r="B11" s="684">
        <v>0</v>
      </c>
      <c r="C11" s="684">
        <v>0</v>
      </c>
      <c r="D11" s="71"/>
      <c r="T11"/>
      <c r="U11"/>
      <c r="V11"/>
      <c r="W11"/>
      <c r="X11"/>
      <c r="Y11"/>
      <c r="Z11"/>
      <c r="AA11"/>
      <c r="AB11"/>
      <c r="AC11"/>
      <c r="AD11"/>
      <c r="AE11"/>
      <c r="AF11"/>
      <c r="AG11"/>
      <c r="AH11"/>
    </row>
    <row r="12" spans="1:34" ht="15" thickBot="1">
      <c r="A12" s="372" t="s">
        <v>116</v>
      </c>
      <c r="B12" s="685">
        <v>0</v>
      </c>
      <c r="C12" s="685">
        <v>0</v>
      </c>
      <c r="T12"/>
      <c r="U12"/>
      <c r="V12"/>
      <c r="W12"/>
      <c r="X12"/>
      <c r="Y12"/>
      <c r="Z12"/>
      <c r="AA12"/>
      <c r="AB12"/>
      <c r="AC12"/>
      <c r="AD12"/>
      <c r="AE12"/>
      <c r="AF12"/>
      <c r="AG12"/>
      <c r="AH12"/>
    </row>
    <row r="13" spans="1:34" ht="15" thickTop="1">
      <c r="A13" s="73"/>
      <c r="D13" s="72"/>
      <c r="T13"/>
      <c r="U13"/>
      <c r="V13"/>
      <c r="W13"/>
      <c r="X13"/>
      <c r="Y13"/>
      <c r="Z13"/>
      <c r="AA13"/>
      <c r="AB13"/>
      <c r="AC13"/>
      <c r="AD13"/>
      <c r="AE13"/>
      <c r="AF13"/>
      <c r="AG13"/>
      <c r="AH13"/>
    </row>
    <row r="14" spans="1:34">
      <c r="A14" s="72"/>
      <c r="D14" s="72"/>
      <c r="T14"/>
      <c r="U14"/>
      <c r="V14"/>
      <c r="W14"/>
      <c r="X14"/>
      <c r="Y14"/>
      <c r="Z14"/>
      <c r="AA14"/>
      <c r="AB14"/>
      <c r="AC14"/>
      <c r="AD14"/>
      <c r="AE14"/>
      <c r="AF14"/>
      <c r="AG14"/>
      <c r="AH14"/>
    </row>
    <row r="15" spans="1:34">
      <c r="A15" s="73"/>
      <c r="D15" s="72"/>
      <c r="E15" s="71"/>
      <c r="F15" s="71"/>
      <c r="T15"/>
      <c r="U15"/>
      <c r="V15"/>
      <c r="W15"/>
      <c r="X15"/>
      <c r="Y15"/>
      <c r="Z15"/>
      <c r="AA15"/>
      <c r="AB15"/>
      <c r="AC15"/>
      <c r="AD15"/>
      <c r="AE15"/>
      <c r="AF15"/>
      <c r="AG15"/>
      <c r="AH15"/>
    </row>
    <row r="16" spans="1:34">
      <c r="T16"/>
      <c r="U16"/>
      <c r="V16"/>
      <c r="W16"/>
      <c r="X16"/>
      <c r="Y16"/>
      <c r="Z16"/>
      <c r="AA16"/>
      <c r="AB16"/>
      <c r="AC16"/>
      <c r="AD16"/>
      <c r="AE16"/>
      <c r="AF16"/>
      <c r="AG16"/>
      <c r="AH16"/>
    </row>
  </sheetData>
  <mergeCells count="1">
    <mergeCell ref="B7:C7"/>
  </mergeCells>
  <hyperlinks>
    <hyperlink ref="D1" location="BG!A1" display="BG" xr:uid="{00000000-0004-0000-0F00-000000000000}"/>
  </hyperlinks>
  <pageMargins left="0.7" right="0.7" top="0.75" bottom="0.75" header="0.3" footer="0.3"/>
  <pageSetup paperSize="9" scale="98" fitToHeight="0"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1">
    <tabColor rgb="FF000099"/>
    <pageSetUpPr fitToPage="1"/>
  </sheetPr>
  <dimension ref="A1:AE14"/>
  <sheetViews>
    <sheetView topLeftCell="B22" zoomScaleNormal="100" workbookViewId="0">
      <selection activeCell="O48" sqref="O48"/>
    </sheetView>
  </sheetViews>
  <sheetFormatPr baseColWidth="10" defaultRowHeight="14.5"/>
  <cols>
    <col min="1" max="1" width="48.453125" style="61" customWidth="1"/>
    <col min="2" max="3" width="14.90625" style="61" customWidth="1"/>
    <col min="4" max="4" width="4.54296875" style="61" customWidth="1"/>
    <col min="5" max="31" width="11.453125" style="61"/>
  </cols>
  <sheetData>
    <row r="1" spans="1:31">
      <c r="A1" s="61" t="s">
        <v>1095</v>
      </c>
      <c r="D1" s="75" t="s">
        <v>118</v>
      </c>
    </row>
    <row r="4" spans="1:31">
      <c r="A4" s="352" t="s">
        <v>266</v>
      </c>
      <c r="B4" s="142"/>
      <c r="C4" s="142"/>
      <c r="R4"/>
      <c r="S4"/>
      <c r="T4"/>
      <c r="U4"/>
      <c r="V4"/>
      <c r="W4"/>
      <c r="X4"/>
      <c r="Y4"/>
      <c r="Z4"/>
      <c r="AA4"/>
      <c r="AB4"/>
      <c r="AC4"/>
      <c r="AD4"/>
      <c r="AE4"/>
    </row>
    <row r="5" spans="1:31">
      <c r="B5" s="364"/>
      <c r="C5" s="364"/>
    </row>
    <row r="6" spans="1:31">
      <c r="C6" s="136" t="s">
        <v>1132</v>
      </c>
    </row>
    <row r="7" spans="1:31">
      <c r="A7" s="394" t="s">
        <v>60</v>
      </c>
      <c r="B7" s="977">
        <v>45565</v>
      </c>
      <c r="C7" s="977">
        <v>45291</v>
      </c>
    </row>
    <row r="8" spans="1:31">
      <c r="A8" s="364" t="s">
        <v>121</v>
      </c>
      <c r="B8" s="682">
        <v>132132513</v>
      </c>
      <c r="C8" s="682">
        <v>424735</v>
      </c>
    </row>
    <row r="9" spans="1:31">
      <c r="A9" s="364" t="s">
        <v>122</v>
      </c>
      <c r="B9" s="682">
        <v>60089684</v>
      </c>
      <c r="C9" s="682">
        <v>30720576</v>
      </c>
    </row>
    <row r="10" spans="1:31">
      <c r="B10" s="570"/>
      <c r="C10" s="570"/>
    </row>
    <row r="11" spans="1:31" ht="15" thickBot="1">
      <c r="A11" s="379" t="s">
        <v>3</v>
      </c>
      <c r="B11" s="683">
        <v>192222197</v>
      </c>
      <c r="C11" s="683">
        <v>31145311</v>
      </c>
    </row>
    <row r="12" spans="1:31" ht="15" thickTop="1"/>
    <row r="13" spans="1:31">
      <c r="A13" s="546" t="s">
        <v>1031</v>
      </c>
      <c r="B13" s="455">
        <v>0</v>
      </c>
      <c r="C13" s="455">
        <v>0</v>
      </c>
    </row>
    <row r="14" spans="1:31">
      <c r="A14" s="66"/>
      <c r="B14" s="366"/>
      <c r="C14" s="366"/>
    </row>
  </sheetData>
  <hyperlinks>
    <hyperlink ref="D1" location="BG!A1" display="BG" xr:uid="{00000000-0004-0000-1800-000000000000}"/>
  </hyperlinks>
  <pageMargins left="0.7" right="0.7" top="0.75" bottom="0.75" header="0.3" footer="0.3"/>
  <pageSetup paperSize="9" fitToHeight="0"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22">
    <tabColor rgb="FF000099"/>
    <pageSetUpPr fitToPage="1"/>
  </sheetPr>
  <dimension ref="A1:M17"/>
  <sheetViews>
    <sheetView showGridLines="0" zoomScaleNormal="100" workbookViewId="0">
      <selection activeCell="F22" sqref="F22"/>
    </sheetView>
  </sheetViews>
  <sheetFormatPr baseColWidth="10" defaultRowHeight="14.5"/>
  <cols>
    <col min="1" max="1" width="51.54296875" style="61" customWidth="1"/>
    <col min="2" max="3" width="19.36328125" style="61" customWidth="1"/>
    <col min="4" max="4" width="7" style="61" customWidth="1"/>
    <col min="5" max="13" width="11.453125" style="61"/>
  </cols>
  <sheetData>
    <row r="1" spans="1:4">
      <c r="A1" s="61" t="s">
        <v>1095</v>
      </c>
      <c r="D1" s="75" t="s">
        <v>118</v>
      </c>
    </row>
    <row r="5" spans="1:4">
      <c r="A5" s="352" t="s">
        <v>280</v>
      </c>
      <c r="B5" s="142"/>
      <c r="C5" s="142"/>
    </row>
    <row r="6" spans="1:4" s="13" customFormat="1">
      <c r="A6" s="76"/>
      <c r="B6" s="76"/>
      <c r="C6" s="76"/>
    </row>
    <row r="7" spans="1:4">
      <c r="C7" s="136" t="s">
        <v>1134</v>
      </c>
    </row>
    <row r="8" spans="1:4">
      <c r="A8" s="137" t="s">
        <v>61</v>
      </c>
      <c r="B8" s="977">
        <v>45565</v>
      </c>
      <c r="C8" s="977">
        <v>45291</v>
      </c>
    </row>
    <row r="9" spans="1:4">
      <c r="A9" s="364" t="s">
        <v>123</v>
      </c>
      <c r="B9" s="682">
        <v>0</v>
      </c>
      <c r="C9" s="682">
        <v>1168170542.8835664</v>
      </c>
    </row>
    <row r="10" spans="1:4">
      <c r="A10" s="364" t="s">
        <v>1054</v>
      </c>
      <c r="B10" s="682">
        <v>3117236</v>
      </c>
      <c r="C10" s="682">
        <v>0</v>
      </c>
    </row>
    <row r="11" spans="1:4">
      <c r="A11" s="364" t="s">
        <v>1145</v>
      </c>
      <c r="B11" s="682">
        <v>24731569</v>
      </c>
      <c r="C11" s="682">
        <v>57232880</v>
      </c>
    </row>
    <row r="12" spans="1:4" ht="15" thickBot="1">
      <c r="A12" s="379" t="s">
        <v>3</v>
      </c>
      <c r="B12" s="683">
        <v>27848805</v>
      </c>
      <c r="C12" s="685">
        <v>1225403422.8835664</v>
      </c>
    </row>
    <row r="13" spans="1:4" ht="15" thickTop="1"/>
    <row r="15" spans="1:4">
      <c r="B15" s="455">
        <v>0</v>
      </c>
      <c r="C15" s="455">
        <v>0</v>
      </c>
    </row>
    <row r="16" spans="1:4">
      <c r="B16" s="407"/>
      <c r="C16" s="407"/>
    </row>
    <row r="17" spans="2:3">
      <c r="B17" s="406"/>
      <c r="C17" s="406"/>
    </row>
  </sheetData>
  <hyperlinks>
    <hyperlink ref="D1" location="BG!A1" display="BG" xr:uid="{00000000-0004-0000-1900-000000000000}"/>
  </hyperlinks>
  <pageMargins left="0.7" right="0.7" top="0.75" bottom="0.75" header="0.3" footer="0.3"/>
  <pageSetup paperSize="9" scale="89" fitToHeight="0"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23">
    <tabColor rgb="FF000099"/>
    <pageSetUpPr fitToPage="1"/>
  </sheetPr>
  <dimension ref="A1:M17"/>
  <sheetViews>
    <sheetView showGridLines="0" zoomScaleNormal="100" workbookViewId="0">
      <selection activeCell="F7" sqref="F7"/>
    </sheetView>
  </sheetViews>
  <sheetFormatPr baseColWidth="10" defaultRowHeight="14.5"/>
  <cols>
    <col min="1" max="1" width="30.453125" style="61" bestFit="1" customWidth="1"/>
    <col min="2" max="2" width="22.6328125" style="61" customWidth="1"/>
    <col min="3" max="3" width="20.453125" style="61" customWidth="1"/>
    <col min="4" max="4" width="3.36328125" style="61" bestFit="1" customWidth="1"/>
    <col min="5" max="13" width="11.453125" style="61"/>
  </cols>
  <sheetData>
    <row r="1" spans="1:4">
      <c r="A1" s="61" t="s">
        <v>1095</v>
      </c>
      <c r="D1" s="75" t="s">
        <v>118</v>
      </c>
    </row>
    <row r="2" spans="1:4" ht="30" customHeight="1"/>
    <row r="4" spans="1:4">
      <c r="A4" s="1068" t="s">
        <v>267</v>
      </c>
      <c r="B4" s="1068"/>
      <c r="C4" s="1068"/>
      <c r="D4" s="1068"/>
    </row>
    <row r="6" spans="1:4">
      <c r="C6" s="136" t="s">
        <v>1132</v>
      </c>
    </row>
    <row r="7" spans="1:4">
      <c r="A7" s="1186" t="s">
        <v>62</v>
      </c>
      <c r="B7" s="977">
        <v>45565</v>
      </c>
      <c r="C7" s="977">
        <v>45291</v>
      </c>
    </row>
    <row r="8" spans="1:4">
      <c r="A8" s="1186"/>
      <c r="B8" s="177"/>
      <c r="C8" s="177"/>
    </row>
    <row r="9" spans="1:4">
      <c r="A9" s="408" t="s">
        <v>760</v>
      </c>
    </row>
    <row r="10" spans="1:4">
      <c r="A10" s="408" t="s">
        <v>762</v>
      </c>
    </row>
    <row r="11" spans="1:4">
      <c r="A11" s="408" t="s">
        <v>761</v>
      </c>
    </row>
    <row r="12" spans="1:4" hidden="1">
      <c r="A12" s="408" t="s">
        <v>268</v>
      </c>
    </row>
    <row r="13" spans="1:4" ht="15" thickBot="1">
      <c r="A13" s="379" t="s">
        <v>3</v>
      </c>
      <c r="B13" s="681">
        <v>0</v>
      </c>
      <c r="C13" s="681">
        <v>0</v>
      </c>
    </row>
    <row r="14" spans="1:4" ht="15" thickTop="1"/>
    <row r="17" spans="8:8">
      <c r="H17" s="61" t="s">
        <v>40</v>
      </c>
    </row>
  </sheetData>
  <mergeCells count="2">
    <mergeCell ref="A4:D4"/>
    <mergeCell ref="A7:A8"/>
  </mergeCells>
  <hyperlinks>
    <hyperlink ref="D1" location="BG!A1" display="BG" xr:uid="{00000000-0004-0000-1A00-000000000000}"/>
  </hyperlinks>
  <pageMargins left="0.7" right="0.7" top="0.75" bottom="0.75" header="0.3" footer="0.3"/>
  <pageSetup fitToHeight="0"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Hoja24">
    <tabColor rgb="FF000099"/>
    <pageSetUpPr fitToPage="1"/>
  </sheetPr>
  <dimension ref="A1:H106"/>
  <sheetViews>
    <sheetView showGridLines="0" zoomScale="80" zoomScaleNormal="80" workbookViewId="0">
      <selection activeCell="E5" sqref="E5"/>
    </sheetView>
  </sheetViews>
  <sheetFormatPr baseColWidth="10" defaultRowHeight="14.5"/>
  <cols>
    <col min="1" max="1" width="73.6328125" bestFit="1" customWidth="1"/>
    <col min="2" max="2" width="17.90625" style="304" customWidth="1"/>
    <col min="3" max="3" width="17.90625" customWidth="1"/>
    <col min="4" max="4" width="5.08984375" customWidth="1"/>
    <col min="5" max="5" width="74.54296875" bestFit="1" customWidth="1"/>
    <col min="6" max="6" width="15.6328125" customWidth="1"/>
    <col min="7" max="7" width="15.08984375" bestFit="1" customWidth="1"/>
  </cols>
  <sheetData>
    <row r="1" spans="1:8">
      <c r="A1" t="s">
        <v>1095</v>
      </c>
      <c r="D1" s="74" t="s">
        <v>118</v>
      </c>
    </row>
    <row r="2" spans="1:8" ht="39" customHeight="1"/>
    <row r="3" spans="1:8">
      <c r="A3" s="352" t="s">
        <v>269</v>
      </c>
      <c r="B3" s="587"/>
      <c r="C3" s="142"/>
    </row>
    <row r="4" spans="1:8">
      <c r="A4" s="1188" t="s">
        <v>1132</v>
      </c>
      <c r="B4" s="1188"/>
      <c r="C4" s="1188"/>
    </row>
    <row r="5" spans="1:8" s="910" customFormat="1" ht="59.25" customHeight="1">
      <c r="A5" s="1174" t="s">
        <v>2502</v>
      </c>
      <c r="B5" s="1174"/>
      <c r="C5" s="1174"/>
      <c r="D5" s="1002"/>
      <c r="E5" s="1002"/>
      <c r="F5" s="1002"/>
      <c r="G5" s="1002"/>
    </row>
    <row r="6" spans="1:8">
      <c r="A6" s="5"/>
      <c r="E6" s="5"/>
      <c r="F6" s="136"/>
      <c r="G6" s="136"/>
    </row>
    <row r="7" spans="1:8">
      <c r="A7" s="409" t="s">
        <v>58</v>
      </c>
      <c r="B7" s="968">
        <v>45565</v>
      </c>
      <c r="C7" s="968">
        <v>45291</v>
      </c>
    </row>
    <row r="8" spans="1:8">
      <c r="A8" s="411" t="s">
        <v>125</v>
      </c>
      <c r="B8" s="680"/>
      <c r="C8" s="680"/>
      <c r="D8" s="97"/>
    </row>
    <row r="9" spans="1:8">
      <c r="A9" s="601" t="s">
        <v>1000</v>
      </c>
      <c r="B9" s="680">
        <v>44369023</v>
      </c>
      <c r="C9" s="680">
        <v>1059886293</v>
      </c>
      <c r="D9" s="97"/>
      <c r="H9" s="351"/>
    </row>
    <row r="10" spans="1:8">
      <c r="A10" s="601" t="s">
        <v>1447</v>
      </c>
      <c r="B10" s="680">
        <v>3027377748</v>
      </c>
      <c r="C10" s="680">
        <v>0</v>
      </c>
      <c r="D10" s="97"/>
    </row>
    <row r="11" spans="1:8" hidden="1">
      <c r="A11" s="601" t="s">
        <v>1203</v>
      </c>
      <c r="B11" s="680">
        <v>0</v>
      </c>
      <c r="C11" s="680">
        <v>0</v>
      </c>
      <c r="D11" s="97"/>
    </row>
    <row r="12" spans="1:8" hidden="1">
      <c r="A12" s="601" t="s">
        <v>1146</v>
      </c>
      <c r="B12" s="680">
        <v>0</v>
      </c>
      <c r="C12" s="680">
        <v>0</v>
      </c>
      <c r="D12" s="97"/>
    </row>
    <row r="13" spans="1:8">
      <c r="A13" s="601" t="s">
        <v>1069</v>
      </c>
      <c r="B13" s="680">
        <v>7003034316</v>
      </c>
      <c r="C13" s="680">
        <v>0</v>
      </c>
      <c r="D13" s="97"/>
    </row>
    <row r="14" spans="1:8">
      <c r="A14" s="601" t="s">
        <v>1068</v>
      </c>
      <c r="B14" s="680">
        <v>16044362434</v>
      </c>
      <c r="C14" s="680">
        <v>0</v>
      </c>
      <c r="D14" s="97"/>
    </row>
    <row r="15" spans="1:8" hidden="1">
      <c r="A15" s="601" t="s">
        <v>1071</v>
      </c>
      <c r="B15" s="680">
        <v>0</v>
      </c>
      <c r="C15" s="680">
        <v>0</v>
      </c>
      <c r="D15" s="97"/>
    </row>
    <row r="16" spans="1:8" hidden="1">
      <c r="A16" s="601" t="s">
        <v>1070</v>
      </c>
      <c r="B16" s="680">
        <v>0</v>
      </c>
      <c r="C16" s="680">
        <v>0</v>
      </c>
      <c r="D16" s="97"/>
    </row>
    <row r="17" spans="1:8" hidden="1">
      <c r="A17" s="601" t="s">
        <v>1204</v>
      </c>
      <c r="B17" s="680">
        <v>0</v>
      </c>
      <c r="C17" s="680">
        <v>0</v>
      </c>
      <c r="D17" s="97"/>
    </row>
    <row r="18" spans="1:8" hidden="1">
      <c r="A18" s="601" t="s">
        <v>1443</v>
      </c>
      <c r="B18" s="680">
        <v>0</v>
      </c>
      <c r="C18" s="680">
        <v>0</v>
      </c>
      <c r="D18" s="97"/>
    </row>
    <row r="19" spans="1:8" hidden="1">
      <c r="A19" s="601" t="s">
        <v>1444</v>
      </c>
      <c r="B19" s="680">
        <v>0</v>
      </c>
      <c r="C19" s="680">
        <v>0</v>
      </c>
      <c r="D19" s="97"/>
    </row>
    <row r="20" spans="1:8" hidden="1">
      <c r="A20" s="601" t="s">
        <v>1445</v>
      </c>
      <c r="B20" s="680">
        <v>0</v>
      </c>
      <c r="C20" s="680">
        <v>0</v>
      </c>
      <c r="D20" s="97"/>
    </row>
    <row r="21" spans="1:8" hidden="1">
      <c r="A21" s="601" t="s">
        <v>1162</v>
      </c>
      <c r="B21" s="680">
        <v>0</v>
      </c>
      <c r="C21" s="680">
        <v>0</v>
      </c>
    </row>
    <row r="22" spans="1:8" hidden="1">
      <c r="A22" s="601" t="s">
        <v>1163</v>
      </c>
      <c r="B22" s="680">
        <v>0</v>
      </c>
      <c r="C22" s="680">
        <v>0</v>
      </c>
    </row>
    <row r="23" spans="1:8" hidden="1">
      <c r="A23" s="601" t="s">
        <v>2366</v>
      </c>
      <c r="B23" s="680">
        <v>0</v>
      </c>
      <c r="C23" s="680">
        <v>0</v>
      </c>
    </row>
    <row r="24" spans="1:8" hidden="1">
      <c r="A24" s="601" t="s">
        <v>1164</v>
      </c>
      <c r="B24" s="680">
        <v>0</v>
      </c>
      <c r="C24" s="680">
        <v>0</v>
      </c>
    </row>
    <row r="25" spans="1:8" hidden="1">
      <c r="A25" s="601" t="s">
        <v>2367</v>
      </c>
      <c r="B25" s="680">
        <v>0</v>
      </c>
      <c r="C25" s="680">
        <v>0</v>
      </c>
    </row>
    <row r="26" spans="1:8" hidden="1">
      <c r="A26" s="601" t="s">
        <v>2368</v>
      </c>
      <c r="B26" s="680">
        <v>0</v>
      </c>
      <c r="C26" s="680">
        <v>0</v>
      </c>
    </row>
    <row r="27" spans="1:8">
      <c r="A27" s="601" t="s">
        <v>1072</v>
      </c>
      <c r="B27" s="680">
        <v>39009198</v>
      </c>
      <c r="C27" s="680">
        <v>64246564</v>
      </c>
      <c r="H27" s="545" t="s">
        <v>2480</v>
      </c>
    </row>
    <row r="28" spans="1:8">
      <c r="A28" s="601" t="s">
        <v>1196</v>
      </c>
      <c r="B28" s="680">
        <v>0</v>
      </c>
      <c r="C28" s="680">
        <v>1619048</v>
      </c>
      <c r="H28" s="545" t="s">
        <v>2507</v>
      </c>
    </row>
    <row r="29" spans="1:8">
      <c r="A29" s="601" t="s">
        <v>1074</v>
      </c>
      <c r="B29" s="680">
        <v>96751371</v>
      </c>
      <c r="C29" s="680">
        <v>74731433</v>
      </c>
      <c r="H29" s="545" t="s">
        <v>2475</v>
      </c>
    </row>
    <row r="30" spans="1:8">
      <c r="A30" s="601" t="s">
        <v>1075</v>
      </c>
      <c r="B30" s="680">
        <v>30000515</v>
      </c>
      <c r="C30" s="680">
        <v>45349866</v>
      </c>
      <c r="H30" s="545"/>
    </row>
    <row r="31" spans="1:8">
      <c r="A31" s="601" t="s">
        <v>1076</v>
      </c>
      <c r="B31" s="680">
        <v>165254443</v>
      </c>
      <c r="C31" s="680">
        <v>62403120</v>
      </c>
    </row>
    <row r="32" spans="1:8" ht="15.75" customHeight="1">
      <c r="A32" s="601" t="s">
        <v>1197</v>
      </c>
      <c r="B32" s="680">
        <v>336513416</v>
      </c>
      <c r="C32" s="680">
        <v>6947144</v>
      </c>
    </row>
    <row r="33" spans="1:4" ht="14.4" customHeight="1">
      <c r="A33" s="601" t="s">
        <v>2588</v>
      </c>
      <c r="B33" s="680">
        <v>25837757</v>
      </c>
      <c r="C33" s="680">
        <v>0</v>
      </c>
    </row>
    <row r="34" spans="1:4">
      <c r="A34" s="601" t="s">
        <v>1073</v>
      </c>
      <c r="B34" s="680">
        <v>12576669</v>
      </c>
      <c r="C34" s="680">
        <v>0</v>
      </c>
    </row>
    <row r="35" spans="1:4">
      <c r="A35" s="601" t="s">
        <v>1195</v>
      </c>
      <c r="B35" s="680">
        <v>37364908</v>
      </c>
      <c r="C35" s="680">
        <v>86386312</v>
      </c>
    </row>
    <row r="36" spans="1:4">
      <c r="A36" s="601" t="s">
        <v>1219</v>
      </c>
      <c r="B36" s="680">
        <v>6648362196</v>
      </c>
      <c r="C36" s="680">
        <v>25848998</v>
      </c>
    </row>
    <row r="37" spans="1:4">
      <c r="A37" s="601" t="s">
        <v>1223</v>
      </c>
      <c r="B37" s="680">
        <v>66866567867</v>
      </c>
      <c r="C37" s="680">
        <v>19281124688</v>
      </c>
    </row>
    <row r="38" spans="1:4">
      <c r="A38" s="601" t="s">
        <v>2494</v>
      </c>
      <c r="B38" s="680">
        <v>0</v>
      </c>
      <c r="C38" s="97">
        <v>0</v>
      </c>
      <c r="D38" s="545" t="s">
        <v>2477</v>
      </c>
    </row>
    <row r="39" spans="1:4">
      <c r="A39" s="601" t="s">
        <v>2447</v>
      </c>
      <c r="B39" s="680">
        <v>-67486815641</v>
      </c>
      <c r="C39" s="680">
        <v>-19253865521</v>
      </c>
      <c r="D39" s="545" t="s">
        <v>2476</v>
      </c>
    </row>
    <row r="40" spans="1:4">
      <c r="A40" s="601" t="s">
        <v>2497</v>
      </c>
      <c r="B40" s="680">
        <v>-12875552576</v>
      </c>
      <c r="C40" s="97">
        <v>0</v>
      </c>
      <c r="D40" s="545" t="s">
        <v>2479</v>
      </c>
    </row>
    <row r="41" spans="1:4">
      <c r="A41" s="601" t="s">
        <v>2500</v>
      </c>
      <c r="B41" s="680">
        <v>-20578825277.843124</v>
      </c>
      <c r="C41" s="680">
        <v>0</v>
      </c>
      <c r="D41" s="545" t="s">
        <v>2478</v>
      </c>
    </row>
    <row r="42" spans="1:4">
      <c r="A42" s="411" t="s">
        <v>191</v>
      </c>
      <c r="B42" s="680"/>
      <c r="C42" s="97"/>
    </row>
    <row r="43" spans="1:4">
      <c r="A43" s="350" t="s">
        <v>1001</v>
      </c>
      <c r="B43" s="680">
        <v>52722000</v>
      </c>
      <c r="C43" s="680">
        <v>47387105</v>
      </c>
    </row>
    <row r="44" spans="1:4">
      <c r="A44" s="350" t="s">
        <v>1005</v>
      </c>
      <c r="B44" s="680">
        <v>58725731</v>
      </c>
      <c r="C44" s="680">
        <v>48525731</v>
      </c>
    </row>
    <row r="45" spans="1:4">
      <c r="A45" s="350" t="s">
        <v>1043</v>
      </c>
      <c r="B45" s="680">
        <v>24375000</v>
      </c>
      <c r="C45" s="680">
        <v>22475000</v>
      </c>
    </row>
    <row r="46" spans="1:4">
      <c r="A46" s="350" t="s">
        <v>1044</v>
      </c>
      <c r="B46" s="680">
        <v>60434786</v>
      </c>
      <c r="C46" s="680">
        <v>42034786</v>
      </c>
    </row>
    <row r="47" spans="1:4">
      <c r="A47" s="350" t="s">
        <v>1220</v>
      </c>
      <c r="B47" s="680">
        <v>76464267</v>
      </c>
      <c r="C47" s="680">
        <v>17435000</v>
      </c>
    </row>
    <row r="48" spans="1:4">
      <c r="A48" s="350" t="s">
        <v>2388</v>
      </c>
      <c r="B48" s="680">
        <v>30628571</v>
      </c>
      <c r="C48" s="97">
        <v>0</v>
      </c>
    </row>
    <row r="49" spans="1:7" ht="15" customHeight="1">
      <c r="A49" s="350" t="s">
        <v>1002</v>
      </c>
      <c r="B49" s="680">
        <v>0</v>
      </c>
      <c r="C49" s="97">
        <v>0</v>
      </c>
    </row>
    <row r="50" spans="1:7">
      <c r="A50" s="350" t="s">
        <v>1003</v>
      </c>
      <c r="B50" s="680">
        <v>198954589</v>
      </c>
      <c r="C50" s="680">
        <v>185859773</v>
      </c>
    </row>
    <row r="51" spans="1:7" ht="15" customHeight="1">
      <c r="A51" s="350" t="s">
        <v>1004</v>
      </c>
      <c r="B51" s="680">
        <v>0</v>
      </c>
      <c r="C51" s="680">
        <v>208020187</v>
      </c>
    </row>
    <row r="52" spans="1:7">
      <c r="A52" s="350" t="s">
        <v>1041</v>
      </c>
      <c r="B52" s="680">
        <v>0</v>
      </c>
      <c r="C52" s="680">
        <v>106224314</v>
      </c>
    </row>
    <row r="53" spans="1:7" ht="15" customHeight="1">
      <c r="A53" s="350" t="s">
        <v>1042</v>
      </c>
      <c r="B53" s="680">
        <v>737108527</v>
      </c>
      <c r="C53" s="680">
        <v>913657293</v>
      </c>
    </row>
    <row r="54" spans="1:7">
      <c r="A54" s="350" t="s">
        <v>1222</v>
      </c>
      <c r="B54" s="680">
        <v>372141800</v>
      </c>
      <c r="C54" s="680">
        <v>275678243</v>
      </c>
    </row>
    <row r="55" spans="1:7">
      <c r="A55" s="350" t="s">
        <v>1221</v>
      </c>
      <c r="B55" s="680">
        <v>877164760</v>
      </c>
      <c r="C55" s="680">
        <v>259321054</v>
      </c>
    </row>
    <row r="56" spans="1:7">
      <c r="A56" s="350" t="s">
        <v>1064</v>
      </c>
      <c r="B56" s="680">
        <v>3898395</v>
      </c>
      <c r="C56" s="680">
        <v>10925430</v>
      </c>
    </row>
    <row r="57" spans="1:7">
      <c r="A57" s="350" t="s">
        <v>1065</v>
      </c>
      <c r="B57" s="680">
        <v>847018251</v>
      </c>
      <c r="C57" s="680">
        <v>1417950377</v>
      </c>
    </row>
    <row r="58" spans="1:7">
      <c r="A58" s="350" t="s">
        <v>1147</v>
      </c>
      <c r="B58" s="680">
        <v>141441567</v>
      </c>
      <c r="C58" s="680">
        <v>128490340</v>
      </c>
    </row>
    <row r="59" spans="1:7">
      <c r="A59" s="350" t="s">
        <v>1066</v>
      </c>
      <c r="B59" s="680">
        <v>88805438</v>
      </c>
      <c r="C59" s="680">
        <v>82960432</v>
      </c>
    </row>
    <row r="60" spans="1:7">
      <c r="A60" s="350" t="s">
        <v>1192</v>
      </c>
      <c r="B60" s="680">
        <v>93275026</v>
      </c>
      <c r="C60" s="680">
        <v>51713702</v>
      </c>
    </row>
    <row r="61" spans="1:7">
      <c r="A61" s="350" t="s">
        <v>1193</v>
      </c>
      <c r="B61" s="680">
        <v>69976190</v>
      </c>
      <c r="C61" s="680">
        <v>3641810</v>
      </c>
    </row>
    <row r="62" spans="1:7">
      <c r="A62" s="350" t="s">
        <v>1006</v>
      </c>
      <c r="B62" s="680">
        <v>0</v>
      </c>
      <c r="C62" s="680">
        <v>0</v>
      </c>
      <c r="F62" s="809" t="e">
        <f>+B97-#REF!</f>
        <v>#REF!</v>
      </c>
      <c r="G62" s="809"/>
    </row>
    <row r="63" spans="1:7">
      <c r="A63" s="350" t="s">
        <v>1007</v>
      </c>
      <c r="B63" s="680">
        <v>0</v>
      </c>
      <c r="C63" s="680">
        <v>0</v>
      </c>
    </row>
    <row r="64" spans="1:7">
      <c r="A64" s="350" t="s">
        <v>1045</v>
      </c>
      <c r="B64" s="680">
        <v>0</v>
      </c>
      <c r="C64" s="680">
        <v>0</v>
      </c>
    </row>
    <row r="65" spans="1:3">
      <c r="A65" s="601" t="s">
        <v>1067</v>
      </c>
      <c r="B65" s="680">
        <v>0</v>
      </c>
      <c r="C65" s="680">
        <v>0</v>
      </c>
    </row>
    <row r="66" spans="1:3">
      <c r="A66" s="350" t="s">
        <v>1096</v>
      </c>
      <c r="B66" s="680">
        <v>0</v>
      </c>
      <c r="C66" s="680">
        <v>134495902</v>
      </c>
    </row>
    <row r="67" spans="1:3">
      <c r="A67" s="601" t="s">
        <v>2481</v>
      </c>
      <c r="B67" s="680">
        <v>106410525</v>
      </c>
      <c r="C67">
        <v>0</v>
      </c>
    </row>
    <row r="68" spans="1:3" ht="15" thickBot="1">
      <c r="A68" s="808" t="s">
        <v>15</v>
      </c>
      <c r="B68" s="868">
        <v>3275733789.1568756</v>
      </c>
      <c r="C68" s="868">
        <v>5411474424</v>
      </c>
    </row>
    <row r="69" spans="1:3" ht="15" thickTop="1">
      <c r="A69" s="808"/>
      <c r="B69" s="866"/>
      <c r="C69" s="867"/>
    </row>
    <row r="70" spans="1:3">
      <c r="A70" s="523"/>
    </row>
    <row r="71" spans="1:3">
      <c r="A71" s="409" t="s">
        <v>749</v>
      </c>
      <c r="B71" s="969">
        <v>45565</v>
      </c>
      <c r="C71" s="969">
        <v>45291</v>
      </c>
    </row>
    <row r="72" spans="1:3">
      <c r="A72" s="601" t="s">
        <v>16</v>
      </c>
      <c r="B72" s="604">
        <v>2522089817</v>
      </c>
      <c r="C72" s="684">
        <v>2522089817</v>
      </c>
    </row>
    <row r="73" spans="1:3">
      <c r="A73" s="344" t="s">
        <v>125</v>
      </c>
      <c r="B73" s="604"/>
      <c r="C73" s="604"/>
    </row>
    <row r="74" spans="1:3">
      <c r="A74" s="601" t="s">
        <v>1199</v>
      </c>
      <c r="B74" s="604">
        <v>0</v>
      </c>
      <c r="C74" s="604">
        <v>14343482464</v>
      </c>
    </row>
    <row r="75" spans="1:3">
      <c r="A75" s="601" t="s">
        <v>1200</v>
      </c>
      <c r="B75" s="604">
        <v>0</v>
      </c>
      <c r="C75" s="604">
        <v>6147203062</v>
      </c>
    </row>
    <row r="76" spans="1:3">
      <c r="A76" s="601" t="s">
        <v>1201</v>
      </c>
      <c r="B76" s="604">
        <v>5559852673</v>
      </c>
      <c r="C76" s="604">
        <v>4205029659</v>
      </c>
    </row>
    <row r="77" spans="1:3">
      <c r="A77" s="601" t="s">
        <v>1202</v>
      </c>
      <c r="B77" s="604">
        <v>12961316732</v>
      </c>
      <c r="C77" s="604">
        <v>9800831319</v>
      </c>
    </row>
    <row r="78" spans="1:3">
      <c r="A78" s="601" t="s">
        <v>1203</v>
      </c>
      <c r="B78" s="604">
        <v>55991159950</v>
      </c>
      <c r="C78" s="604">
        <v>30353292210</v>
      </c>
    </row>
    <row r="79" spans="1:3">
      <c r="A79" s="601" t="s">
        <v>1146</v>
      </c>
      <c r="B79" s="604">
        <v>24120552909</v>
      </c>
      <c r="C79" s="604">
        <v>13124760541</v>
      </c>
    </row>
    <row r="80" spans="1:3">
      <c r="A80" s="601" t="s">
        <v>1204</v>
      </c>
      <c r="B80" s="604">
        <v>4913481664</v>
      </c>
      <c r="C80" s="604">
        <v>1710114509</v>
      </c>
    </row>
    <row r="81" spans="1:3">
      <c r="A81" s="601" t="s">
        <v>1205</v>
      </c>
      <c r="B81" s="604">
        <v>2105777441</v>
      </c>
      <c r="C81" s="604">
        <v>732905831</v>
      </c>
    </row>
    <row r="82" spans="1:3">
      <c r="A82" s="601" t="s">
        <v>2384</v>
      </c>
      <c r="B82" s="604">
        <v>6435465406</v>
      </c>
      <c r="C82" s="604">
        <v>0</v>
      </c>
    </row>
    <row r="83" spans="1:3">
      <c r="A83" s="601" t="s">
        <v>2385</v>
      </c>
      <c r="B83" s="604">
        <v>2758056603</v>
      </c>
      <c r="C83" s="604">
        <v>0</v>
      </c>
    </row>
    <row r="84" spans="1:3">
      <c r="A84" s="601" t="s">
        <v>2593</v>
      </c>
      <c r="B84" s="604">
        <v>4408633031</v>
      </c>
      <c r="C84" s="604">
        <v>0</v>
      </c>
    </row>
    <row r="85" spans="1:3">
      <c r="A85" s="601" t="s">
        <v>2510</v>
      </c>
      <c r="B85" s="604">
        <v>1526978630</v>
      </c>
      <c r="C85" s="604">
        <v>0</v>
      </c>
    </row>
    <row r="86" spans="1:3">
      <c r="A86" s="601" t="s">
        <v>2511</v>
      </c>
      <c r="B86" s="604">
        <v>654419413</v>
      </c>
      <c r="C86" s="604">
        <v>0</v>
      </c>
    </row>
    <row r="87" spans="1:3">
      <c r="A87" s="601" t="s">
        <v>2512</v>
      </c>
      <c r="B87" s="604">
        <v>536494431</v>
      </c>
      <c r="C87" s="604">
        <v>0</v>
      </c>
    </row>
    <row r="88" spans="1:3">
      <c r="A88" s="601" t="s">
        <v>2513</v>
      </c>
      <c r="B88" s="604">
        <v>229926185</v>
      </c>
      <c r="C88" s="604">
        <v>0</v>
      </c>
    </row>
    <row r="89" spans="1:3">
      <c r="A89" s="601" t="s">
        <v>2386</v>
      </c>
      <c r="B89" s="604">
        <v>5176482762</v>
      </c>
      <c r="C89" s="604">
        <v>7866790566</v>
      </c>
    </row>
    <row r="90" spans="1:3">
      <c r="A90" s="601" t="s">
        <v>1206</v>
      </c>
      <c r="B90" s="604">
        <v>321603901</v>
      </c>
      <c r="C90" s="604">
        <v>335883871</v>
      </c>
    </row>
    <row r="91" spans="1:3">
      <c r="A91" s="601" t="s">
        <v>1198</v>
      </c>
      <c r="B91" s="604">
        <v>67647281869</v>
      </c>
      <c r="C91" s="604">
        <v>35436585701</v>
      </c>
    </row>
    <row r="92" spans="1:3">
      <c r="A92" s="601" t="s">
        <v>2496</v>
      </c>
      <c r="B92" s="604">
        <v>-72784885291</v>
      </c>
      <c r="C92" s="604">
        <v>-37310009568</v>
      </c>
    </row>
    <row r="93" spans="1:3">
      <c r="A93" s="601" t="s">
        <v>2498</v>
      </c>
      <c r="B93" s="604">
        <v>-16832627889</v>
      </c>
      <c r="C93" s="604">
        <v>-35962482185</v>
      </c>
    </row>
    <row r="94" spans="1:3">
      <c r="A94" s="601" t="s">
        <v>2501</v>
      </c>
      <c r="B94" s="604">
        <v>-4367445732.2272406</v>
      </c>
      <c r="C94" s="604">
        <v>-3032610794</v>
      </c>
    </row>
    <row r="95" spans="1:3">
      <c r="A95" s="601" t="s">
        <v>758</v>
      </c>
      <c r="B95" s="684">
        <v>0</v>
      </c>
      <c r="C95" s="684">
        <v>0</v>
      </c>
    </row>
    <row r="96" spans="1:3">
      <c r="A96" s="601" t="s">
        <v>124</v>
      </c>
      <c r="B96" s="684">
        <v>0</v>
      </c>
      <c r="C96" s="684">
        <v>0</v>
      </c>
    </row>
    <row r="97" spans="1:3" ht="15" thickBot="1">
      <c r="A97" s="808" t="s">
        <v>15</v>
      </c>
      <c r="B97" s="685">
        <v>103884614504.77277</v>
      </c>
      <c r="C97" s="685">
        <v>50273867003</v>
      </c>
    </row>
    <row r="98" spans="1:3" ht="15" thickTop="1">
      <c r="B98"/>
    </row>
    <row r="99" spans="1:3">
      <c r="A99" s="1189" t="s">
        <v>2495</v>
      </c>
      <c r="B99" s="1189"/>
      <c r="C99" s="1189"/>
    </row>
    <row r="100" spans="1:3">
      <c r="A100" s="1187" t="s">
        <v>2448</v>
      </c>
      <c r="B100" s="1187"/>
      <c r="C100" s="1187"/>
    </row>
    <row r="101" spans="1:3">
      <c r="A101" s="1187"/>
      <c r="B101" s="1187"/>
      <c r="C101" s="1187"/>
    </row>
    <row r="102" spans="1:3">
      <c r="A102" s="1187" t="s">
        <v>2499</v>
      </c>
      <c r="B102" s="1187"/>
      <c r="C102" s="1187"/>
    </row>
    <row r="103" spans="1:3">
      <c r="A103" s="1187"/>
      <c r="B103" s="1187"/>
      <c r="C103" s="1187"/>
    </row>
    <row r="104" spans="1:3">
      <c r="A104" s="1187" t="s">
        <v>2506</v>
      </c>
      <c r="B104" s="1187"/>
      <c r="C104" s="1187"/>
    </row>
    <row r="105" spans="1:3">
      <c r="A105" s="1187"/>
      <c r="B105" s="1187"/>
      <c r="C105" s="1187"/>
    </row>
    <row r="106" spans="1:3">
      <c r="A106" s="1187"/>
      <c r="B106" s="1187"/>
      <c r="C106" s="1187"/>
    </row>
  </sheetData>
  <mergeCells count="6">
    <mergeCell ref="A104:C106"/>
    <mergeCell ref="A4:C4"/>
    <mergeCell ref="A99:C99"/>
    <mergeCell ref="A100:C101"/>
    <mergeCell ref="A102:C103"/>
    <mergeCell ref="A5:C5"/>
  </mergeCells>
  <hyperlinks>
    <hyperlink ref="D1" location="BG!A1" display="BG" xr:uid="{00000000-0004-0000-1B00-000000000000}"/>
  </hyperlinks>
  <printOptions horizontalCentered="1"/>
  <pageMargins left="0.70866141732283472" right="0.70866141732283472" top="0.74803149606299213" bottom="0.74803149606299213" header="0.31496062992125984" footer="0.31496062992125984"/>
  <pageSetup paperSize="9" scale="76" fitToHeight="0"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25">
    <tabColor rgb="FF000099"/>
  </sheetPr>
  <dimension ref="A1:L15"/>
  <sheetViews>
    <sheetView showGridLines="0" zoomScaleNormal="100" workbookViewId="0">
      <selection activeCell="B15" sqref="B15:D15"/>
    </sheetView>
  </sheetViews>
  <sheetFormatPr baseColWidth="10" defaultRowHeight="14.5"/>
  <cols>
    <col min="1" max="1" width="46" customWidth="1"/>
    <col min="2" max="3" width="20.36328125" customWidth="1"/>
    <col min="4" max="4" width="3.453125" bestFit="1" customWidth="1"/>
    <col min="5" max="5" width="10.6328125" customWidth="1"/>
    <col min="6" max="6" width="33.54296875" customWidth="1"/>
    <col min="7" max="7" width="1.08984375" customWidth="1"/>
    <col min="9" max="9" width="1.08984375" customWidth="1"/>
    <col min="10" max="10" width="18.08984375" customWidth="1"/>
    <col min="11" max="11" width="1.08984375" customWidth="1"/>
    <col min="12" max="12" width="13.08984375" customWidth="1"/>
  </cols>
  <sheetData>
    <row r="1" spans="1:12">
      <c r="A1" t="s">
        <v>1095</v>
      </c>
      <c r="D1" s="74" t="s">
        <v>118</v>
      </c>
    </row>
    <row r="2" spans="1:12" ht="33" customHeight="1"/>
    <row r="4" spans="1:12">
      <c r="A4" s="1068" t="s">
        <v>271</v>
      </c>
      <c r="B4" s="1068"/>
      <c r="C4" s="1068"/>
      <c r="D4" s="1068"/>
      <c r="E4" s="121"/>
      <c r="F4" s="121"/>
      <c r="G4" s="121"/>
      <c r="H4" s="121"/>
      <c r="I4" s="121"/>
      <c r="J4" s="121"/>
      <c r="K4" s="121"/>
      <c r="L4" s="121"/>
    </row>
    <row r="5" spans="1:12" ht="70.5" customHeight="1">
      <c r="A5" s="1190" t="s">
        <v>1225</v>
      </c>
      <c r="B5" s="1190"/>
      <c r="C5" s="1190"/>
      <c r="D5" s="1190"/>
    </row>
    <row r="6" spans="1:12" ht="12.75" customHeight="1">
      <c r="A6" s="1190"/>
      <c r="B6" s="1190"/>
      <c r="C6" s="1190"/>
      <c r="D6" s="1190"/>
    </row>
    <row r="7" spans="1:12">
      <c r="A7" s="347" t="s">
        <v>763</v>
      </c>
      <c r="B7" s="967">
        <v>45565</v>
      </c>
      <c r="C7" s="967">
        <v>45291</v>
      </c>
    </row>
    <row r="8" spans="1:12">
      <c r="A8" s="345" t="s">
        <v>764</v>
      </c>
      <c r="B8" s="412">
        <v>15000417353</v>
      </c>
      <c r="C8" s="412">
        <v>15000317353</v>
      </c>
    </row>
    <row r="9" spans="1:12">
      <c r="A9" s="345" t="s">
        <v>2605</v>
      </c>
      <c r="B9" s="413">
        <v>15000000000</v>
      </c>
      <c r="C9" s="413">
        <v>15000000000</v>
      </c>
    </row>
    <row r="10" spans="1:12">
      <c r="A10" s="345" t="s">
        <v>2606</v>
      </c>
      <c r="B10" s="413">
        <v>100000</v>
      </c>
      <c r="C10">
        <v>0</v>
      </c>
    </row>
    <row r="11" spans="1:12">
      <c r="A11" s="345" t="s">
        <v>1224</v>
      </c>
      <c r="B11" s="413">
        <v>317353</v>
      </c>
      <c r="C11" s="413">
        <v>317353</v>
      </c>
    </row>
    <row r="12" spans="1:12">
      <c r="A12" s="345" t="s">
        <v>766</v>
      </c>
      <c r="B12" s="412">
        <v>15000</v>
      </c>
      <c r="C12" s="412">
        <v>15000</v>
      </c>
    </row>
    <row r="13" spans="1:12">
      <c r="A13" s="345" t="s">
        <v>765</v>
      </c>
      <c r="B13" s="413">
        <v>1000000</v>
      </c>
      <c r="C13" s="413">
        <v>1000000</v>
      </c>
    </row>
    <row r="14" spans="1:12" ht="15" thickBot="1">
      <c r="A14" s="415" t="s">
        <v>3</v>
      </c>
      <c r="B14" s="414">
        <v>15000417353</v>
      </c>
      <c r="C14" s="414">
        <v>15000317353</v>
      </c>
    </row>
    <row r="15" spans="1:12" ht="15" thickTop="1">
      <c r="B15" s="456"/>
      <c r="C15" s="456"/>
    </row>
  </sheetData>
  <mergeCells count="3">
    <mergeCell ref="A4:D4"/>
    <mergeCell ref="A5:D5"/>
    <mergeCell ref="A6:D6"/>
  </mergeCells>
  <hyperlinks>
    <hyperlink ref="D1" location="BG!A1" display="BG" xr:uid="{00000000-0004-0000-1C00-000000000000}"/>
  </hyperlinks>
  <pageMargins left="0.70866141732283472" right="0.70866141732283472" top="0.74803149606299213" bottom="0.74803149606299213" header="0.31496062992125984" footer="0.31496062992125984"/>
  <pageSetup paperSize="9" scale="8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C936C-831C-4E79-9DAE-5BAAF4F40336}">
  <sheetPr>
    <tabColor rgb="FF00B050"/>
  </sheetPr>
  <dimension ref="A1:N78"/>
  <sheetViews>
    <sheetView showGridLines="0" zoomScale="90" zoomScaleNormal="90" workbookViewId="0">
      <pane xSplit="5" ySplit="5" topLeftCell="F6" activePane="bottomRight" state="frozen"/>
      <selection activeCell="D20" sqref="D20"/>
      <selection pane="topRight" activeCell="D20" sqref="D20"/>
      <selection pane="bottomLeft" activeCell="D20" sqref="D20"/>
      <selection pane="bottomRight" activeCell="E18" activeCellId="4" sqref="E6 E9 E12 E15 E18"/>
    </sheetView>
  </sheetViews>
  <sheetFormatPr baseColWidth="10" defaultColWidth="12.453125" defaultRowHeight="11.5"/>
  <cols>
    <col min="1" max="1" width="8.453125" style="766" customWidth="1"/>
    <col min="2" max="2" width="13.453125" style="766" customWidth="1"/>
    <col min="3" max="3" width="15.453125" style="766" customWidth="1"/>
    <col min="4" max="4" width="38.90625" style="766" customWidth="1"/>
    <col min="5" max="5" width="19.6328125" style="777" bestFit="1" customWidth="1"/>
    <col min="6" max="6" width="19.6328125" style="777" customWidth="1"/>
    <col min="7" max="8" width="16.90625" style="766" customWidth="1"/>
    <col min="9" max="9" width="19" style="766" customWidth="1"/>
    <col min="10" max="10" width="14.90625" style="766" customWidth="1"/>
    <col min="11" max="11" width="21.90625" style="766" bestFit="1" customWidth="1"/>
    <col min="12" max="12" width="21.453125" style="766" bestFit="1" customWidth="1"/>
    <col min="13" max="13" width="176.08984375" style="766" bestFit="1" customWidth="1"/>
    <col min="14" max="14" width="56.54296875" style="766" bestFit="1" customWidth="1"/>
    <col min="15" max="16384" width="12.453125" style="837"/>
  </cols>
  <sheetData>
    <row r="1" spans="1:14" s="836" customFormat="1" ht="13">
      <c r="A1" s="780"/>
      <c r="B1" s="780"/>
      <c r="C1" s="780"/>
      <c r="D1" s="780"/>
      <c r="E1" s="781" t="s">
        <v>2435</v>
      </c>
      <c r="F1" s="781"/>
      <c r="G1" s="781" t="s">
        <v>2431</v>
      </c>
      <c r="H1" s="781" t="s">
        <v>2436</v>
      </c>
      <c r="I1" s="781" t="s">
        <v>2433</v>
      </c>
      <c r="J1" s="780"/>
      <c r="K1" s="780"/>
      <c r="L1" s="780"/>
      <c r="M1" s="780"/>
      <c r="N1" s="780"/>
    </row>
    <row r="2" spans="1:14" s="836" customFormat="1" ht="13">
      <c r="A2" s="780"/>
      <c r="B2" s="780"/>
      <c r="C2" s="780"/>
      <c r="D2" s="780"/>
      <c r="E2" s="781" t="s">
        <v>2435</v>
      </c>
      <c r="F2" s="781"/>
      <c r="G2" s="781" t="s">
        <v>2432</v>
      </c>
      <c r="H2" s="781" t="s">
        <v>2436</v>
      </c>
      <c r="I2" s="781" t="s">
        <v>2434</v>
      </c>
      <c r="J2" s="780"/>
      <c r="K2" s="780"/>
      <c r="L2" s="780"/>
      <c r="M2" s="780"/>
      <c r="N2" s="780"/>
    </row>
    <row r="4" spans="1:14" ht="23">
      <c r="B4" s="762"/>
      <c r="C4" s="762"/>
      <c r="D4" s="762"/>
      <c r="E4" s="763"/>
      <c r="F4" s="763" t="s">
        <v>787</v>
      </c>
      <c r="G4" s="764" t="s">
        <v>2392</v>
      </c>
      <c r="H4" s="765"/>
      <c r="I4" s="764" t="s">
        <v>2393</v>
      </c>
      <c r="J4" s="764" t="s">
        <v>2394</v>
      </c>
      <c r="L4" s="767" t="s">
        <v>2395</v>
      </c>
    </row>
    <row r="5" spans="1:14" s="850" customFormat="1" ht="25.5" customHeight="1">
      <c r="A5" s="835" t="s">
        <v>2464</v>
      </c>
      <c r="B5" s="778" t="s">
        <v>2396</v>
      </c>
      <c r="C5" s="768" t="s">
        <v>2397</v>
      </c>
      <c r="D5" s="768" t="s">
        <v>2398</v>
      </c>
      <c r="E5" s="769" t="s">
        <v>2579</v>
      </c>
      <c r="F5" s="769" t="s">
        <v>2450</v>
      </c>
      <c r="G5" s="768" t="s">
        <v>2399</v>
      </c>
      <c r="H5" s="801" t="s">
        <v>2400</v>
      </c>
      <c r="I5" s="801" t="s">
        <v>2429</v>
      </c>
      <c r="J5" s="768" t="s">
        <v>2401</v>
      </c>
      <c r="K5" s="768" t="s">
        <v>2402</v>
      </c>
      <c r="L5" s="768" t="s">
        <v>2430</v>
      </c>
      <c r="M5" s="768" t="s">
        <v>2403</v>
      </c>
      <c r="N5" s="849"/>
    </row>
    <row r="6" spans="1:14">
      <c r="A6" s="1050" t="s">
        <v>2404</v>
      </c>
      <c r="B6" s="770" t="s">
        <v>2404</v>
      </c>
      <c r="C6" s="770">
        <v>11225</v>
      </c>
      <c r="D6" s="771" t="s">
        <v>2405</v>
      </c>
      <c r="E6" s="772" t="e">
        <f>+#REF!</f>
        <v>#REF!</v>
      </c>
      <c r="F6" s="1051" t="e">
        <f>+E6+E7</f>
        <v>#REF!</v>
      </c>
      <c r="G6" s="1053" t="e">
        <f>+#REF!+#REF!</f>
        <v>#REF!</v>
      </c>
      <c r="H6" s="1054" t="e">
        <f>+G6-F6</f>
        <v>#REF!</v>
      </c>
      <c r="I6" s="1053" t="e">
        <f>-#REF!</f>
        <v>#REF!</v>
      </c>
      <c r="J6" s="1053" t="e">
        <f>+G6-I6</f>
        <v>#REF!</v>
      </c>
      <c r="K6" s="1044" t="e">
        <f>+IF(H6&lt;I6,"Regulariza el activo (-)","Regulariza el pasivo (-)")</f>
        <v>#REF!</v>
      </c>
      <c r="L6" s="1046" t="e">
        <f>+F6+J6</f>
        <v>#REF!</v>
      </c>
      <c r="M6" s="1048" t="s">
        <v>2406</v>
      </c>
    </row>
    <row r="7" spans="1:14">
      <c r="A7" s="1050"/>
      <c r="B7" s="813" t="s">
        <v>2407</v>
      </c>
      <c r="C7" s="813">
        <v>12114</v>
      </c>
      <c r="D7" s="814" t="s">
        <v>2408</v>
      </c>
      <c r="E7" s="815" t="e">
        <f>+#REF!</f>
        <v>#REF!</v>
      </c>
      <c r="F7" s="1052"/>
      <c r="G7" s="1051"/>
      <c r="H7" s="1055"/>
      <c r="I7" s="1051"/>
      <c r="J7" s="1056"/>
      <c r="K7" s="1045"/>
      <c r="L7" s="1047"/>
      <c r="M7" s="1049"/>
      <c r="N7" s="766" t="s">
        <v>2409</v>
      </c>
    </row>
    <row r="8" spans="1:14" ht="9" customHeight="1">
      <c r="A8" s="816"/>
      <c r="B8" s="817"/>
      <c r="C8" s="817"/>
      <c r="D8" s="818"/>
      <c r="E8" s="819"/>
      <c r="F8" s="820"/>
      <c r="G8" s="820"/>
      <c r="H8" s="821"/>
      <c r="I8" s="820"/>
      <c r="J8" s="820"/>
      <c r="K8" s="822"/>
      <c r="L8" s="823"/>
      <c r="M8" s="824"/>
      <c r="N8" s="825"/>
    </row>
    <row r="9" spans="1:14">
      <c r="A9" s="1050" t="s">
        <v>2404</v>
      </c>
      <c r="B9" s="770" t="s">
        <v>2404</v>
      </c>
      <c r="C9" s="770">
        <v>11226</v>
      </c>
      <c r="D9" s="771" t="s">
        <v>2410</v>
      </c>
      <c r="E9" s="772" t="e">
        <f>+#REF!</f>
        <v>#REF!</v>
      </c>
      <c r="F9" s="1051" t="e">
        <f>+E9+E10</f>
        <v>#REF!</v>
      </c>
      <c r="G9" s="1053" t="e">
        <f>+#REF!+#REF!</f>
        <v>#REF!</v>
      </c>
      <c r="H9" s="1054" t="e">
        <f>+G9-F9</f>
        <v>#REF!</v>
      </c>
      <c r="I9" s="1053" t="e">
        <f>-#REF!</f>
        <v>#REF!</v>
      </c>
      <c r="J9" s="1056" t="e">
        <f>+G9-I9</f>
        <v>#REF!</v>
      </c>
      <c r="K9" s="1044" t="e">
        <f>+IF(H9&lt;I9,"Regulariza el activo (-)","Regulariza el pasivo (-)")</f>
        <v>#REF!</v>
      </c>
      <c r="L9" s="1047" t="e">
        <f>+F9-J9</f>
        <v>#REF!</v>
      </c>
      <c r="M9" s="1048" t="s">
        <v>2406</v>
      </c>
      <c r="N9" s="766" t="s">
        <v>2409</v>
      </c>
    </row>
    <row r="10" spans="1:14">
      <c r="A10" s="1050"/>
      <c r="B10" s="813" t="s">
        <v>2407</v>
      </c>
      <c r="C10" s="813">
        <v>12115</v>
      </c>
      <c r="D10" s="814" t="s">
        <v>2411</v>
      </c>
      <c r="E10" s="815" t="e">
        <f>+#REF!</f>
        <v>#REF!</v>
      </c>
      <c r="F10" s="1052"/>
      <c r="G10" s="1051"/>
      <c r="H10" s="1055"/>
      <c r="I10" s="1051"/>
      <c r="J10" s="1057"/>
      <c r="K10" s="1045"/>
      <c r="L10" s="1058"/>
      <c r="M10" s="1049"/>
    </row>
    <row r="11" spans="1:14" ht="9" customHeight="1">
      <c r="A11" s="816"/>
      <c r="B11" s="817"/>
      <c r="C11" s="817"/>
      <c r="D11" s="818"/>
      <c r="E11" s="819"/>
      <c r="F11" s="820"/>
      <c r="G11" s="820"/>
      <c r="H11" s="821"/>
      <c r="I11" s="820"/>
      <c r="J11" s="820"/>
      <c r="K11" s="822"/>
      <c r="L11" s="823"/>
      <c r="M11" s="824"/>
      <c r="N11" s="825"/>
    </row>
    <row r="12" spans="1:14">
      <c r="A12" s="1050" t="s">
        <v>2404</v>
      </c>
      <c r="B12" s="770" t="s">
        <v>2404</v>
      </c>
      <c r="C12" s="770">
        <v>11227</v>
      </c>
      <c r="D12" s="771" t="s">
        <v>2412</v>
      </c>
      <c r="E12" s="772" t="e">
        <f>+#REF!</f>
        <v>#REF!</v>
      </c>
      <c r="F12" s="1051" t="e">
        <f>+E12+E13</f>
        <v>#REF!</v>
      </c>
      <c r="G12" s="1059" t="e">
        <f>+#REF!+#REF!</f>
        <v>#REF!</v>
      </c>
      <c r="H12" s="1054" t="e">
        <f>+G12-F12</f>
        <v>#REF!</v>
      </c>
      <c r="I12" s="1053" t="e">
        <f>-#REF!</f>
        <v>#REF!</v>
      </c>
      <c r="J12" s="1056" t="e">
        <f>+G12-I12</f>
        <v>#REF!</v>
      </c>
      <c r="K12" s="1044" t="e">
        <f>+IF(H12&lt;I12,"Regulariza el activo (-)","Regulariza el pasivo (-)")</f>
        <v>#REF!</v>
      </c>
      <c r="L12" s="1047" t="e">
        <f>+F12+J12</f>
        <v>#REF!</v>
      </c>
      <c r="M12" s="1048" t="s">
        <v>2406</v>
      </c>
      <c r="N12" s="766" t="s">
        <v>2409</v>
      </c>
    </row>
    <row r="13" spans="1:14">
      <c r="A13" s="1050"/>
      <c r="B13" s="813" t="s">
        <v>2407</v>
      </c>
      <c r="C13" s="813">
        <v>12116</v>
      </c>
      <c r="D13" s="814" t="s">
        <v>2413</v>
      </c>
      <c r="E13" s="815" t="e">
        <f>+#REF!</f>
        <v>#REF!</v>
      </c>
      <c r="F13" s="1052"/>
      <c r="G13" s="1060"/>
      <c r="H13" s="1055"/>
      <c r="I13" s="1051"/>
      <c r="J13" s="1057"/>
      <c r="K13" s="1045"/>
      <c r="L13" s="1058">
        <f>+F13+J13</f>
        <v>0</v>
      </c>
      <c r="M13" s="1049"/>
    </row>
    <row r="14" spans="1:14" ht="9" customHeight="1">
      <c r="A14" s="816"/>
      <c r="B14" s="817"/>
      <c r="C14" s="817"/>
      <c r="D14" s="818"/>
      <c r="E14" s="819"/>
      <c r="F14" s="820"/>
      <c r="G14" s="820"/>
      <c r="H14" s="821"/>
      <c r="I14" s="820"/>
      <c r="J14" s="820"/>
      <c r="K14" s="822"/>
      <c r="L14" s="823"/>
      <c r="M14" s="824"/>
      <c r="N14" s="825"/>
    </row>
    <row r="15" spans="1:14">
      <c r="A15" s="1050" t="s">
        <v>2404</v>
      </c>
      <c r="B15" s="770" t="s">
        <v>2404</v>
      </c>
      <c r="C15" s="770">
        <v>11228</v>
      </c>
      <c r="D15" s="771" t="s">
        <v>2414</v>
      </c>
      <c r="E15" s="772" t="e">
        <f>+#REF!</f>
        <v>#REF!</v>
      </c>
      <c r="F15" s="1051" t="e">
        <f>+E15+E16</f>
        <v>#REF!</v>
      </c>
      <c r="G15" s="1053" t="e">
        <f>+#REF!+#REF!</f>
        <v>#REF!</v>
      </c>
      <c r="H15" s="1061" t="e">
        <f>+G15-F15</f>
        <v>#REF!</v>
      </c>
      <c r="I15" s="1053" t="e">
        <f>-#REF!</f>
        <v>#REF!</v>
      </c>
      <c r="J15" s="1056" t="e">
        <f>+G15-I15</f>
        <v>#REF!</v>
      </c>
      <c r="K15" s="1044" t="e">
        <f>+IF(H15&lt;I15,"Regulariza el activo (-)","Regulariza el pasivo (-)")</f>
        <v>#REF!</v>
      </c>
      <c r="L15" s="1047" t="e">
        <f>+F15-J15</f>
        <v>#REF!</v>
      </c>
      <c r="M15" s="1048" t="s">
        <v>2406</v>
      </c>
    </row>
    <row r="16" spans="1:14">
      <c r="A16" s="1050"/>
      <c r="B16" s="813" t="s">
        <v>2407</v>
      </c>
      <c r="C16" s="813">
        <v>12117</v>
      </c>
      <c r="D16" s="814" t="s">
        <v>2415</v>
      </c>
      <c r="E16" s="815" t="e">
        <f>+#REF!</f>
        <v>#REF!</v>
      </c>
      <c r="F16" s="1052"/>
      <c r="G16" s="1051"/>
      <c r="H16" s="1051"/>
      <c r="I16" s="1051"/>
      <c r="J16" s="1057"/>
      <c r="K16" s="1045"/>
      <c r="L16" s="1058"/>
      <c r="M16" s="1049"/>
      <c r="N16" s="766" t="s">
        <v>2409</v>
      </c>
    </row>
    <row r="17" spans="1:14" ht="9" customHeight="1">
      <c r="A17" s="816"/>
      <c r="B17" s="817"/>
      <c r="C17" s="817"/>
      <c r="D17" s="818"/>
      <c r="E17" s="819"/>
      <c r="F17" s="820"/>
      <c r="G17" s="820"/>
      <c r="H17" s="821"/>
      <c r="I17" s="820"/>
      <c r="J17" s="820"/>
      <c r="K17" s="822"/>
      <c r="L17" s="823"/>
      <c r="M17" s="824"/>
      <c r="N17" s="825"/>
    </row>
    <row r="18" spans="1:14" s="839" customFormat="1">
      <c r="A18" s="1050" t="s">
        <v>2407</v>
      </c>
      <c r="B18" s="827" t="s">
        <v>2404</v>
      </c>
      <c r="C18" s="827">
        <v>11229</v>
      </c>
      <c r="D18" s="828" t="s">
        <v>2416</v>
      </c>
      <c r="E18" s="829" t="e">
        <f>+#REF!</f>
        <v>#REF!</v>
      </c>
      <c r="F18" s="1051" t="e">
        <f>+E18+E19</f>
        <v>#REF!</v>
      </c>
      <c r="G18" s="1053" t="e">
        <f>+#REF!+#REF!</f>
        <v>#REF!</v>
      </c>
      <c r="H18" s="1061" t="e">
        <f>+G18-F18</f>
        <v>#REF!</v>
      </c>
      <c r="I18" s="1053" t="e">
        <f>-#REF!</f>
        <v>#REF!</v>
      </c>
      <c r="J18" s="1056" t="e">
        <f>+G18-I18</f>
        <v>#REF!</v>
      </c>
      <c r="K18" s="1044" t="e">
        <f>+IF(H18&lt;I18,"Regulariza el activo (-)","Regulariza el pasivo (-)")</f>
        <v>#REF!</v>
      </c>
      <c r="L18" s="1047" t="e">
        <f>+G18-I18-F18</f>
        <v>#REF!</v>
      </c>
      <c r="M18" s="1048" t="s">
        <v>2406</v>
      </c>
      <c r="N18" s="765" t="s">
        <v>2409</v>
      </c>
    </row>
    <row r="19" spans="1:14">
      <c r="A19" s="1050"/>
      <c r="B19" s="813" t="s">
        <v>2407</v>
      </c>
      <c r="C19" s="813">
        <v>12118</v>
      </c>
      <c r="D19" s="814" t="s">
        <v>2417</v>
      </c>
      <c r="E19" s="815" t="e">
        <f>+#REF!</f>
        <v>#REF!</v>
      </c>
      <c r="F19" s="1062"/>
      <c r="G19" s="1051"/>
      <c r="H19" s="1051"/>
      <c r="I19" s="1051"/>
      <c r="J19" s="1057"/>
      <c r="K19" s="1045"/>
      <c r="L19" s="1058"/>
      <c r="M19" s="1049"/>
    </row>
    <row r="20" spans="1:14" ht="9" customHeight="1">
      <c r="A20" s="816"/>
      <c r="B20" s="817"/>
      <c r="C20" s="817"/>
      <c r="D20" s="818"/>
      <c r="E20" s="819"/>
      <c r="F20" s="820"/>
      <c r="G20" s="820"/>
      <c r="H20" s="821"/>
      <c r="I20" s="820"/>
      <c r="J20" s="820"/>
      <c r="K20" s="822"/>
      <c r="L20" s="823"/>
      <c r="M20" s="824"/>
      <c r="N20" s="825"/>
    </row>
    <row r="21" spans="1:14" s="839" customFormat="1">
      <c r="A21" s="1050" t="s">
        <v>2407</v>
      </c>
      <c r="B21" s="827" t="s">
        <v>2404</v>
      </c>
      <c r="C21" s="827">
        <v>11230</v>
      </c>
      <c r="D21" s="828" t="s">
        <v>2418</v>
      </c>
      <c r="E21" s="962" t="e">
        <f>+#REF!</f>
        <v>#REF!</v>
      </c>
      <c r="F21" s="1051" t="e">
        <f>+E21+E22</f>
        <v>#REF!</v>
      </c>
      <c r="G21" s="1053" t="e">
        <f>+#REF!+#REF!</f>
        <v>#REF!</v>
      </c>
      <c r="H21" s="1061" t="e">
        <f>+G21-F21</f>
        <v>#REF!</v>
      </c>
      <c r="I21" s="1053" t="e">
        <f>-#REF!</f>
        <v>#REF!</v>
      </c>
      <c r="J21" s="1056" t="e">
        <f>+G21-I21</f>
        <v>#REF!</v>
      </c>
      <c r="K21" s="1044" t="e">
        <f>+IF(H21&lt;I21,"Regulariza el activo (-)","Regulariza el pasivo (-)")</f>
        <v>#REF!</v>
      </c>
      <c r="L21" s="1047" t="e">
        <f>+G21-I21-F21</f>
        <v>#REF!</v>
      </c>
      <c r="M21" s="1048" t="s">
        <v>2420</v>
      </c>
      <c r="N21" s="765"/>
    </row>
    <row r="22" spans="1:14">
      <c r="A22" s="1050"/>
      <c r="B22" s="813" t="s">
        <v>2407</v>
      </c>
      <c r="C22" s="813">
        <v>12119</v>
      </c>
      <c r="D22" s="814" t="s">
        <v>2421</v>
      </c>
      <c r="E22" s="815" t="e">
        <f>+#REF!</f>
        <v>#REF!</v>
      </c>
      <c r="F22" s="1062"/>
      <c r="G22" s="1051"/>
      <c r="H22" s="1051"/>
      <c r="I22" s="1051"/>
      <c r="J22" s="1057"/>
      <c r="K22" s="1045"/>
      <c r="L22" s="1058"/>
      <c r="M22" s="1049"/>
      <c r="N22" s="766" t="s">
        <v>2422</v>
      </c>
    </row>
    <row r="23" spans="1:14" ht="9" customHeight="1">
      <c r="A23" s="816"/>
      <c r="B23" s="817"/>
      <c r="C23" s="817"/>
      <c r="D23" s="818"/>
      <c r="E23" s="819"/>
      <c r="F23" s="820"/>
      <c r="G23" s="820"/>
      <c r="H23" s="821"/>
      <c r="I23" s="820"/>
      <c r="J23" s="820"/>
      <c r="K23" s="822"/>
      <c r="L23" s="823"/>
      <c r="M23" s="824"/>
      <c r="N23" s="825"/>
    </row>
    <row r="24" spans="1:14">
      <c r="A24" s="1050" t="s">
        <v>2407</v>
      </c>
      <c r="B24" s="770" t="s">
        <v>2404</v>
      </c>
      <c r="C24" s="770">
        <v>1127501</v>
      </c>
      <c r="D24" s="771" t="s">
        <v>2423</v>
      </c>
      <c r="E24" s="963" t="e">
        <f>+#REF!</f>
        <v>#REF!</v>
      </c>
      <c r="F24" s="811" t="e">
        <f>+E24+E25</f>
        <v>#REF!</v>
      </c>
      <c r="G24" s="1053" t="e">
        <f>+#REF!+#REF!</f>
        <v>#REF!</v>
      </c>
      <c r="H24" s="1061" t="e">
        <f>+G24-F24</f>
        <v>#REF!</v>
      </c>
      <c r="I24" s="1053">
        <v>0</v>
      </c>
      <c r="J24" s="1056" t="e">
        <f>+G24-I24</f>
        <v>#REF!</v>
      </c>
      <c r="K24" s="1044" t="e">
        <f>+IF(H24&lt;I24,"Regulariza el activo (-)","Regulariza el pasivo (-)")</f>
        <v>#REF!</v>
      </c>
      <c r="L24" s="1047" t="e">
        <f>+G24-I24-F24</f>
        <v>#REF!</v>
      </c>
      <c r="M24" s="1049" t="s">
        <v>2420</v>
      </c>
    </row>
    <row r="25" spans="1:14">
      <c r="A25" s="1050"/>
      <c r="B25" s="813" t="s">
        <v>2407</v>
      </c>
      <c r="C25" s="813">
        <v>12121</v>
      </c>
      <c r="D25" s="814" t="s">
        <v>2424</v>
      </c>
      <c r="E25" s="815" t="e">
        <f>+#REF!</f>
        <v>#REF!</v>
      </c>
      <c r="F25" s="812"/>
      <c r="G25" s="1051"/>
      <c r="H25" s="1051"/>
      <c r="I25" s="1051"/>
      <c r="J25" s="1057"/>
      <c r="K25" s="1045"/>
      <c r="L25" s="1058"/>
      <c r="M25" s="1063"/>
      <c r="N25" s="766" t="s">
        <v>2422</v>
      </c>
    </row>
    <row r="26" spans="1:14" ht="9" customHeight="1">
      <c r="A26" s="816"/>
      <c r="B26" s="817"/>
      <c r="C26" s="817"/>
      <c r="D26" s="818"/>
      <c r="E26" s="819"/>
      <c r="F26" s="820"/>
      <c r="G26" s="820"/>
      <c r="H26" s="821"/>
      <c r="I26" s="820"/>
      <c r="J26" s="820"/>
      <c r="K26" s="822"/>
      <c r="L26" s="823"/>
      <c r="M26" s="824"/>
      <c r="N26" s="825"/>
    </row>
    <row r="27" spans="1:14" s="839" customFormat="1">
      <c r="A27" s="1050" t="s">
        <v>2407</v>
      </c>
      <c r="B27" s="827" t="s">
        <v>2404</v>
      </c>
      <c r="C27" s="827">
        <v>11280</v>
      </c>
      <c r="D27" s="828" t="s">
        <v>2425</v>
      </c>
      <c r="E27" s="962" t="e">
        <f>+#REF!</f>
        <v>#REF!</v>
      </c>
      <c r="F27" s="1051" t="e">
        <f>+E27+E28</f>
        <v>#REF!</v>
      </c>
      <c r="G27" s="1053" t="e">
        <f>+#REF!+#REF!</f>
        <v>#REF!</v>
      </c>
      <c r="H27" s="1061" t="e">
        <f>+G27-F27</f>
        <v>#REF!</v>
      </c>
      <c r="I27" s="1053"/>
      <c r="J27" s="1056" t="e">
        <f>+G27-I27</f>
        <v>#REF!</v>
      </c>
      <c r="K27" s="1044" t="e">
        <f>+IF(H27&lt;I27,"Regulariza el activo (-)","Regulariza el pasivo (-)")</f>
        <v>#REF!</v>
      </c>
      <c r="L27" s="1047" t="e">
        <f>+G27-I27-F27</f>
        <v>#REF!</v>
      </c>
      <c r="M27" s="1049" t="s">
        <v>2420</v>
      </c>
      <c r="N27" s="765"/>
    </row>
    <row r="28" spans="1:14">
      <c r="A28" s="1050"/>
      <c r="B28" s="813" t="s">
        <v>2407</v>
      </c>
      <c r="C28" s="813">
        <v>12120</v>
      </c>
      <c r="D28" s="814" t="s">
        <v>2426</v>
      </c>
      <c r="E28" s="815" t="e">
        <f>+#REF!</f>
        <v>#REF!</v>
      </c>
      <c r="F28" s="1062"/>
      <c r="G28" s="1051"/>
      <c r="H28" s="1051"/>
      <c r="I28" s="1051"/>
      <c r="J28" s="1057"/>
      <c r="K28" s="1045"/>
      <c r="L28" s="1058"/>
      <c r="M28" s="1063"/>
      <c r="N28" s="766" t="s">
        <v>2422</v>
      </c>
    </row>
    <row r="29" spans="1:14" ht="9" customHeight="1">
      <c r="A29" s="816"/>
      <c r="B29" s="817"/>
      <c r="C29" s="817"/>
      <c r="D29" s="818"/>
      <c r="E29" s="819"/>
      <c r="F29" s="820"/>
      <c r="G29" s="820"/>
      <c r="H29" s="821"/>
      <c r="I29" s="820"/>
      <c r="J29" s="820"/>
      <c r="K29" s="822"/>
      <c r="L29" s="823"/>
      <c r="M29" s="824"/>
      <c r="N29" s="825"/>
    </row>
    <row r="30" spans="1:14">
      <c r="A30" s="1050" t="s">
        <v>2407</v>
      </c>
      <c r="B30" s="770" t="s">
        <v>2407</v>
      </c>
      <c r="C30" s="770">
        <v>2115125</v>
      </c>
      <c r="D30" s="770" t="s">
        <v>1204</v>
      </c>
      <c r="E30" s="772">
        <v>0</v>
      </c>
      <c r="F30" s="1051">
        <f>+E30+E31</f>
        <v>0</v>
      </c>
      <c r="G30" s="1053"/>
      <c r="H30" s="1061">
        <f>+G30-F30</f>
        <v>0</v>
      </c>
      <c r="I30" s="1053">
        <v>0</v>
      </c>
      <c r="J30" s="1056">
        <f>+G30-I30</f>
        <v>0</v>
      </c>
      <c r="K30" s="1044" t="str">
        <f>+IF(H30&lt;I30,"Regulariza el activo (-)","Regulariza el pasivo (-)")</f>
        <v>Regulariza el pasivo (-)</v>
      </c>
      <c r="L30" s="1047">
        <f>+G30-I30-F30</f>
        <v>0</v>
      </c>
      <c r="M30" s="1049" t="s">
        <v>2420</v>
      </c>
    </row>
    <row r="31" spans="1:14">
      <c r="A31" s="1050"/>
      <c r="B31" s="813" t="s">
        <v>2407</v>
      </c>
      <c r="C31" s="813">
        <v>2115126</v>
      </c>
      <c r="D31" s="813" t="s">
        <v>1443</v>
      </c>
      <c r="E31" s="815">
        <v>0</v>
      </c>
      <c r="F31" s="1052"/>
      <c r="G31" s="1051"/>
      <c r="H31" s="1051"/>
      <c r="I31" s="1051"/>
      <c r="J31" s="1057"/>
      <c r="K31" s="1045"/>
      <c r="L31" s="1058"/>
      <c r="M31" s="1063"/>
    </row>
    <row r="32" spans="1:14" ht="9" customHeight="1">
      <c r="A32" s="816"/>
      <c r="B32" s="817"/>
      <c r="C32" s="817"/>
      <c r="D32" s="818"/>
      <c r="E32" s="819"/>
      <c r="F32" s="820"/>
      <c r="G32" s="820"/>
      <c r="H32" s="821"/>
      <c r="I32" s="820"/>
      <c r="J32" s="820"/>
      <c r="K32" s="822"/>
      <c r="L32" s="823"/>
      <c r="M32" s="824"/>
      <c r="N32" s="825"/>
    </row>
    <row r="33" spans="1:14">
      <c r="A33" s="1050" t="s">
        <v>2407</v>
      </c>
      <c r="B33" s="770" t="s">
        <v>2407</v>
      </c>
      <c r="C33" s="770">
        <v>2115125</v>
      </c>
      <c r="D33" s="770" t="s">
        <v>1444</v>
      </c>
      <c r="E33" s="772">
        <v>0</v>
      </c>
      <c r="F33" s="1051">
        <f>+E33+E34</f>
        <v>0</v>
      </c>
      <c r="G33" s="1053">
        <v>0</v>
      </c>
      <c r="H33" s="1061">
        <f>+G33-F33</f>
        <v>0</v>
      </c>
      <c r="I33" s="1053">
        <v>0</v>
      </c>
      <c r="J33" s="1056">
        <f>+G33-I33</f>
        <v>0</v>
      </c>
      <c r="K33" s="1044" t="str">
        <f>+IF(H33&lt;I33,"Regulariza el activo (-)","Regulariza el pasivo (-)")</f>
        <v>Regulariza el pasivo (-)</v>
      </c>
      <c r="L33" s="1047">
        <f>+G33-I33-F33</f>
        <v>0</v>
      </c>
      <c r="M33" s="1049" t="s">
        <v>2420</v>
      </c>
    </row>
    <row r="34" spans="1:14">
      <c r="A34" s="1050"/>
      <c r="B34" s="770" t="s">
        <v>2407</v>
      </c>
      <c r="C34" s="770">
        <v>2115126</v>
      </c>
      <c r="D34" s="770" t="s">
        <v>1445</v>
      </c>
      <c r="E34" s="772">
        <v>0</v>
      </c>
      <c r="F34" s="1062"/>
      <c r="G34" s="1061"/>
      <c r="H34" s="1061"/>
      <c r="I34" s="1061"/>
      <c r="J34" s="1057"/>
      <c r="K34" s="1045"/>
      <c r="L34" s="1058"/>
      <c r="M34" s="1063"/>
    </row>
    <row r="35" spans="1:14" ht="9" customHeight="1">
      <c r="A35" s="816"/>
      <c r="B35" s="817"/>
      <c r="C35" s="817"/>
      <c r="D35" s="818"/>
      <c r="E35" s="819"/>
      <c r="F35" s="820"/>
      <c r="G35" s="820"/>
      <c r="H35" s="821"/>
      <c r="I35" s="820"/>
      <c r="J35" s="820"/>
      <c r="K35" s="822"/>
      <c r="L35" s="823"/>
      <c r="M35" s="824"/>
      <c r="N35" s="825"/>
    </row>
    <row r="36" spans="1:14">
      <c r="A36" s="1050" t="s">
        <v>2407</v>
      </c>
      <c r="B36" s="770" t="s">
        <v>2407</v>
      </c>
      <c r="C36" s="770">
        <v>2115125</v>
      </c>
      <c r="D36" s="770" t="s">
        <v>2510</v>
      </c>
      <c r="E36" s="772">
        <v>0</v>
      </c>
      <c r="F36" s="1051">
        <f>+E36+E37</f>
        <v>0</v>
      </c>
      <c r="G36" s="1053">
        <v>0</v>
      </c>
      <c r="H36" s="1061">
        <f>+G36-F36</f>
        <v>0</v>
      </c>
      <c r="I36" s="1053">
        <v>0</v>
      </c>
      <c r="J36" s="1056">
        <f>+G36-I36</f>
        <v>0</v>
      </c>
      <c r="K36" s="1044" t="str">
        <f>+IF(H36&lt;I36,"Regulariza el activo (-)","Regulariza el pasivo (-)")</f>
        <v>Regulariza el pasivo (-)</v>
      </c>
      <c r="L36" s="1047">
        <f>+G36-I36-F36</f>
        <v>0</v>
      </c>
      <c r="M36" s="1049" t="s">
        <v>2420</v>
      </c>
    </row>
    <row r="37" spans="1:14">
      <c r="A37" s="1050"/>
      <c r="B37" s="770" t="s">
        <v>2407</v>
      </c>
      <c r="C37" s="770">
        <v>2115126</v>
      </c>
      <c r="D37" s="770" t="s">
        <v>2511</v>
      </c>
      <c r="E37" s="772">
        <v>0</v>
      </c>
      <c r="F37" s="1062"/>
      <c r="G37" s="1061"/>
      <c r="H37" s="1061"/>
      <c r="I37" s="1061"/>
      <c r="J37" s="1057"/>
      <c r="K37" s="1045"/>
      <c r="L37" s="1058"/>
      <c r="M37" s="1063"/>
    </row>
    <row r="38" spans="1:14" ht="9" customHeight="1">
      <c r="A38" s="816"/>
      <c r="B38" s="817"/>
      <c r="C38" s="817"/>
      <c r="D38" s="818"/>
      <c r="E38" s="819"/>
      <c r="F38" s="820"/>
      <c r="G38" s="820"/>
      <c r="H38" s="821"/>
      <c r="I38" s="820"/>
      <c r="J38" s="820"/>
      <c r="K38" s="822"/>
      <c r="L38" s="823"/>
      <c r="M38" s="824"/>
      <c r="N38" s="825"/>
    </row>
    <row r="39" spans="1:14">
      <c r="A39" s="1050" t="s">
        <v>2407</v>
      </c>
      <c r="B39" s="770" t="s">
        <v>2407</v>
      </c>
      <c r="C39" s="770">
        <v>2115125</v>
      </c>
      <c r="D39" s="770" t="s">
        <v>2512</v>
      </c>
      <c r="E39" s="772">
        <v>0</v>
      </c>
      <c r="F39" s="1051">
        <f>+E39+E40</f>
        <v>0</v>
      </c>
      <c r="G39" s="1053">
        <v>0</v>
      </c>
      <c r="H39" s="1061">
        <f>+G39-F39</f>
        <v>0</v>
      </c>
      <c r="I39" s="1053">
        <v>0</v>
      </c>
      <c r="J39" s="1056">
        <f>+G39-I39</f>
        <v>0</v>
      </c>
      <c r="K39" s="1044" t="str">
        <f>+IF(H39&lt;I39,"Regulariza el activo (-)","Regulariza el pasivo (-)")</f>
        <v>Regulariza el pasivo (-)</v>
      </c>
      <c r="L39" s="1047">
        <f>+G39-I39-F39</f>
        <v>0</v>
      </c>
      <c r="M39" s="1049" t="s">
        <v>2420</v>
      </c>
    </row>
    <row r="40" spans="1:14">
      <c r="A40" s="1050"/>
      <c r="B40" s="770" t="s">
        <v>2407</v>
      </c>
      <c r="C40" s="770">
        <v>2115126</v>
      </c>
      <c r="D40" s="770" t="s">
        <v>2513</v>
      </c>
      <c r="E40" s="772">
        <v>0</v>
      </c>
      <c r="F40" s="1062"/>
      <c r="G40" s="1061"/>
      <c r="H40" s="1061"/>
      <c r="I40" s="1061"/>
      <c r="J40" s="1057"/>
      <c r="K40" s="1045"/>
      <c r="L40" s="1058"/>
      <c r="M40" s="1063"/>
    </row>
    <row r="41" spans="1:14" s="838" customFormat="1" ht="27.75" customHeight="1">
      <c r="A41" s="779"/>
      <c r="B41" s="773" t="s">
        <v>2396</v>
      </c>
      <c r="C41" s="773" t="s">
        <v>2397</v>
      </c>
      <c r="D41" s="773" t="s">
        <v>1264</v>
      </c>
      <c r="E41" s="773" t="s">
        <v>2578</v>
      </c>
      <c r="F41" s="773"/>
      <c r="G41" s="774" t="s">
        <v>2427</v>
      </c>
      <c r="H41" s="774" t="s">
        <v>1194</v>
      </c>
      <c r="I41" s="774" t="s">
        <v>2428</v>
      </c>
      <c r="J41" s="779"/>
      <c r="K41" s="779"/>
      <c r="L41" s="779"/>
      <c r="M41" s="779"/>
      <c r="N41" s="779"/>
    </row>
    <row r="42" spans="1:14">
      <c r="B42" s="770" t="s">
        <v>2404</v>
      </c>
      <c r="C42" s="770">
        <v>1129001</v>
      </c>
      <c r="D42" s="771" t="s">
        <v>1153</v>
      </c>
      <c r="E42" s="775" t="e">
        <f>+#REF!</f>
        <v>#REF!</v>
      </c>
      <c r="F42" s="775"/>
      <c r="G42" s="772" t="e">
        <f>+#REF!</f>
        <v>#REF!</v>
      </c>
      <c r="H42" s="772" t="e">
        <f>+#REF!</f>
        <v>#REF!</v>
      </c>
      <c r="I42" s="776" t="e">
        <f>+E42-G42-H42</f>
        <v>#REF!</v>
      </c>
      <c r="J42" s="766" t="s">
        <v>2419</v>
      </c>
    </row>
    <row r="43" spans="1:14">
      <c r="B43" s="770" t="s">
        <v>2407</v>
      </c>
      <c r="C43" s="770">
        <v>1212201</v>
      </c>
      <c r="D43" s="771" t="s">
        <v>1214</v>
      </c>
      <c r="E43" s="775" t="e">
        <f>+#REF!</f>
        <v>#REF!</v>
      </c>
      <c r="F43" s="775"/>
      <c r="G43" s="772" t="e">
        <f>+#REF!</f>
        <v>#REF!</v>
      </c>
      <c r="H43" s="772" t="e">
        <f>+#REF!</f>
        <v>#REF!</v>
      </c>
      <c r="I43" s="776" t="e">
        <f>+E43-G43-H43</f>
        <v>#REF!</v>
      </c>
      <c r="J43" s="766" t="s">
        <v>2419</v>
      </c>
    </row>
    <row r="44" spans="1:14">
      <c r="B44" s="831"/>
      <c r="C44" s="831"/>
      <c r="D44" s="832" t="s">
        <v>3</v>
      </c>
      <c r="E44" s="806" t="e">
        <f>+SUM(E42:E43)</f>
        <v>#REF!</v>
      </c>
      <c r="F44" s="810"/>
    </row>
    <row r="47" spans="1:14">
      <c r="G47" s="851"/>
    </row>
    <row r="48" spans="1:14">
      <c r="G48" s="912"/>
    </row>
    <row r="49" spans="1:14" ht="14.5">
      <c r="C49" s="764" t="s">
        <v>2438</v>
      </c>
      <c r="D49" s="804" t="s">
        <v>2440</v>
      </c>
      <c r="E49" s="805">
        <f>+SUMIFS($G$6:$G$40,$K$6:$K$40,"Regulariza el activo (-)",$A$6:$A$40,"CP")</f>
        <v>0</v>
      </c>
      <c r="F49" s="843" t="s">
        <v>2465</v>
      </c>
    </row>
    <row r="50" spans="1:14" ht="14.5">
      <c r="C50" s="764" t="s">
        <v>2438</v>
      </c>
      <c r="D50" s="804" t="s">
        <v>2441</v>
      </c>
      <c r="E50" s="805">
        <f>+SUMIFS($G$6:$G$40,$K$6:$K$40,"Regulariza el activo (-)",$A$6:$A$40,"LP")</f>
        <v>0</v>
      </c>
      <c r="F50" s="843" t="s">
        <v>2465</v>
      </c>
    </row>
    <row r="51" spans="1:14">
      <c r="C51" s="764"/>
      <c r="D51" s="831"/>
      <c r="E51" s="806">
        <f>SUM(E49:E50)</f>
        <v>0</v>
      </c>
      <c r="F51" s="834"/>
    </row>
    <row r="52" spans="1:14">
      <c r="C52" s="764"/>
      <c r="F52" s="834"/>
    </row>
    <row r="53" spans="1:14">
      <c r="C53" s="764"/>
      <c r="F53" s="834"/>
    </row>
    <row r="54" spans="1:14">
      <c r="C54" s="764" t="s">
        <v>2439</v>
      </c>
      <c r="D54" s="804" t="s">
        <v>2442</v>
      </c>
      <c r="E54" s="805">
        <f>+SUMIFS($F$6:$F$40,$K$6:$K$40,"Regulariza el pasivo (-)",$A$6:$A$40,"CP")</f>
        <v>0</v>
      </c>
      <c r="F54" s="834" t="s">
        <v>2466</v>
      </c>
    </row>
    <row r="55" spans="1:14">
      <c r="C55" s="764" t="s">
        <v>2439</v>
      </c>
      <c r="D55" s="804" t="s">
        <v>2443</v>
      </c>
      <c r="E55" s="805">
        <f>+SUMIFS($F$6:$F$40,$K$6:$K$40,"Regulariza el pasivo (-)",$A$6:$A$40,"LP")</f>
        <v>0</v>
      </c>
      <c r="F55" s="834" t="s">
        <v>2466</v>
      </c>
    </row>
    <row r="56" spans="1:14">
      <c r="D56" s="831"/>
      <c r="E56" s="806">
        <f>SUM(E54:E55)</f>
        <v>0</v>
      </c>
      <c r="F56" s="834"/>
    </row>
    <row r="57" spans="1:14">
      <c r="F57" s="834"/>
    </row>
    <row r="58" spans="1:14">
      <c r="F58" s="834"/>
    </row>
    <row r="59" spans="1:14" s="839" customFormat="1">
      <c r="A59" s="765"/>
      <c r="B59" s="765"/>
      <c r="C59" s="764" t="s">
        <v>2446</v>
      </c>
      <c r="D59" s="826" t="s">
        <v>2440</v>
      </c>
      <c r="E59" s="805">
        <f>+SUMIFS($I$6:$I$40,$K$6:$K$40,"Regulariza el activo (-)",$A$6:$A$40,"CP")</f>
        <v>0</v>
      </c>
      <c r="F59" s="834" t="s">
        <v>2465</v>
      </c>
      <c r="G59" s="765"/>
      <c r="H59" s="765"/>
      <c r="I59" s="765"/>
      <c r="J59" s="765"/>
      <c r="K59" s="765"/>
      <c r="L59" s="765"/>
      <c r="M59" s="765"/>
      <c r="N59" s="765"/>
    </row>
    <row r="60" spans="1:14">
      <c r="C60" s="764" t="s">
        <v>2446</v>
      </c>
      <c r="D60" s="804" t="s">
        <v>2441</v>
      </c>
      <c r="E60" s="805">
        <f>+SUMIFS($I$6:$I$40,$K$6:$K$40,"Regulariza el activo (-)",$A$6:$A$40,"LP")</f>
        <v>0</v>
      </c>
      <c r="F60" s="834" t="s">
        <v>2465</v>
      </c>
    </row>
    <row r="61" spans="1:14" s="839" customFormat="1">
      <c r="A61" s="765"/>
      <c r="B61" s="765"/>
      <c r="C61" s="764" t="s">
        <v>2446</v>
      </c>
      <c r="D61" s="826" t="s">
        <v>2442</v>
      </c>
      <c r="E61" s="805">
        <f>+SUMIFS($I$6:$I$40,$K$6:$K$40,"Regulariza el pasivo (-)",$A$6:$A$40,"CP")</f>
        <v>0</v>
      </c>
      <c r="F61" s="834" t="s">
        <v>2466</v>
      </c>
      <c r="G61" s="765"/>
      <c r="H61" s="765"/>
      <c r="I61" s="765"/>
      <c r="J61" s="765"/>
      <c r="K61" s="765"/>
      <c r="L61" s="765"/>
      <c r="M61" s="765"/>
      <c r="N61" s="765"/>
    </row>
    <row r="62" spans="1:14">
      <c r="C62" s="764" t="s">
        <v>2446</v>
      </c>
      <c r="D62" s="804" t="s">
        <v>2443</v>
      </c>
      <c r="E62" s="805">
        <f>+SUMIFS($I$6:$I$40,$K$6:$K$40,"Regulariza el pasivo (-)",$A$6:$A$40,"lP")</f>
        <v>0</v>
      </c>
      <c r="F62" s="834" t="s">
        <v>2466</v>
      </c>
    </row>
    <row r="63" spans="1:14">
      <c r="D63" s="831"/>
      <c r="E63" s="806">
        <f>SUBTOTAL(9,E59:E62)</f>
        <v>0</v>
      </c>
      <c r="F63" s="834"/>
    </row>
    <row r="67" spans="1:14" ht="19.5" customHeight="1">
      <c r="C67" s="1064" t="s">
        <v>2451</v>
      </c>
      <c r="D67" s="1064"/>
    </row>
    <row r="68" spans="1:14">
      <c r="C68" s="830">
        <v>2023</v>
      </c>
      <c r="D68" s="830" t="s">
        <v>2458</v>
      </c>
    </row>
    <row r="69" spans="1:14">
      <c r="C69" s="830">
        <v>2024</v>
      </c>
      <c r="D69" s="830" t="s">
        <v>2460</v>
      </c>
    </row>
    <row r="70" spans="1:14">
      <c r="C70" s="830">
        <v>2024</v>
      </c>
      <c r="D70" s="830" t="s">
        <v>2459</v>
      </c>
    </row>
    <row r="71" spans="1:14">
      <c r="C71" s="830">
        <v>2025</v>
      </c>
      <c r="D71" s="830" t="s">
        <v>2453</v>
      </c>
    </row>
    <row r="72" spans="1:14">
      <c r="C72" s="830">
        <v>2025</v>
      </c>
      <c r="D72" s="830" t="s">
        <v>2454</v>
      </c>
    </row>
    <row r="73" spans="1:14">
      <c r="C73" s="830">
        <v>2025</v>
      </c>
      <c r="D73" s="830" t="s">
        <v>2455</v>
      </c>
    </row>
    <row r="74" spans="1:14" s="839" customFormat="1">
      <c r="A74" s="765"/>
      <c r="B74" s="765"/>
      <c r="C74" s="833" t="s">
        <v>2462</v>
      </c>
      <c r="D74" s="833" t="s">
        <v>2461</v>
      </c>
      <c r="E74" s="834"/>
      <c r="F74" s="834"/>
      <c r="G74" s="765"/>
      <c r="H74" s="765"/>
      <c r="I74" s="765"/>
      <c r="J74" s="765"/>
      <c r="K74" s="765"/>
      <c r="L74" s="765"/>
      <c r="M74" s="765"/>
      <c r="N74" s="765"/>
    </row>
    <row r="75" spans="1:14">
      <c r="C75" s="830">
        <v>2025</v>
      </c>
      <c r="D75" s="830" t="s">
        <v>2457</v>
      </c>
    </row>
    <row r="76" spans="1:14">
      <c r="C76" s="830" t="s">
        <v>2452</v>
      </c>
      <c r="D76" s="830" t="s">
        <v>2456</v>
      </c>
      <c r="G76" s="766" t="s">
        <v>789</v>
      </c>
      <c r="H76" s="959" t="e">
        <f>+#REF!</f>
        <v>#REF!</v>
      </c>
      <c r="I76" s="851" t="e">
        <f>+H76-E49-E50-E59-E60</f>
        <v>#REF!</v>
      </c>
      <c r="J76" s="851" t="e">
        <f>+I76-E55</f>
        <v>#REF!</v>
      </c>
      <c r="K76" s="959" t="e">
        <f>+BG!#REF!</f>
        <v>#REF!</v>
      </c>
      <c r="L76" s="959" t="e">
        <f>+J76-K76</f>
        <v>#REF!</v>
      </c>
    </row>
    <row r="77" spans="1:14" s="839" customFormat="1">
      <c r="A77" s="765"/>
      <c r="B77" s="765"/>
      <c r="C77" s="833" t="s">
        <v>2462</v>
      </c>
      <c r="D77" s="833" t="s">
        <v>2463</v>
      </c>
      <c r="E77" s="834"/>
      <c r="F77" s="834"/>
      <c r="G77" s="765" t="s">
        <v>792</v>
      </c>
      <c r="H77" s="960" t="e">
        <f>+#REF!</f>
        <v>#REF!</v>
      </c>
      <c r="I77" s="960" t="e">
        <f>+H77-E50-E49-E59-E60</f>
        <v>#REF!</v>
      </c>
      <c r="J77" s="961" t="e">
        <f>+I77-E55</f>
        <v>#REF!</v>
      </c>
      <c r="K77" s="960" t="e">
        <f>+BG!#REF!</f>
        <v>#REF!</v>
      </c>
      <c r="L77" s="960" t="e">
        <f>+J77-K77</f>
        <v>#REF!</v>
      </c>
      <c r="M77" s="765"/>
      <c r="N77" s="765"/>
    </row>
    <row r="78" spans="1:14">
      <c r="G78" s="766" t="s">
        <v>2580</v>
      </c>
      <c r="H78" s="959" t="e">
        <f>+H76-H77</f>
        <v>#REF!</v>
      </c>
      <c r="I78" s="959" t="e">
        <f>+I76-I77</f>
        <v>#REF!</v>
      </c>
      <c r="J78" s="959" t="e">
        <f>+J76-J77</f>
        <v>#REF!</v>
      </c>
      <c r="K78" s="959" t="e">
        <f>+K76-K77</f>
        <v>#REF!</v>
      </c>
      <c r="L78" s="959" t="e">
        <f>+L76-L77</f>
        <v>#REF!</v>
      </c>
    </row>
  </sheetData>
  <autoFilter ref="A5:N44" xr:uid="{A5B152F7-83E4-4C5F-B2AE-9B5327D38D50}"/>
  <mergeCells count="108">
    <mergeCell ref="K39:K40"/>
    <mergeCell ref="L39:L40"/>
    <mergeCell ref="M39:M40"/>
    <mergeCell ref="C67:D67"/>
    <mergeCell ref="A39:A40"/>
    <mergeCell ref="F39:F40"/>
    <mergeCell ref="G39:G40"/>
    <mergeCell ref="H39:H40"/>
    <mergeCell ref="I39:I40"/>
    <mergeCell ref="J39:J40"/>
    <mergeCell ref="A36:A37"/>
    <mergeCell ref="F36:F37"/>
    <mergeCell ref="G36:G37"/>
    <mergeCell ref="H36:H37"/>
    <mergeCell ref="I36:I37"/>
    <mergeCell ref="J36:J37"/>
    <mergeCell ref="K36:K37"/>
    <mergeCell ref="L36:L37"/>
    <mergeCell ref="M36:M37"/>
    <mergeCell ref="L30:L31"/>
    <mergeCell ref="M30:M31"/>
    <mergeCell ref="A33:A34"/>
    <mergeCell ref="F33:F34"/>
    <mergeCell ref="G33:G34"/>
    <mergeCell ref="H33:H34"/>
    <mergeCell ref="I33:I34"/>
    <mergeCell ref="J33:J34"/>
    <mergeCell ref="K33:K34"/>
    <mergeCell ref="L33:L34"/>
    <mergeCell ref="M33:M34"/>
    <mergeCell ref="A30:A31"/>
    <mergeCell ref="F30:F31"/>
    <mergeCell ref="G30:G31"/>
    <mergeCell ref="H30:H31"/>
    <mergeCell ref="I30:I31"/>
    <mergeCell ref="J30:J31"/>
    <mergeCell ref="K30:K31"/>
    <mergeCell ref="A27:A28"/>
    <mergeCell ref="F27:F28"/>
    <mergeCell ref="G27:G28"/>
    <mergeCell ref="H27:H28"/>
    <mergeCell ref="I27:I28"/>
    <mergeCell ref="J27:J28"/>
    <mergeCell ref="A24:A25"/>
    <mergeCell ref="G24:G25"/>
    <mergeCell ref="H24:H25"/>
    <mergeCell ref="I24:I25"/>
    <mergeCell ref="J24:J25"/>
    <mergeCell ref="K24:K25"/>
    <mergeCell ref="L24:L25"/>
    <mergeCell ref="M24:M25"/>
    <mergeCell ref="K27:K28"/>
    <mergeCell ref="L27:L28"/>
    <mergeCell ref="M27:M28"/>
    <mergeCell ref="K18:K19"/>
    <mergeCell ref="L18:L19"/>
    <mergeCell ref="M18:M19"/>
    <mergeCell ref="L21:L22"/>
    <mergeCell ref="M21:M22"/>
    <mergeCell ref="A21:A22"/>
    <mergeCell ref="F21:F22"/>
    <mergeCell ref="G21:G22"/>
    <mergeCell ref="H21:H22"/>
    <mergeCell ref="I21:I22"/>
    <mergeCell ref="J21:J22"/>
    <mergeCell ref="K21:K22"/>
    <mergeCell ref="A18:A19"/>
    <mergeCell ref="F18:F19"/>
    <mergeCell ref="G18:G19"/>
    <mergeCell ref="H18:H19"/>
    <mergeCell ref="I18:I19"/>
    <mergeCell ref="J18:J19"/>
    <mergeCell ref="A15:A16"/>
    <mergeCell ref="F15:F16"/>
    <mergeCell ref="G15:G16"/>
    <mergeCell ref="H15:H16"/>
    <mergeCell ref="I15:I16"/>
    <mergeCell ref="J15:J16"/>
    <mergeCell ref="K15:K16"/>
    <mergeCell ref="L15:L16"/>
    <mergeCell ref="M15:M16"/>
    <mergeCell ref="A12:A13"/>
    <mergeCell ref="F12:F13"/>
    <mergeCell ref="G12:G13"/>
    <mergeCell ref="H12:H13"/>
    <mergeCell ref="I12:I13"/>
    <mergeCell ref="J12:J13"/>
    <mergeCell ref="K12:K13"/>
    <mergeCell ref="L12:L13"/>
    <mergeCell ref="M12:M13"/>
    <mergeCell ref="K6:K7"/>
    <mergeCell ref="L6:L7"/>
    <mergeCell ref="M6:M7"/>
    <mergeCell ref="A9:A10"/>
    <mergeCell ref="F9:F10"/>
    <mergeCell ref="G9:G10"/>
    <mergeCell ref="H9:H10"/>
    <mergeCell ref="I9:I10"/>
    <mergeCell ref="J9:J10"/>
    <mergeCell ref="K9:K10"/>
    <mergeCell ref="A6:A7"/>
    <mergeCell ref="F6:F7"/>
    <mergeCell ref="G6:G7"/>
    <mergeCell ref="H6:H7"/>
    <mergeCell ref="I6:I7"/>
    <mergeCell ref="J6:J7"/>
    <mergeCell ref="L9:L10"/>
    <mergeCell ref="M9:M10"/>
  </mergeCells>
  <hyperlinks>
    <hyperlink ref="F49" location="'Nota 5'!C24" display="NOTA 5" xr:uid="{A964E7A5-6ABB-43BA-8A7A-AEC2F61AF7E2}"/>
    <hyperlink ref="F50" location="'Nota 5'!C52" display="NOTA 5" xr:uid="{7307DA56-FA08-4687-A4FB-C022B28EB2C1}"/>
  </hyperlinks>
  <pageMargins left="0.7" right="0.7" top="0.75" bottom="0.75" header="0.3" footer="0.3"/>
  <legacy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26">
    <tabColor rgb="FF000099"/>
    <pageSetUpPr fitToPage="1"/>
  </sheetPr>
  <dimension ref="A1:M37"/>
  <sheetViews>
    <sheetView showGridLines="0" zoomScaleNormal="100" workbookViewId="0">
      <selection activeCell="F4" sqref="F4"/>
    </sheetView>
  </sheetViews>
  <sheetFormatPr baseColWidth="10" defaultRowHeight="14.5"/>
  <cols>
    <col min="1" max="1" width="24.90625" style="61" customWidth="1"/>
    <col min="2" max="3" width="19.54296875" style="61" customWidth="1"/>
    <col min="4" max="4" width="8.36328125" style="61" customWidth="1"/>
    <col min="5" max="5" width="12.6328125" style="61" bestFit="1" customWidth="1"/>
    <col min="6" max="13" width="11.453125" style="61"/>
  </cols>
  <sheetData>
    <row r="1" spans="1:11">
      <c r="A1" s="61" t="s">
        <v>1095</v>
      </c>
      <c r="D1" s="75" t="s">
        <v>118</v>
      </c>
    </row>
    <row r="2" spans="1:11" ht="31.5" customHeight="1"/>
    <row r="3" spans="1:11">
      <c r="H3" s="13"/>
      <c r="I3" s="13"/>
    </row>
    <row r="4" spans="1:11">
      <c r="A4" s="1068" t="s">
        <v>272</v>
      </c>
      <c r="B4" s="1068"/>
      <c r="C4" s="1068"/>
      <c r="D4" s="78"/>
      <c r="E4" s="78"/>
      <c r="F4" s="78"/>
      <c r="G4" s="78"/>
      <c r="H4" s="13"/>
      <c r="I4" s="13"/>
      <c r="J4" s="78"/>
      <c r="K4" s="78"/>
    </row>
    <row r="5" spans="1:11">
      <c r="H5" s="13"/>
      <c r="I5" s="13"/>
    </row>
    <row r="6" spans="1:11">
      <c r="C6" s="1185"/>
    </row>
    <row r="7" spans="1:11">
      <c r="B7" s="967">
        <v>45565</v>
      </c>
      <c r="C7" s="967">
        <v>45291</v>
      </c>
    </row>
    <row r="8" spans="1:11">
      <c r="A8" s="416" t="s">
        <v>127</v>
      </c>
      <c r="B8" s="417">
        <v>0</v>
      </c>
      <c r="C8" s="417">
        <v>0</v>
      </c>
    </row>
    <row r="9" spans="1:11">
      <c r="A9" s="63"/>
    </row>
    <row r="10" spans="1:11">
      <c r="A10" s="63"/>
    </row>
    <row r="11" spans="1:11">
      <c r="A11" s="63"/>
    </row>
    <row r="12" spans="1:11">
      <c r="A12" s="63"/>
    </row>
    <row r="13" spans="1:11">
      <c r="A13" s="63"/>
    </row>
    <row r="14" spans="1:11" ht="8.25" customHeight="1">
      <c r="A14" s="63"/>
    </row>
    <row r="15" spans="1:11" ht="11.25" customHeight="1">
      <c r="A15" s="159" t="s">
        <v>128</v>
      </c>
      <c r="B15" s="308">
        <v>1420066470</v>
      </c>
      <c r="C15" s="308">
        <v>1420066469.8058214</v>
      </c>
    </row>
    <row r="16" spans="1:11">
      <c r="A16" s="63"/>
    </row>
    <row r="17" spans="1:5">
      <c r="A17" s="63"/>
    </row>
    <row r="18" spans="1:5">
      <c r="A18" s="63"/>
    </row>
    <row r="19" spans="1:5">
      <c r="A19" s="63"/>
    </row>
    <row r="20" spans="1:5">
      <c r="A20" s="63"/>
    </row>
    <row r="21" spans="1:5">
      <c r="A21" s="63"/>
    </row>
    <row r="22" spans="1:5">
      <c r="A22" s="63"/>
    </row>
    <row r="23" spans="1:5">
      <c r="A23" s="63"/>
    </row>
    <row r="24" spans="1:5">
      <c r="A24" s="63"/>
    </row>
    <row r="25" spans="1:5">
      <c r="A25" s="159" t="s">
        <v>129</v>
      </c>
      <c r="B25" s="308">
        <v>0</v>
      </c>
      <c r="C25" s="62">
        <v>0</v>
      </c>
    </row>
    <row r="26" spans="1:5">
      <c r="A26" s="63"/>
    </row>
    <row r="27" spans="1:5">
      <c r="A27" s="63"/>
      <c r="E27" s="978"/>
    </row>
    <row r="28" spans="1:5">
      <c r="A28" s="63"/>
      <c r="E28" s="570"/>
    </row>
    <row r="29" spans="1:5">
      <c r="A29" s="159" t="s">
        <v>130</v>
      </c>
      <c r="B29" s="308">
        <v>2423700246</v>
      </c>
      <c r="C29" s="308">
        <v>0</v>
      </c>
    </row>
    <row r="30" spans="1:5" hidden="1">
      <c r="A30" s="61" t="s">
        <v>767</v>
      </c>
    </row>
    <row r="31" spans="1:5" hidden="1">
      <c r="A31" s="61" t="s">
        <v>768</v>
      </c>
    </row>
    <row r="37" spans="2:3">
      <c r="B37" s="455">
        <v>0</v>
      </c>
      <c r="C37" s="455">
        <v>0</v>
      </c>
    </row>
  </sheetData>
  <mergeCells count="2">
    <mergeCell ref="C6"/>
    <mergeCell ref="A4:C4"/>
  </mergeCells>
  <hyperlinks>
    <hyperlink ref="D1" location="BG!A1" display="BG" xr:uid="{00000000-0004-0000-1D00-000000000000}"/>
  </hyperlinks>
  <pageMargins left="0.25" right="0.25" top="0.75" bottom="0.75" header="0.3" footer="0.3"/>
  <pageSetup paperSize="9" fitToHeight="0"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27">
    <tabColor rgb="FF000099"/>
  </sheetPr>
  <dimension ref="A1:W9"/>
  <sheetViews>
    <sheetView zoomScale="90" zoomScaleNormal="90" workbookViewId="0">
      <selection activeCell="M25" sqref="M25"/>
    </sheetView>
  </sheetViews>
  <sheetFormatPr baseColWidth="10" defaultRowHeight="14.5"/>
  <cols>
    <col min="1" max="1" width="34.453125" style="13" customWidth="1"/>
    <col min="2" max="3" width="19" style="13" customWidth="1"/>
    <col min="4" max="4" width="3.54296875" style="13" bestFit="1" customWidth="1"/>
    <col min="5" max="23" width="11.453125" style="13"/>
  </cols>
  <sheetData>
    <row r="1" spans="1:4">
      <c r="A1" s="13" t="s">
        <v>1095</v>
      </c>
      <c r="D1" s="79" t="s">
        <v>118</v>
      </c>
    </row>
    <row r="2" spans="1:4" ht="33.75" customHeight="1"/>
    <row r="4" spans="1:4">
      <c r="A4" s="1068" t="s">
        <v>2595</v>
      </c>
      <c r="B4" s="1068"/>
      <c r="C4" s="1068"/>
      <c r="D4" s="1068"/>
    </row>
    <row r="6" spans="1:4">
      <c r="C6" s="1185"/>
    </row>
    <row r="7" spans="1:4">
      <c r="B7" s="969">
        <v>45565</v>
      </c>
      <c r="C7" s="969">
        <v>45291</v>
      </c>
    </row>
    <row r="8" spans="1:4" ht="15" thickBot="1">
      <c r="A8" s="159" t="s">
        <v>63</v>
      </c>
      <c r="B8" s="679">
        <v>0</v>
      </c>
      <c r="C8" s="679">
        <v>0</v>
      </c>
    </row>
    <row r="9" spans="1:4" ht="15" thickTop="1"/>
  </sheetData>
  <mergeCells count="2">
    <mergeCell ref="C6"/>
    <mergeCell ref="A4:D4"/>
  </mergeCells>
  <hyperlinks>
    <hyperlink ref="D1" location="BG!A1" display="BG" xr:uid="{00000000-0004-0000-1E00-000000000000}"/>
  </hyperlinks>
  <pageMargins left="0.7" right="0.7" top="0.75" bottom="0.75" header="0.3" footer="0.3"/>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28">
    <tabColor rgb="FF000099"/>
  </sheetPr>
  <dimension ref="A1:AD13"/>
  <sheetViews>
    <sheetView zoomScaleNormal="100" workbookViewId="0">
      <selection activeCell="B1" sqref="B1:C1048576"/>
    </sheetView>
  </sheetViews>
  <sheetFormatPr baseColWidth="10" defaultRowHeight="14.5"/>
  <cols>
    <col min="1" max="1" width="40.6328125" style="13" customWidth="1"/>
    <col min="2" max="3" width="17.453125" style="13" customWidth="1"/>
    <col min="4" max="4" width="3.36328125" style="13" bestFit="1" customWidth="1"/>
    <col min="5" max="30" width="11.453125" style="13"/>
  </cols>
  <sheetData>
    <row r="1" spans="1:4">
      <c r="A1" s="13" t="s">
        <v>1095</v>
      </c>
      <c r="D1" s="79" t="s">
        <v>118</v>
      </c>
    </row>
    <row r="2" spans="1:4" ht="34.5" customHeight="1"/>
    <row r="4" spans="1:4">
      <c r="A4" s="352" t="s">
        <v>273</v>
      </c>
      <c r="B4" s="142"/>
      <c r="C4" s="142"/>
      <c r="D4" s="142"/>
    </row>
    <row r="7" spans="1:4">
      <c r="A7" s="80"/>
      <c r="B7" s="969">
        <v>45565</v>
      </c>
      <c r="C7" s="969">
        <v>45291</v>
      </c>
    </row>
    <row r="8" spans="1:4">
      <c r="A8" s="350" t="s">
        <v>131</v>
      </c>
      <c r="B8" s="608">
        <v>-352753885</v>
      </c>
      <c r="C8" s="608">
        <v>0</v>
      </c>
    </row>
    <row r="9" spans="1:4">
      <c r="A9" s="350" t="s">
        <v>133</v>
      </c>
      <c r="B9" s="609">
        <v>8080680733.8938599</v>
      </c>
      <c r="C9" s="609">
        <v>9507723072.3106098</v>
      </c>
    </row>
    <row r="10" spans="1:4" ht="15" thickBot="1">
      <c r="A10" s="410" t="s">
        <v>251</v>
      </c>
      <c r="B10" s="650">
        <v>7727926848.8938599</v>
      </c>
      <c r="C10" s="650">
        <v>9507723072.3106098</v>
      </c>
    </row>
    <row r="11" spans="1:4" ht="15" thickTop="1">
      <c r="B11" s="578"/>
      <c r="C11" s="578"/>
    </row>
    <row r="12" spans="1:4">
      <c r="B12" s="419"/>
      <c r="C12" s="419"/>
    </row>
    <row r="13" spans="1:4">
      <c r="B13" s="320"/>
      <c r="C13" s="320"/>
    </row>
  </sheetData>
  <hyperlinks>
    <hyperlink ref="D1" location="BG!A1" display="BG" xr:uid="{00000000-0004-0000-1F00-000000000000}"/>
  </hyperlinks>
  <pageMargins left="0.7" right="0.7" top="0.75" bottom="0.75" header="0.3" footer="0.3"/>
  <pageSetup paperSize="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29">
    <tabColor rgb="FF000099"/>
    <pageSetUpPr fitToPage="1"/>
  </sheetPr>
  <dimension ref="A1:AF10"/>
  <sheetViews>
    <sheetView zoomScaleNormal="100" workbookViewId="0">
      <selection activeCell="G13" sqref="G13"/>
    </sheetView>
  </sheetViews>
  <sheetFormatPr baseColWidth="10" defaultRowHeight="14.5"/>
  <cols>
    <col min="1" max="1" width="40.6328125" style="13" customWidth="1"/>
    <col min="2" max="3" width="13" style="13" customWidth="1"/>
    <col min="4" max="4" width="3.36328125" style="13" bestFit="1" customWidth="1"/>
    <col min="5" max="32" width="11.453125" style="61"/>
  </cols>
  <sheetData>
    <row r="1" spans="1:4">
      <c r="A1" s="13" t="s">
        <v>1095</v>
      </c>
      <c r="D1" s="79" t="s">
        <v>118</v>
      </c>
    </row>
    <row r="4" spans="1:4" ht="12.75" customHeight="1"/>
    <row r="5" spans="1:4">
      <c r="A5" s="352" t="s">
        <v>274</v>
      </c>
      <c r="B5" s="142"/>
      <c r="C5" s="142"/>
      <c r="D5" s="122"/>
    </row>
    <row r="7" spans="1:4">
      <c r="B7" s="1185" t="s">
        <v>1132</v>
      </c>
      <c r="C7" s="1185"/>
    </row>
    <row r="8" spans="1:4">
      <c r="A8" s="80"/>
      <c r="B8" s="969">
        <v>45565</v>
      </c>
      <c r="C8" s="969">
        <v>45291</v>
      </c>
    </row>
    <row r="9" spans="1:4" ht="15" thickBot="1">
      <c r="A9" s="350" t="s">
        <v>76</v>
      </c>
      <c r="B9" s="648">
        <v>0</v>
      </c>
      <c r="C9" s="678">
        <v>0</v>
      </c>
    </row>
    <row r="10" spans="1:4" ht="15" thickTop="1"/>
  </sheetData>
  <mergeCells count="1">
    <mergeCell ref="B7:C7"/>
  </mergeCells>
  <hyperlinks>
    <hyperlink ref="D1" location="BG!A1" display="BG" xr:uid="{00000000-0004-0000-2000-000000000000}"/>
  </hyperlinks>
  <pageMargins left="0.25" right="0.25" top="0.75" bottom="0.75" header="0.3" footer="0.3"/>
  <pageSetup paperSize="9" fitToHeight="0"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30">
    <tabColor rgb="FF000099"/>
    <pageSetUpPr fitToPage="1"/>
  </sheetPr>
  <dimension ref="A1:AE99"/>
  <sheetViews>
    <sheetView showGridLines="0" zoomScaleNormal="100" workbookViewId="0">
      <selection activeCell="C1" sqref="A1:C1048576"/>
    </sheetView>
  </sheetViews>
  <sheetFormatPr baseColWidth="10" defaultRowHeight="14.5"/>
  <cols>
    <col min="1" max="1" width="45.54296875" customWidth="1"/>
    <col min="2" max="3" width="17.6328125" customWidth="1"/>
    <col min="4" max="4" width="3.08984375" bestFit="1" customWidth="1"/>
  </cols>
  <sheetData>
    <row r="1" spans="1:31">
      <c r="A1" s="61" t="s">
        <v>1095</v>
      </c>
      <c r="B1" s="61"/>
      <c r="C1" s="61"/>
      <c r="D1" s="75" t="s">
        <v>126</v>
      </c>
      <c r="E1" s="61"/>
      <c r="F1" s="61"/>
      <c r="G1" s="61"/>
      <c r="H1" s="61"/>
      <c r="I1" s="61"/>
      <c r="J1" s="61"/>
      <c r="K1" s="61"/>
      <c r="L1" s="61"/>
      <c r="M1" s="61"/>
      <c r="N1" s="61"/>
      <c r="O1" s="61"/>
      <c r="P1" s="61"/>
      <c r="Q1" s="61"/>
      <c r="R1" s="61"/>
      <c r="S1" s="61"/>
      <c r="T1" s="61"/>
      <c r="U1" s="61"/>
      <c r="V1" s="61"/>
      <c r="W1" s="61"/>
      <c r="X1" s="61"/>
      <c r="Y1" s="61"/>
      <c r="Z1" s="61"/>
      <c r="AA1" s="61"/>
      <c r="AB1" s="61"/>
      <c r="AC1" s="61"/>
      <c r="AD1" s="61"/>
      <c r="AE1" s="61"/>
    </row>
    <row r="2" spans="1:31">
      <c r="A2" s="61"/>
      <c r="B2" s="61"/>
      <c r="C2" s="6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row>
    <row r="3" spans="1:31">
      <c r="A3" s="61"/>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row>
    <row r="4" spans="1:31">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row>
    <row r="5" spans="1:31">
      <c r="A5" s="352" t="s">
        <v>275</v>
      </c>
      <c r="B5" s="142"/>
      <c r="C5" s="142"/>
      <c r="D5" s="142"/>
      <c r="E5" s="13"/>
      <c r="F5" s="13"/>
      <c r="G5" s="13"/>
      <c r="H5" s="13"/>
      <c r="I5" s="13"/>
      <c r="J5" s="13"/>
      <c r="K5" s="13"/>
      <c r="L5" s="13"/>
      <c r="M5" s="13"/>
      <c r="N5" s="13"/>
      <c r="O5" s="13"/>
      <c r="P5" s="13"/>
      <c r="Q5" s="13"/>
      <c r="R5" s="13"/>
      <c r="S5" s="13"/>
      <c r="T5" s="13"/>
      <c r="U5" s="13"/>
      <c r="V5" s="13"/>
      <c r="W5" s="13"/>
      <c r="X5" s="13"/>
      <c r="Y5" s="13"/>
      <c r="Z5" s="13"/>
      <c r="AA5" s="13"/>
      <c r="AB5" s="13"/>
      <c r="AC5" s="13"/>
      <c r="AD5" s="13"/>
    </row>
    <row r="6" spans="1:31">
      <c r="A6" s="61"/>
      <c r="B6" s="61"/>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row>
    <row r="7" spans="1:31">
      <c r="A7" s="6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row>
    <row r="8" spans="1:31">
      <c r="A8" s="61"/>
      <c r="B8" s="1185" t="s">
        <v>1134</v>
      </c>
      <c r="C8" s="1185"/>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row>
    <row r="9" spans="1:31">
      <c r="A9" s="61"/>
      <c r="B9" s="967">
        <v>45565</v>
      </c>
      <c r="C9" s="967">
        <v>45199</v>
      </c>
      <c r="D9" s="13"/>
      <c r="E9" s="13"/>
      <c r="F9" s="13"/>
      <c r="G9" s="13"/>
      <c r="H9" s="13"/>
      <c r="I9" s="13"/>
      <c r="J9" s="13"/>
      <c r="K9" s="13"/>
      <c r="L9" s="13"/>
      <c r="M9" s="13"/>
      <c r="N9" s="13"/>
      <c r="O9" s="13"/>
      <c r="P9" s="13"/>
      <c r="Q9" s="13"/>
      <c r="R9" s="13"/>
      <c r="S9" s="13"/>
      <c r="T9" s="13"/>
      <c r="U9" s="13"/>
      <c r="V9" s="13"/>
      <c r="W9" s="13"/>
      <c r="X9" s="13"/>
      <c r="Y9" s="13"/>
      <c r="Z9" s="13"/>
      <c r="AA9" s="13"/>
      <c r="AB9" s="13"/>
      <c r="AC9" s="13"/>
      <c r="AD9" s="13"/>
    </row>
    <row r="10" spans="1:31" s="345" customFormat="1" ht="13" hidden="1">
      <c r="A10" s="372" t="s">
        <v>986</v>
      </c>
      <c r="B10" s="797"/>
      <c r="C10" s="797"/>
      <c r="D10" s="123"/>
      <c r="E10" s="364"/>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row>
    <row r="11" spans="1:31" s="345" customFormat="1" ht="13" hidden="1">
      <c r="A11" s="795" t="s">
        <v>770</v>
      </c>
      <c r="B11" s="793">
        <v>0</v>
      </c>
      <c r="C11" s="793">
        <v>0</v>
      </c>
    </row>
    <row r="12" spans="1:31" s="345" customFormat="1" ht="13" hidden="1">
      <c r="A12" s="345" t="s">
        <v>202</v>
      </c>
      <c r="B12" s="684">
        <v>0</v>
      </c>
      <c r="C12" s="684">
        <v>0</v>
      </c>
    </row>
    <row r="13" spans="1:31" s="345" customFormat="1" ht="13" hidden="1">
      <c r="A13" s="345" t="s">
        <v>203</v>
      </c>
      <c r="B13" s="684">
        <v>0</v>
      </c>
      <c r="C13" s="684">
        <v>0</v>
      </c>
    </row>
    <row r="14" spans="1:31" s="347" customFormat="1" ht="13" hidden="1">
      <c r="A14" s="347" t="s">
        <v>771</v>
      </c>
      <c r="B14" s="794"/>
      <c r="C14" s="794"/>
    </row>
    <row r="15" spans="1:31" s="345" customFormat="1" ht="13" hidden="1">
      <c r="A15" s="345" t="s">
        <v>202</v>
      </c>
      <c r="B15" s="684">
        <v>0</v>
      </c>
      <c r="C15" s="684">
        <v>0</v>
      </c>
    </row>
    <row r="16" spans="1:31" s="345" customFormat="1" ht="13" hidden="1">
      <c r="A16" s="345" t="s">
        <v>203</v>
      </c>
      <c r="B16" s="684">
        <v>0</v>
      </c>
      <c r="C16" s="684">
        <v>0</v>
      </c>
    </row>
    <row r="17" spans="1:30" s="345" customFormat="1" ht="13" hidden="1">
      <c r="A17" s="347" t="s">
        <v>987</v>
      </c>
      <c r="B17" s="684"/>
      <c r="C17" s="684"/>
      <c r="D17" s="345" t="s">
        <v>40</v>
      </c>
    </row>
    <row r="18" spans="1:30" s="345" customFormat="1" ht="13" hidden="1">
      <c r="A18" s="795" t="s">
        <v>770</v>
      </c>
      <c r="B18" s="793">
        <v>0</v>
      </c>
      <c r="C18" s="793">
        <v>0</v>
      </c>
    </row>
    <row r="19" spans="1:30" s="345" customFormat="1" ht="13" hidden="1">
      <c r="A19" s="345" t="s">
        <v>202</v>
      </c>
      <c r="B19" s="684">
        <v>0</v>
      </c>
      <c r="C19" s="684">
        <v>0</v>
      </c>
    </row>
    <row r="20" spans="1:30" s="345" customFormat="1" ht="13" hidden="1">
      <c r="A20" s="345" t="s">
        <v>203</v>
      </c>
      <c r="B20" s="684">
        <v>0</v>
      </c>
      <c r="C20" s="684"/>
    </row>
    <row r="21" spans="1:30" s="347" customFormat="1" ht="13" hidden="1">
      <c r="A21" s="347" t="s">
        <v>771</v>
      </c>
      <c r="B21" s="794"/>
      <c r="C21" s="794"/>
    </row>
    <row r="22" spans="1:30" s="345" customFormat="1" ht="13" hidden="1">
      <c r="A22" s="345" t="s">
        <v>202</v>
      </c>
      <c r="B22" s="684"/>
      <c r="C22" s="684"/>
    </row>
    <row r="23" spans="1:30" s="345" customFormat="1" ht="13" hidden="1">
      <c r="A23" s="345" t="s">
        <v>203</v>
      </c>
      <c r="B23" s="684"/>
      <c r="C23" s="684"/>
    </row>
    <row r="24" spans="1:30" s="345" customFormat="1" ht="13" hidden="1">
      <c r="A24" s="347" t="s">
        <v>988</v>
      </c>
      <c r="B24" s="684"/>
      <c r="C24" s="684"/>
      <c r="D24" s="798"/>
    </row>
    <row r="25" spans="1:30" s="345" customFormat="1" ht="13" hidden="1">
      <c r="A25" s="795" t="s">
        <v>770</v>
      </c>
      <c r="B25" s="793">
        <v>0</v>
      </c>
      <c r="C25" s="793">
        <v>0</v>
      </c>
    </row>
    <row r="26" spans="1:30" s="345" customFormat="1" ht="13" hidden="1">
      <c r="A26" s="345" t="s">
        <v>202</v>
      </c>
      <c r="B26" s="684">
        <v>0</v>
      </c>
      <c r="C26" s="684">
        <v>0</v>
      </c>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row>
    <row r="27" spans="1:30" s="345" customFormat="1" ht="13" hidden="1">
      <c r="A27" s="345" t="s">
        <v>203</v>
      </c>
      <c r="B27" s="684">
        <v>0</v>
      </c>
      <c r="C27" s="684"/>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row>
    <row r="28" spans="1:30" s="347" customFormat="1" ht="13" hidden="1">
      <c r="A28" s="347" t="s">
        <v>771</v>
      </c>
      <c r="B28" s="794"/>
      <c r="C28" s="794"/>
    </row>
    <row r="29" spans="1:30" s="345" customFormat="1" ht="13" hidden="1">
      <c r="A29" s="345" t="s">
        <v>202</v>
      </c>
      <c r="B29" s="684">
        <v>0</v>
      </c>
      <c r="C29" s="684">
        <v>0</v>
      </c>
    </row>
    <row r="30" spans="1:30" s="345" customFormat="1" ht="13" hidden="1">
      <c r="A30" s="345" t="s">
        <v>203</v>
      </c>
      <c r="B30" s="684">
        <v>0</v>
      </c>
      <c r="C30" s="684">
        <v>0</v>
      </c>
    </row>
    <row r="31" spans="1:30" s="345" customFormat="1" ht="13">
      <c r="A31" s="347" t="s">
        <v>1055</v>
      </c>
      <c r="B31" s="684"/>
      <c r="C31" s="684"/>
    </row>
    <row r="32" spans="1:30" s="345" customFormat="1" ht="13">
      <c r="A32" s="418" t="s">
        <v>770</v>
      </c>
      <c r="B32" s="793">
        <v>276977565</v>
      </c>
      <c r="C32" s="793">
        <v>4131556141</v>
      </c>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row>
    <row r="33" spans="1:30" s="345" customFormat="1" ht="13">
      <c r="A33" s="345" t="s">
        <v>202</v>
      </c>
      <c r="B33" s="684">
        <v>0</v>
      </c>
      <c r="C33" s="684">
        <v>0</v>
      </c>
    </row>
    <row r="34" spans="1:30" s="345" customFormat="1" ht="13">
      <c r="A34" s="123" t="s">
        <v>203</v>
      </c>
      <c r="B34" s="684">
        <v>276977565</v>
      </c>
      <c r="C34" s="684">
        <v>4131556141</v>
      </c>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row>
    <row r="35" spans="1:30" s="347" customFormat="1" ht="13" hidden="1">
      <c r="A35" s="347" t="s">
        <v>771</v>
      </c>
      <c r="B35" s="794"/>
      <c r="C35" s="794"/>
    </row>
    <row r="36" spans="1:30" s="345" customFormat="1" ht="13" hidden="1">
      <c r="A36" s="345" t="s">
        <v>202</v>
      </c>
      <c r="B36" s="684">
        <v>0</v>
      </c>
      <c r="C36" s="684">
        <v>0</v>
      </c>
    </row>
    <row r="37" spans="1:30" s="345" customFormat="1" ht="13" hidden="1">
      <c r="A37" s="345" t="s">
        <v>203</v>
      </c>
      <c r="B37" s="684">
        <v>0</v>
      </c>
      <c r="C37" s="684">
        <v>0</v>
      </c>
    </row>
    <row r="38" spans="1:30" s="345" customFormat="1" ht="13">
      <c r="A38" s="347" t="s">
        <v>989</v>
      </c>
      <c r="B38" s="684"/>
      <c r="C38" s="684"/>
    </row>
    <row r="39" spans="1:30" s="345" customFormat="1" ht="13">
      <c r="A39" s="418" t="s">
        <v>770</v>
      </c>
      <c r="B39" s="793">
        <v>707529125</v>
      </c>
      <c r="C39" s="793">
        <v>623030826</v>
      </c>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row>
    <row r="40" spans="1:30" s="345" customFormat="1" ht="13">
      <c r="A40" s="123" t="s">
        <v>202</v>
      </c>
      <c r="B40" s="684">
        <v>707529125</v>
      </c>
      <c r="C40" s="684">
        <v>623030826</v>
      </c>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row>
    <row r="41" spans="1:30" s="345" customFormat="1" ht="13">
      <c r="A41" s="345" t="s">
        <v>203</v>
      </c>
      <c r="B41" s="684">
        <v>0</v>
      </c>
      <c r="C41" s="684">
        <v>0</v>
      </c>
    </row>
    <row r="42" spans="1:30" s="347" customFormat="1" ht="13" hidden="1">
      <c r="A42" s="347" t="s">
        <v>771</v>
      </c>
      <c r="B42" s="794"/>
      <c r="C42" s="794"/>
    </row>
    <row r="43" spans="1:30" s="345" customFormat="1" ht="13" hidden="1">
      <c r="A43" s="345" t="s">
        <v>202</v>
      </c>
      <c r="B43" s="684">
        <v>0</v>
      </c>
      <c r="C43" s="684">
        <v>0</v>
      </c>
    </row>
    <row r="44" spans="1:30" s="345" customFormat="1" ht="13" hidden="1">
      <c r="A44" s="345" t="s">
        <v>203</v>
      </c>
      <c r="B44" s="684">
        <v>0</v>
      </c>
      <c r="C44" s="684">
        <v>0</v>
      </c>
    </row>
    <row r="45" spans="1:30" s="345" customFormat="1" ht="13">
      <c r="A45" s="347" t="s">
        <v>991</v>
      </c>
      <c r="B45" s="684"/>
      <c r="C45" s="684"/>
    </row>
    <row r="46" spans="1:30" s="345" customFormat="1" ht="13">
      <c r="A46" s="795" t="s">
        <v>770</v>
      </c>
      <c r="B46" s="793">
        <v>0</v>
      </c>
      <c r="C46" s="793">
        <v>0</v>
      </c>
    </row>
    <row r="47" spans="1:30" s="345" customFormat="1" ht="13">
      <c r="A47" s="123" t="s">
        <v>202</v>
      </c>
      <c r="B47" s="684">
        <v>0</v>
      </c>
      <c r="C47" s="684"/>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row>
    <row r="48" spans="1:30" s="345" customFormat="1" ht="13">
      <c r="A48" s="345" t="s">
        <v>203</v>
      </c>
      <c r="B48" s="684">
        <v>0</v>
      </c>
      <c r="C48" s="684">
        <v>0</v>
      </c>
    </row>
    <row r="49" spans="1:30" s="347" customFormat="1" ht="13" hidden="1">
      <c r="A49" s="347" t="s">
        <v>771</v>
      </c>
      <c r="B49" s="794"/>
      <c r="C49" s="794"/>
    </row>
    <row r="50" spans="1:30" s="345" customFormat="1" ht="13" hidden="1">
      <c r="A50" s="345" t="s">
        <v>202</v>
      </c>
      <c r="B50" s="684"/>
      <c r="C50" s="684"/>
    </row>
    <row r="51" spans="1:30" s="345" customFormat="1" ht="13" hidden="1">
      <c r="A51" s="345" t="s">
        <v>203</v>
      </c>
      <c r="B51" s="684"/>
      <c r="C51" s="684"/>
    </row>
    <row r="52" spans="1:30" s="345" customFormat="1" ht="13">
      <c r="A52" s="347" t="s">
        <v>1170</v>
      </c>
      <c r="B52" s="684"/>
      <c r="C52" s="684"/>
    </row>
    <row r="53" spans="1:30" s="345" customFormat="1" ht="13">
      <c r="A53" s="418" t="s">
        <v>770</v>
      </c>
      <c r="B53" s="793">
        <v>2489232363.0412407</v>
      </c>
      <c r="C53" s="793">
        <v>28908099554.879997</v>
      </c>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row>
    <row r="54" spans="1:30" s="345" customFormat="1" ht="13">
      <c r="A54" s="345" t="s">
        <v>202</v>
      </c>
      <c r="B54" s="684">
        <v>0</v>
      </c>
      <c r="C54" s="684">
        <v>0</v>
      </c>
    </row>
    <row r="55" spans="1:30" s="345" customFormat="1" ht="13">
      <c r="A55" s="345" t="s">
        <v>203</v>
      </c>
      <c r="B55" s="684">
        <v>2489232363.0412407</v>
      </c>
      <c r="C55" s="684">
        <v>28908099554.879997</v>
      </c>
    </row>
    <row r="56" spans="1:30" s="345" customFormat="1" ht="13">
      <c r="A56" s="347" t="s">
        <v>1171</v>
      </c>
      <c r="B56" s="684"/>
      <c r="C56" s="684"/>
    </row>
    <row r="57" spans="1:30" s="345" customFormat="1" ht="13">
      <c r="A57" s="418" t="s">
        <v>770</v>
      </c>
      <c r="B57" s="793">
        <v>8760065205.580101</v>
      </c>
      <c r="C57" s="793">
        <v>17108975886.760002</v>
      </c>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row>
    <row r="58" spans="1:30" s="345" customFormat="1" ht="13">
      <c r="A58" s="345" t="s">
        <v>202</v>
      </c>
      <c r="B58" s="684">
        <v>0</v>
      </c>
      <c r="C58" s="684">
        <v>0</v>
      </c>
    </row>
    <row r="59" spans="1:30" s="345" customFormat="1" ht="13">
      <c r="A59" s="345" t="s">
        <v>203</v>
      </c>
      <c r="B59" s="684">
        <v>8760065205.580101</v>
      </c>
      <c r="C59" s="684">
        <v>17108975886.760002</v>
      </c>
    </row>
    <row r="60" spans="1:30" s="345" customFormat="1" ht="13">
      <c r="A60" s="347" t="s">
        <v>1172</v>
      </c>
      <c r="B60" s="684"/>
      <c r="C60" s="684"/>
    </row>
    <row r="61" spans="1:30" s="345" customFormat="1" ht="13">
      <c r="A61" s="418" t="s">
        <v>770</v>
      </c>
      <c r="B61" s="793">
        <v>8435085533.476944</v>
      </c>
      <c r="C61" s="793">
        <v>11811277968.779535</v>
      </c>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row>
    <row r="62" spans="1:30" s="345" customFormat="1" ht="13">
      <c r="A62" s="345" t="s">
        <v>202</v>
      </c>
      <c r="B62" s="684">
        <v>0</v>
      </c>
      <c r="C62" s="684">
        <v>0</v>
      </c>
    </row>
    <row r="63" spans="1:30" s="345" customFormat="1" ht="13">
      <c r="A63" s="345" t="s">
        <v>203</v>
      </c>
      <c r="B63" s="684">
        <v>8435085533.476944</v>
      </c>
      <c r="C63" s="684">
        <v>11811277968.779535</v>
      </c>
    </row>
    <row r="64" spans="1:30" s="345" customFormat="1" ht="13">
      <c r="A64" s="347" t="s">
        <v>1173</v>
      </c>
      <c r="B64" s="684"/>
      <c r="C64" s="684"/>
    </row>
    <row r="65" spans="1:30" s="345" customFormat="1" ht="13">
      <c r="A65" s="418" t="s">
        <v>770</v>
      </c>
      <c r="B65" s="793">
        <v>16020718153.856262</v>
      </c>
      <c r="C65" s="793">
        <v>6795008820.0390005</v>
      </c>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row>
    <row r="66" spans="1:30" s="345" customFormat="1" ht="13">
      <c r="A66" s="345" t="s">
        <v>202</v>
      </c>
      <c r="B66" s="684">
        <v>0</v>
      </c>
      <c r="C66" s="684">
        <v>0</v>
      </c>
    </row>
    <row r="67" spans="1:30" s="345" customFormat="1" ht="13">
      <c r="A67" s="345" t="s">
        <v>203</v>
      </c>
      <c r="B67" s="684">
        <v>16020718153.856262</v>
      </c>
      <c r="C67" s="684">
        <v>6795008820.0390005</v>
      </c>
    </row>
    <row r="68" spans="1:30" s="345" customFormat="1" ht="13">
      <c r="A68" s="347" t="s">
        <v>1174</v>
      </c>
      <c r="B68" s="684"/>
      <c r="C68" s="684"/>
    </row>
    <row r="69" spans="1:30" s="345" customFormat="1" ht="13">
      <c r="A69" s="418" t="s">
        <v>770</v>
      </c>
      <c r="B69" s="793">
        <v>8279925912.4737263</v>
      </c>
      <c r="C69" s="793">
        <v>5457235550.8541527</v>
      </c>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row>
    <row r="70" spans="1:30" s="345" customFormat="1" ht="13">
      <c r="A70" s="345" t="s">
        <v>202</v>
      </c>
      <c r="B70" s="684">
        <v>0</v>
      </c>
      <c r="C70" s="684">
        <v>0</v>
      </c>
    </row>
    <row r="71" spans="1:30" s="345" customFormat="1" ht="13">
      <c r="A71" s="345" t="s">
        <v>203</v>
      </c>
      <c r="B71" s="684">
        <v>8279925912.4737263</v>
      </c>
      <c r="C71" s="684">
        <v>5457235550.8541527</v>
      </c>
    </row>
    <row r="72" spans="1:30" s="345" customFormat="1" ht="13">
      <c r="A72" s="347" t="s">
        <v>1175</v>
      </c>
      <c r="B72" s="684"/>
      <c r="C72" s="684"/>
    </row>
    <row r="73" spans="1:30" s="345" customFormat="1" ht="13">
      <c r="A73" s="418" t="s">
        <v>770</v>
      </c>
      <c r="B73" s="793">
        <v>10287219582.496561</v>
      </c>
      <c r="C73" s="793">
        <v>968421850.80991995</v>
      </c>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row>
    <row r="74" spans="1:30" s="345" customFormat="1" ht="13">
      <c r="A74" s="345" t="s">
        <v>202</v>
      </c>
      <c r="B74" s="684">
        <v>0</v>
      </c>
      <c r="C74" s="684">
        <v>0</v>
      </c>
    </row>
    <row r="75" spans="1:30" s="345" customFormat="1" ht="13">
      <c r="A75" s="345" t="s">
        <v>203</v>
      </c>
      <c r="B75" s="684">
        <v>10287219582.496561</v>
      </c>
      <c r="C75" s="684">
        <v>968421850.80991995</v>
      </c>
    </row>
    <row r="76" spans="1:30" s="345" customFormat="1" ht="13">
      <c r="A76" s="347" t="s">
        <v>2370</v>
      </c>
      <c r="B76" s="684"/>
      <c r="C76" s="684"/>
    </row>
    <row r="77" spans="1:30" s="345" customFormat="1" ht="13">
      <c r="A77" s="418" t="s">
        <v>770</v>
      </c>
      <c r="B77" s="793">
        <v>6755738988.3231468</v>
      </c>
      <c r="C77" s="793">
        <v>0</v>
      </c>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row>
    <row r="78" spans="1:30" s="345" customFormat="1" ht="13">
      <c r="A78" s="345" t="s">
        <v>202</v>
      </c>
      <c r="B78" s="684">
        <v>0</v>
      </c>
      <c r="C78" s="684">
        <v>0</v>
      </c>
    </row>
    <row r="79" spans="1:30" s="345" customFormat="1" ht="13">
      <c r="A79" s="345" t="s">
        <v>203</v>
      </c>
      <c r="B79" s="684">
        <v>6755738988.3231468</v>
      </c>
      <c r="C79" s="684">
        <v>0</v>
      </c>
    </row>
    <row r="80" spans="1:30" s="345" customFormat="1" ht="13">
      <c r="A80" s="347" t="s">
        <v>2371</v>
      </c>
      <c r="B80" s="684"/>
      <c r="C80" s="684"/>
    </row>
    <row r="81" spans="1:30" s="345" customFormat="1" ht="13">
      <c r="A81" s="418" t="s">
        <v>770</v>
      </c>
      <c r="B81" s="793">
        <v>4200951804.1055441</v>
      </c>
      <c r="C81" s="793">
        <v>0</v>
      </c>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row>
    <row r="82" spans="1:30" s="345" customFormat="1" ht="13">
      <c r="A82" s="345" t="s">
        <v>202</v>
      </c>
      <c r="B82" s="684">
        <v>0</v>
      </c>
      <c r="C82" s="684">
        <v>0</v>
      </c>
    </row>
    <row r="83" spans="1:30" s="345" customFormat="1" ht="13">
      <c r="A83" s="345" t="s">
        <v>203</v>
      </c>
      <c r="B83" s="684">
        <v>4200951804.1055441</v>
      </c>
      <c r="C83" s="684">
        <v>0</v>
      </c>
    </row>
    <row r="84" spans="1:30" s="345" customFormat="1" ht="13">
      <c r="A84" s="347" t="s">
        <v>2372</v>
      </c>
      <c r="B84" s="684"/>
      <c r="C84" s="684"/>
    </row>
    <row r="85" spans="1:30" s="345" customFormat="1" ht="13">
      <c r="A85" s="418" t="s">
        <v>770</v>
      </c>
      <c r="B85" s="793">
        <v>7719430992.5199757</v>
      </c>
      <c r="C85" s="793">
        <v>0</v>
      </c>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row>
    <row r="86" spans="1:30" s="345" customFormat="1" ht="13">
      <c r="A86" s="345" t="s">
        <v>202</v>
      </c>
      <c r="B86" s="684">
        <v>0</v>
      </c>
      <c r="C86" s="684">
        <v>0</v>
      </c>
    </row>
    <row r="87" spans="1:30" s="345" customFormat="1" ht="13">
      <c r="A87" s="345" t="s">
        <v>203</v>
      </c>
      <c r="B87" s="684">
        <v>7719430992.5199757</v>
      </c>
      <c r="C87" s="684">
        <v>0</v>
      </c>
    </row>
    <row r="88" spans="1:30" s="345" customFormat="1" ht="13">
      <c r="A88" s="347" t="s">
        <v>2515</v>
      </c>
      <c r="B88" s="684"/>
      <c r="C88" s="684"/>
    </row>
    <row r="89" spans="1:30" s="345" customFormat="1" ht="13">
      <c r="A89" s="418" t="s">
        <v>770</v>
      </c>
      <c r="B89" s="793">
        <v>166493928.12169608</v>
      </c>
      <c r="C89" s="793">
        <v>0</v>
      </c>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row>
    <row r="90" spans="1:30" s="345" customFormat="1" ht="13">
      <c r="A90" s="345" t="s">
        <v>202</v>
      </c>
      <c r="B90" s="684">
        <v>0</v>
      </c>
      <c r="C90" s="684">
        <v>0</v>
      </c>
    </row>
    <row r="91" spans="1:30" s="345" customFormat="1" ht="13">
      <c r="A91" s="345" t="s">
        <v>203</v>
      </c>
      <c r="B91" s="684">
        <v>166493928.12169608</v>
      </c>
      <c r="C91" s="684">
        <v>0</v>
      </c>
    </row>
    <row r="92" spans="1:30" s="345" customFormat="1" ht="13">
      <c r="A92" s="347" t="s">
        <v>2390</v>
      </c>
      <c r="B92" s="684"/>
      <c r="C92" s="684"/>
    </row>
    <row r="93" spans="1:30" s="345" customFormat="1" ht="13">
      <c r="A93" s="418" t="s">
        <v>770</v>
      </c>
      <c r="B93" s="793">
        <v>1036309441</v>
      </c>
      <c r="C93" s="793">
        <v>0</v>
      </c>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row>
    <row r="94" spans="1:30" s="345" customFormat="1" ht="13">
      <c r="A94" s="345" t="s">
        <v>202</v>
      </c>
      <c r="B94" s="684">
        <v>0</v>
      </c>
      <c r="C94" s="684">
        <v>0</v>
      </c>
    </row>
    <row r="95" spans="1:30" s="345" customFormat="1" ht="13">
      <c r="A95" s="123" t="s">
        <v>203</v>
      </c>
      <c r="B95" s="684">
        <v>1036309441</v>
      </c>
      <c r="C95" s="684">
        <v>0</v>
      </c>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row>
    <row r="96" spans="1:30" s="347" customFormat="1" ht="13">
      <c r="A96" s="372" t="s">
        <v>990</v>
      </c>
      <c r="B96" s="794">
        <v>-304023289</v>
      </c>
      <c r="C96" s="794">
        <v>-1723495166</v>
      </c>
      <c r="D96" s="372"/>
      <c r="E96" s="372"/>
      <c r="F96" s="372"/>
      <c r="G96" s="372"/>
      <c r="H96" s="372"/>
      <c r="I96" s="372"/>
      <c r="J96" s="372"/>
      <c r="K96" s="372"/>
      <c r="L96" s="372"/>
      <c r="M96" s="372"/>
      <c r="N96" s="372"/>
      <c r="O96" s="372"/>
      <c r="P96" s="372"/>
      <c r="Q96" s="372"/>
      <c r="R96" s="372"/>
      <c r="S96" s="372"/>
      <c r="T96" s="372"/>
      <c r="U96" s="372"/>
      <c r="V96" s="372"/>
      <c r="W96" s="372"/>
      <c r="X96" s="372"/>
      <c r="Y96" s="372"/>
      <c r="Z96" s="372"/>
      <c r="AA96" s="372"/>
      <c r="AB96" s="372"/>
      <c r="AC96" s="372"/>
      <c r="AD96" s="372"/>
    </row>
    <row r="97" spans="1:3" s="345" customFormat="1" ht="13.5" thickBot="1">
      <c r="A97" s="347" t="s">
        <v>3</v>
      </c>
      <c r="B97" s="685">
        <v>74831655305.995178</v>
      </c>
      <c r="C97" s="685">
        <v>74080111433.122604</v>
      </c>
    </row>
    <row r="98" spans="1:3" s="97" customFormat="1" ht="15" thickTop="1">
      <c r="B98" s="796"/>
      <c r="C98" s="796"/>
    </row>
    <row r="99" spans="1:3">
      <c r="B99" s="545"/>
      <c r="C99" s="545"/>
    </row>
  </sheetData>
  <mergeCells count="1">
    <mergeCell ref="B8:C8"/>
  </mergeCells>
  <hyperlinks>
    <hyperlink ref="D1" location="ER!A1" display="ER" xr:uid="{00000000-0004-0000-2200-000000000000}"/>
  </hyperlinks>
  <pageMargins left="0.25" right="0.25" top="0.75" bottom="0.75" header="0.3" footer="0.3"/>
  <pageSetup paperSize="9" fitToHeight="0"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31">
    <tabColor rgb="FF000099"/>
    <pageSetUpPr fitToPage="1"/>
  </sheetPr>
  <dimension ref="A1:AB97"/>
  <sheetViews>
    <sheetView showGridLines="0" topLeftCell="A2" zoomScaleNormal="100" workbookViewId="0">
      <selection activeCell="I43" sqref="I43"/>
    </sheetView>
  </sheetViews>
  <sheetFormatPr baseColWidth="10" defaultRowHeight="14.5"/>
  <cols>
    <col min="1" max="1" width="38" style="61" customWidth="1"/>
    <col min="2" max="3" width="22.90625" style="61" customWidth="1"/>
    <col min="4" max="4" width="5.90625" style="61" customWidth="1"/>
    <col min="5" max="28" width="11.453125" style="61"/>
  </cols>
  <sheetData>
    <row r="1" spans="1:28">
      <c r="A1" s="61" t="s">
        <v>1095</v>
      </c>
      <c r="D1" s="75" t="s">
        <v>126</v>
      </c>
    </row>
    <row r="5" spans="1:28">
      <c r="A5" s="352" t="s">
        <v>276</v>
      </c>
      <c r="B5" s="352"/>
      <c r="C5" s="352"/>
      <c r="D5" s="13"/>
      <c r="E5" s="13"/>
      <c r="F5" s="13"/>
      <c r="G5" s="13"/>
      <c r="H5" s="13"/>
      <c r="I5" s="13"/>
      <c r="J5" s="13"/>
      <c r="K5" s="13"/>
      <c r="L5" s="13"/>
      <c r="M5" s="13"/>
      <c r="N5" s="13"/>
      <c r="O5" s="13"/>
      <c r="P5" s="13"/>
      <c r="Q5" s="13"/>
      <c r="R5" s="13"/>
      <c r="S5" s="13"/>
      <c r="T5" s="13"/>
      <c r="U5" s="13"/>
      <c r="V5" s="13"/>
      <c r="W5" s="13"/>
      <c r="X5" s="13"/>
      <c r="Y5" s="13"/>
      <c r="Z5" s="13"/>
      <c r="AA5" s="13"/>
      <c r="AB5" s="13"/>
    </row>
    <row r="7" spans="1:28">
      <c r="B7" s="1179"/>
      <c r="C7" s="1179"/>
    </row>
    <row r="8" spans="1:28">
      <c r="B8" s="1185" t="s">
        <v>1133</v>
      </c>
      <c r="C8" s="1185"/>
    </row>
    <row r="9" spans="1:28">
      <c r="A9" s="372" t="s">
        <v>134</v>
      </c>
      <c r="B9" s="967">
        <v>45565</v>
      </c>
      <c r="C9" s="967">
        <v>45199</v>
      </c>
      <c r="D9" s="13"/>
      <c r="E9" s="13"/>
      <c r="F9" s="13"/>
      <c r="G9" s="13"/>
      <c r="H9" s="13"/>
      <c r="I9" s="13"/>
      <c r="J9" s="13"/>
      <c r="K9" s="13"/>
      <c r="L9" s="13"/>
      <c r="M9" s="13"/>
      <c r="N9" s="13"/>
      <c r="O9" s="13"/>
      <c r="P9" s="13"/>
      <c r="Q9" s="13"/>
      <c r="R9" s="13"/>
      <c r="S9" s="13"/>
      <c r="T9" s="13"/>
      <c r="U9" s="13"/>
      <c r="V9" s="13"/>
      <c r="W9" s="13"/>
      <c r="X9" s="13"/>
      <c r="Y9" s="13"/>
      <c r="Z9" s="13"/>
      <c r="AA9" s="13"/>
      <c r="AB9" s="13"/>
    </row>
    <row r="10" spans="1:28" hidden="1">
      <c r="A10" s="420" t="s">
        <v>986</v>
      </c>
      <c r="B10" s="421"/>
      <c r="C10" s="421"/>
      <c r="D10" s="13"/>
      <c r="E10" s="13"/>
      <c r="F10" s="13"/>
      <c r="G10" s="13"/>
      <c r="H10" s="13"/>
      <c r="I10" s="13"/>
      <c r="J10" s="13"/>
      <c r="K10" s="13"/>
      <c r="L10" s="13"/>
      <c r="M10" s="13"/>
      <c r="N10" s="13"/>
      <c r="O10" s="13"/>
      <c r="P10" s="13"/>
      <c r="Q10" s="13"/>
      <c r="R10" s="13"/>
      <c r="S10" s="13"/>
      <c r="T10" s="13"/>
      <c r="U10" s="13"/>
      <c r="V10" s="13"/>
      <c r="W10" s="13"/>
      <c r="X10" s="13"/>
      <c r="Y10" s="13"/>
      <c r="Z10" s="13"/>
      <c r="AA10" s="13"/>
      <c r="AB10" s="13"/>
    </row>
    <row r="11" spans="1:28" hidden="1">
      <c r="A11" s="123" t="s">
        <v>204</v>
      </c>
      <c r="B11" s="608">
        <v>0</v>
      </c>
      <c r="C11" s="608">
        <v>0</v>
      </c>
      <c r="D11" s="13"/>
      <c r="E11" s="13"/>
      <c r="F11" s="13"/>
      <c r="G11" s="13"/>
      <c r="H11" s="13"/>
      <c r="I11" s="13"/>
      <c r="J11" s="13"/>
      <c r="K11" s="13"/>
      <c r="L11" s="13"/>
      <c r="M11" s="13"/>
      <c r="N11" s="13"/>
      <c r="O11" s="13"/>
      <c r="P11" s="13"/>
      <c r="Q11" s="13"/>
      <c r="R11" s="13"/>
      <c r="S11" s="13"/>
      <c r="T11" s="13"/>
      <c r="U11" s="13"/>
      <c r="V11" s="13"/>
      <c r="W11" s="13"/>
      <c r="X11" s="13"/>
      <c r="Y11" s="13"/>
      <c r="Z11" s="13"/>
      <c r="AA11" s="13"/>
      <c r="AB11" s="13"/>
    </row>
    <row r="12" spans="1:28" hidden="1">
      <c r="A12" s="123" t="s">
        <v>205</v>
      </c>
      <c r="B12" s="608">
        <v>0</v>
      </c>
      <c r="C12" s="608">
        <v>0</v>
      </c>
      <c r="D12" s="13"/>
      <c r="E12" s="13"/>
      <c r="F12" s="13"/>
      <c r="G12" s="13"/>
      <c r="H12" s="13"/>
      <c r="I12" s="13"/>
      <c r="J12" s="13"/>
      <c r="K12" s="13"/>
      <c r="L12" s="13"/>
      <c r="M12" s="13"/>
      <c r="N12" s="13"/>
      <c r="O12" s="13"/>
      <c r="P12" s="13"/>
      <c r="Q12" s="13"/>
      <c r="R12" s="13"/>
      <c r="S12" s="13"/>
      <c r="T12" s="13"/>
      <c r="U12" s="13"/>
      <c r="V12" s="13"/>
      <c r="W12" s="13"/>
      <c r="X12" s="13"/>
      <c r="Y12" s="13"/>
      <c r="Z12" s="13"/>
      <c r="AA12" s="13"/>
      <c r="AB12" s="13"/>
    </row>
    <row r="13" spans="1:28" hidden="1">
      <c r="A13" s="123" t="s">
        <v>206</v>
      </c>
      <c r="B13" s="608">
        <v>0</v>
      </c>
      <c r="C13" s="608">
        <v>0</v>
      </c>
      <c r="D13" s="13"/>
      <c r="E13" s="13"/>
      <c r="F13" s="13"/>
      <c r="G13" s="13"/>
      <c r="H13" s="13"/>
      <c r="I13" s="13"/>
      <c r="J13" s="13"/>
      <c r="K13" s="13"/>
      <c r="L13" s="13"/>
      <c r="M13" s="13"/>
      <c r="N13" s="13"/>
      <c r="O13" s="13"/>
      <c r="P13" s="13"/>
      <c r="Q13" s="13"/>
      <c r="R13" s="13"/>
      <c r="S13" s="13"/>
      <c r="T13" s="13"/>
      <c r="U13" s="13"/>
      <c r="V13" s="13"/>
      <c r="W13" s="13"/>
      <c r="X13" s="13"/>
      <c r="Y13" s="13"/>
      <c r="Z13" s="13"/>
      <c r="AA13" s="13"/>
      <c r="AB13" s="13"/>
    </row>
    <row r="14" spans="1:28" hidden="1">
      <c r="A14" s="123" t="s">
        <v>207</v>
      </c>
      <c r="B14" s="608">
        <v>0</v>
      </c>
      <c r="C14" s="608">
        <v>0</v>
      </c>
      <c r="D14" s="13"/>
      <c r="E14" s="13"/>
      <c r="F14" s="13"/>
      <c r="G14" s="13"/>
      <c r="H14" s="13"/>
      <c r="I14" s="13"/>
      <c r="J14" s="13"/>
      <c r="K14" s="13"/>
      <c r="L14" s="13"/>
      <c r="M14" s="13"/>
      <c r="N14" s="13"/>
      <c r="O14" s="13"/>
      <c r="P14" s="13"/>
      <c r="Q14" s="13"/>
      <c r="R14" s="13"/>
      <c r="S14" s="13"/>
      <c r="T14" s="13"/>
      <c r="U14" s="13"/>
      <c r="V14" s="13"/>
      <c r="W14" s="13"/>
      <c r="X14" s="13"/>
      <c r="Y14" s="13"/>
      <c r="Z14" s="13"/>
      <c r="AA14" s="13"/>
      <c r="AB14" s="13"/>
    </row>
    <row r="15" spans="1:28" hidden="1">
      <c r="A15" s="420" t="s">
        <v>987</v>
      </c>
      <c r="B15" s="649"/>
      <c r="C15" s="649"/>
      <c r="D15" s="13"/>
      <c r="E15" s="13"/>
      <c r="F15" s="13"/>
      <c r="G15" s="13"/>
      <c r="H15" s="13"/>
      <c r="I15" s="13"/>
      <c r="J15" s="13"/>
      <c r="K15" s="13"/>
      <c r="L15" s="13"/>
      <c r="M15" s="13"/>
      <c r="N15" s="13"/>
      <c r="O15" s="13"/>
      <c r="P15" s="13"/>
      <c r="Q15" s="13"/>
      <c r="R15" s="13"/>
      <c r="S15" s="13"/>
      <c r="T15" s="13"/>
      <c r="U15" s="13"/>
      <c r="V15" s="13"/>
      <c r="W15" s="13"/>
      <c r="X15" s="13"/>
      <c r="Y15" s="13"/>
      <c r="Z15" s="13"/>
      <c r="AA15" s="13"/>
      <c r="AB15" s="13"/>
    </row>
    <row r="16" spans="1:28" hidden="1">
      <c r="A16" s="123" t="s">
        <v>204</v>
      </c>
      <c r="B16" s="608">
        <v>0</v>
      </c>
      <c r="C16" s="608">
        <v>0</v>
      </c>
      <c r="D16" s="13"/>
      <c r="E16" s="13"/>
      <c r="F16" s="13"/>
      <c r="G16" s="13"/>
      <c r="H16" s="13"/>
      <c r="I16" s="13"/>
      <c r="J16" s="13"/>
      <c r="K16" s="13"/>
      <c r="L16" s="13"/>
      <c r="M16" s="13"/>
      <c r="N16" s="13"/>
      <c r="O16" s="13"/>
      <c r="P16" s="13"/>
      <c r="Q16" s="13"/>
      <c r="R16" s="13"/>
      <c r="S16" s="13"/>
      <c r="T16" s="13"/>
      <c r="U16" s="13"/>
      <c r="V16" s="13"/>
      <c r="W16" s="13"/>
      <c r="X16" s="13"/>
      <c r="Y16" s="13"/>
      <c r="Z16" s="13"/>
      <c r="AA16" s="13"/>
      <c r="AB16" s="13"/>
    </row>
    <row r="17" spans="1:28" hidden="1">
      <c r="A17" s="123" t="s">
        <v>205</v>
      </c>
      <c r="B17" s="608">
        <v>0</v>
      </c>
      <c r="C17" s="608">
        <v>0</v>
      </c>
      <c r="D17" s="13"/>
      <c r="E17" s="13"/>
      <c r="F17" s="13"/>
      <c r="G17" s="13"/>
      <c r="H17" s="13"/>
      <c r="I17" s="13"/>
      <c r="J17" s="13"/>
      <c r="K17" s="13"/>
      <c r="L17" s="13"/>
      <c r="M17" s="13"/>
      <c r="N17" s="13"/>
      <c r="O17" s="13"/>
      <c r="P17" s="13"/>
      <c r="Q17" s="13"/>
      <c r="R17" s="13"/>
      <c r="S17" s="13"/>
      <c r="T17" s="13"/>
      <c r="U17" s="13"/>
      <c r="V17" s="13"/>
      <c r="W17" s="13"/>
      <c r="X17" s="13"/>
      <c r="Y17" s="13"/>
      <c r="Z17" s="13"/>
      <c r="AA17" s="13"/>
      <c r="AB17" s="13"/>
    </row>
    <row r="18" spans="1:28" hidden="1">
      <c r="A18" s="123" t="s">
        <v>206</v>
      </c>
      <c r="B18" s="608">
        <v>0</v>
      </c>
      <c r="C18" s="608">
        <v>0</v>
      </c>
      <c r="D18" s="13"/>
      <c r="E18" s="13"/>
      <c r="F18" s="13"/>
      <c r="G18" s="13"/>
      <c r="H18" s="13"/>
      <c r="I18" s="13"/>
      <c r="J18" s="13"/>
      <c r="K18" s="13"/>
      <c r="L18" s="13"/>
      <c r="M18" s="13"/>
      <c r="N18" s="13"/>
      <c r="O18" s="13"/>
      <c r="P18" s="13"/>
      <c r="Q18" s="13"/>
      <c r="R18" s="13"/>
      <c r="S18" s="13"/>
      <c r="T18" s="13"/>
      <c r="U18" s="13"/>
      <c r="V18" s="13"/>
      <c r="W18" s="13"/>
      <c r="X18" s="13"/>
      <c r="Y18" s="13"/>
      <c r="Z18" s="13"/>
      <c r="AA18" s="13"/>
      <c r="AB18" s="13"/>
    </row>
    <row r="19" spans="1:28" hidden="1">
      <c r="A19" s="123" t="s">
        <v>207</v>
      </c>
      <c r="B19" s="608">
        <v>0</v>
      </c>
      <c r="C19" s="608">
        <v>0</v>
      </c>
      <c r="D19" s="13"/>
      <c r="E19" s="13"/>
      <c r="F19" s="13"/>
      <c r="G19" s="13"/>
      <c r="H19" s="13"/>
      <c r="I19" s="13"/>
      <c r="J19" s="13"/>
      <c r="K19" s="13"/>
      <c r="L19" s="13"/>
      <c r="M19" s="13"/>
      <c r="N19" s="13"/>
      <c r="O19" s="13"/>
      <c r="P19" s="13"/>
      <c r="Q19" s="13"/>
      <c r="R19" s="13"/>
      <c r="S19" s="13"/>
      <c r="T19" s="13"/>
      <c r="U19" s="13"/>
      <c r="V19" s="13"/>
      <c r="W19" s="13"/>
      <c r="X19" s="13"/>
      <c r="Y19" s="13"/>
      <c r="Z19" s="13"/>
      <c r="AA19" s="13"/>
      <c r="AB19" s="13"/>
    </row>
    <row r="20" spans="1:28" hidden="1">
      <c r="A20" s="420" t="s">
        <v>988</v>
      </c>
      <c r="B20" s="649"/>
      <c r="C20" s="649"/>
      <c r="D20" s="13"/>
      <c r="E20" s="13"/>
      <c r="F20" s="13"/>
      <c r="G20" s="13"/>
      <c r="H20" s="13"/>
      <c r="I20" s="13"/>
      <c r="J20" s="13"/>
      <c r="K20" s="13"/>
      <c r="L20" s="13"/>
      <c r="M20" s="13"/>
      <c r="N20" s="13"/>
      <c r="O20" s="13"/>
      <c r="P20" s="13"/>
      <c r="Q20" s="13"/>
      <c r="R20" s="13"/>
      <c r="S20" s="13"/>
      <c r="T20" s="13"/>
      <c r="U20" s="13"/>
      <c r="V20" s="13"/>
      <c r="W20" s="13"/>
      <c r="X20" s="13"/>
      <c r="Y20" s="13"/>
      <c r="Z20" s="13"/>
      <c r="AA20" s="13"/>
      <c r="AB20" s="13"/>
    </row>
    <row r="21" spans="1:28" hidden="1">
      <c r="A21" s="123" t="s">
        <v>204</v>
      </c>
      <c r="B21" s="608">
        <v>0</v>
      </c>
      <c r="C21" s="608">
        <v>0</v>
      </c>
      <c r="D21" s="13"/>
      <c r="E21" s="13"/>
      <c r="F21" s="13"/>
      <c r="G21" s="13"/>
      <c r="H21" s="13"/>
      <c r="I21" s="13"/>
      <c r="J21" s="13"/>
      <c r="K21" s="13"/>
      <c r="L21" s="13"/>
      <c r="M21" s="13"/>
      <c r="N21" s="13"/>
      <c r="O21" s="13"/>
      <c r="P21" s="13"/>
      <c r="Q21" s="13"/>
      <c r="R21" s="13"/>
      <c r="S21" s="13"/>
      <c r="T21" s="13"/>
      <c r="U21" s="13"/>
      <c r="V21" s="13"/>
      <c r="W21" s="13"/>
      <c r="X21" s="13"/>
      <c r="Y21" s="13"/>
      <c r="Z21" s="13"/>
      <c r="AA21" s="13"/>
      <c r="AB21" s="13"/>
    </row>
    <row r="22" spans="1:28" hidden="1">
      <c r="A22" s="123" t="s">
        <v>205</v>
      </c>
      <c r="B22" s="608">
        <v>0</v>
      </c>
      <c r="C22" s="608">
        <v>0</v>
      </c>
      <c r="D22" s="13"/>
      <c r="E22" s="13"/>
      <c r="F22" s="13"/>
      <c r="G22" s="13"/>
      <c r="H22" s="13"/>
      <c r="I22" s="13"/>
      <c r="J22" s="13"/>
      <c r="K22" s="13"/>
      <c r="L22" s="13"/>
      <c r="M22" s="13"/>
      <c r="N22" s="13"/>
      <c r="O22" s="13"/>
      <c r="P22" s="13"/>
      <c r="Q22" s="13"/>
      <c r="R22" s="13"/>
      <c r="S22" s="13"/>
      <c r="T22" s="13"/>
      <c r="U22" s="13"/>
      <c r="V22" s="13"/>
      <c r="W22" s="13"/>
      <c r="X22" s="13"/>
      <c r="Y22" s="13"/>
      <c r="Z22" s="13"/>
      <c r="AA22" s="13"/>
      <c r="AB22" s="13"/>
    </row>
    <row r="23" spans="1:28" hidden="1">
      <c r="A23" s="123" t="s">
        <v>206</v>
      </c>
      <c r="B23" s="608">
        <v>0</v>
      </c>
      <c r="C23" s="608">
        <v>0</v>
      </c>
      <c r="D23" s="13"/>
      <c r="E23" s="13"/>
      <c r="F23" s="13"/>
      <c r="G23" s="13"/>
      <c r="H23" s="13"/>
      <c r="I23" s="13"/>
      <c r="J23" s="13"/>
      <c r="K23" s="13"/>
      <c r="L23" s="13"/>
      <c r="M23" s="13"/>
      <c r="N23" s="13"/>
      <c r="O23" s="13"/>
      <c r="P23" s="13"/>
      <c r="Q23" s="13"/>
      <c r="R23" s="13"/>
      <c r="S23" s="13"/>
      <c r="T23" s="13"/>
      <c r="U23" s="13"/>
      <c r="V23" s="13"/>
      <c r="W23" s="13"/>
      <c r="X23" s="13"/>
      <c r="Y23" s="13"/>
      <c r="Z23" s="13"/>
      <c r="AA23" s="13"/>
      <c r="AB23" s="13"/>
    </row>
    <row r="24" spans="1:28" hidden="1">
      <c r="A24" s="123" t="s">
        <v>207</v>
      </c>
      <c r="B24" s="608">
        <v>0</v>
      </c>
      <c r="C24" s="608">
        <v>0</v>
      </c>
      <c r="D24" s="13"/>
      <c r="E24" s="13"/>
      <c r="F24" s="13"/>
      <c r="G24" s="13"/>
      <c r="H24" s="13"/>
      <c r="I24" s="13"/>
      <c r="J24" s="13"/>
      <c r="K24" s="13"/>
      <c r="L24" s="13"/>
      <c r="M24" s="13"/>
      <c r="N24" s="13"/>
      <c r="O24" s="13"/>
      <c r="P24" s="13"/>
      <c r="Q24" s="13"/>
      <c r="R24" s="13"/>
      <c r="S24" s="13"/>
      <c r="T24" s="13"/>
      <c r="U24" s="13"/>
      <c r="V24" s="13"/>
      <c r="W24" s="13"/>
      <c r="X24" s="13"/>
      <c r="Y24" s="13"/>
      <c r="Z24" s="13"/>
      <c r="AA24" s="13"/>
      <c r="AB24" s="13"/>
    </row>
    <row r="25" spans="1:28">
      <c r="A25" s="420" t="s">
        <v>1055</v>
      </c>
      <c r="B25" s="649"/>
      <c r="C25" s="649"/>
      <c r="D25" s="13"/>
      <c r="E25" s="13"/>
      <c r="F25" s="13"/>
      <c r="G25" s="13"/>
      <c r="H25" s="13"/>
      <c r="I25" s="13"/>
      <c r="J25" s="13"/>
      <c r="K25" s="13"/>
      <c r="L25" s="13"/>
      <c r="M25" s="13"/>
      <c r="N25" s="13"/>
      <c r="O25" s="13"/>
      <c r="P25" s="13"/>
      <c r="Q25" s="13"/>
      <c r="R25" s="13"/>
      <c r="S25" s="13"/>
      <c r="T25" s="13"/>
      <c r="U25" s="13"/>
      <c r="V25" s="13"/>
      <c r="W25" s="13"/>
      <c r="X25" s="13"/>
      <c r="Y25" s="13"/>
      <c r="Z25" s="13"/>
      <c r="AA25" s="13"/>
      <c r="AB25" s="13"/>
    </row>
    <row r="26" spans="1:28">
      <c r="A26" s="123" t="s">
        <v>204</v>
      </c>
      <c r="B26" s="608">
        <v>0</v>
      </c>
      <c r="C26" s="608">
        <v>0</v>
      </c>
      <c r="D26" s="13"/>
      <c r="E26" s="13"/>
      <c r="F26" s="13"/>
      <c r="G26" s="13"/>
      <c r="H26" s="13"/>
      <c r="I26" s="13"/>
      <c r="J26" s="13"/>
      <c r="K26" s="13"/>
      <c r="L26" s="13"/>
      <c r="M26" s="13"/>
      <c r="N26" s="13"/>
      <c r="O26" s="13"/>
      <c r="P26" s="13"/>
      <c r="Q26" s="13"/>
      <c r="R26" s="13"/>
      <c r="S26" s="13"/>
      <c r="T26" s="13"/>
      <c r="U26" s="13"/>
      <c r="V26" s="13"/>
      <c r="W26" s="13"/>
      <c r="X26" s="13"/>
      <c r="Y26" s="13"/>
      <c r="Z26" s="13"/>
      <c r="AA26" s="13"/>
      <c r="AB26" s="13"/>
    </row>
    <row r="27" spans="1:28">
      <c r="A27" s="123" t="s">
        <v>205</v>
      </c>
      <c r="B27" s="608">
        <v>0</v>
      </c>
      <c r="C27" s="608">
        <v>0</v>
      </c>
      <c r="D27" s="13"/>
      <c r="E27" s="13"/>
      <c r="F27" s="13"/>
      <c r="G27" s="13"/>
      <c r="H27" s="13"/>
      <c r="I27" s="13"/>
      <c r="J27" s="13"/>
      <c r="K27" s="13"/>
      <c r="L27" s="13"/>
      <c r="M27" s="13"/>
      <c r="N27" s="13"/>
      <c r="O27" s="13"/>
      <c r="P27" s="13"/>
      <c r="Q27" s="13"/>
      <c r="R27" s="13"/>
      <c r="S27" s="13"/>
      <c r="T27" s="13"/>
      <c r="U27" s="13"/>
      <c r="V27" s="13"/>
      <c r="W27" s="13"/>
      <c r="X27" s="13"/>
      <c r="Y27" s="13"/>
      <c r="Z27" s="13"/>
      <c r="AA27" s="13"/>
      <c r="AB27" s="13"/>
    </row>
    <row r="28" spans="1:28">
      <c r="A28" s="123" t="s">
        <v>206</v>
      </c>
      <c r="B28" s="608">
        <v>0</v>
      </c>
      <c r="C28" s="608">
        <v>947681923</v>
      </c>
      <c r="D28" s="13"/>
      <c r="E28" s="13"/>
      <c r="F28" s="13"/>
      <c r="G28" s="13"/>
      <c r="H28" s="13"/>
      <c r="I28" s="13"/>
      <c r="J28" s="13"/>
      <c r="K28" s="13"/>
      <c r="L28" s="13"/>
      <c r="M28" s="13"/>
      <c r="N28" s="13"/>
      <c r="O28" s="13"/>
      <c r="P28" s="13"/>
      <c r="Q28" s="13"/>
      <c r="R28" s="13"/>
      <c r="S28" s="13"/>
      <c r="T28" s="13"/>
      <c r="U28" s="13"/>
      <c r="V28" s="13"/>
      <c r="W28" s="13"/>
      <c r="X28" s="13"/>
      <c r="Y28" s="13"/>
      <c r="Z28" s="13"/>
      <c r="AA28" s="13"/>
      <c r="AB28" s="13"/>
    </row>
    <row r="29" spans="1:28">
      <c r="A29" s="123" t="s">
        <v>207</v>
      </c>
      <c r="B29" s="608">
        <v>0</v>
      </c>
      <c r="C29" s="608">
        <v>0</v>
      </c>
      <c r="D29" s="13"/>
      <c r="E29" s="13"/>
      <c r="F29" s="13"/>
      <c r="G29" s="13"/>
      <c r="H29" s="13"/>
      <c r="I29" s="13"/>
      <c r="J29" s="13"/>
      <c r="K29" s="13"/>
      <c r="L29" s="13"/>
      <c r="M29" s="13"/>
      <c r="N29" s="13"/>
      <c r="O29" s="13"/>
      <c r="P29" s="13"/>
      <c r="Q29" s="13"/>
      <c r="R29" s="13"/>
      <c r="S29" s="13"/>
      <c r="T29" s="13"/>
      <c r="U29" s="13"/>
      <c r="V29" s="13"/>
      <c r="W29" s="13"/>
      <c r="X29" s="13"/>
      <c r="Y29" s="13"/>
      <c r="Z29" s="13"/>
      <c r="AA29" s="13"/>
      <c r="AB29" s="13"/>
    </row>
    <row r="30" spans="1:28">
      <c r="A30" s="420" t="s">
        <v>991</v>
      </c>
      <c r="B30" s="649"/>
      <c r="C30" s="649"/>
      <c r="D30" s="13"/>
      <c r="E30" s="13"/>
      <c r="F30" s="13"/>
      <c r="G30" s="13"/>
      <c r="H30" s="13"/>
      <c r="I30" s="13"/>
      <c r="J30" s="13"/>
      <c r="K30" s="13"/>
      <c r="L30" s="13"/>
      <c r="M30" s="13"/>
      <c r="N30" s="13"/>
      <c r="O30" s="13"/>
      <c r="P30" s="13"/>
      <c r="Q30" s="13"/>
      <c r="R30" s="13"/>
      <c r="S30" s="13"/>
      <c r="T30" s="13"/>
      <c r="U30" s="13"/>
      <c r="V30" s="13"/>
      <c r="W30" s="13"/>
      <c r="X30" s="13"/>
      <c r="Y30" s="13"/>
      <c r="Z30" s="13"/>
      <c r="AA30" s="13"/>
      <c r="AB30" s="13"/>
    </row>
    <row r="31" spans="1:28">
      <c r="A31" s="123" t="s">
        <v>204</v>
      </c>
      <c r="B31" s="608">
        <v>0</v>
      </c>
      <c r="C31" s="608">
        <v>0</v>
      </c>
      <c r="D31" s="13"/>
      <c r="E31" s="13"/>
      <c r="F31" s="13"/>
      <c r="G31" s="13"/>
      <c r="H31" s="13"/>
      <c r="I31" s="13"/>
      <c r="J31" s="13"/>
      <c r="K31" s="13"/>
      <c r="L31" s="13"/>
      <c r="M31" s="13"/>
      <c r="N31" s="13"/>
      <c r="O31" s="13"/>
      <c r="P31" s="13"/>
      <c r="Q31" s="13"/>
      <c r="R31" s="13"/>
      <c r="S31" s="13"/>
      <c r="T31" s="13"/>
      <c r="U31" s="13"/>
      <c r="V31" s="13"/>
      <c r="W31" s="13"/>
      <c r="X31" s="13"/>
      <c r="Y31" s="13"/>
      <c r="Z31" s="13"/>
      <c r="AA31" s="13"/>
      <c r="AB31" s="13"/>
    </row>
    <row r="32" spans="1:28">
      <c r="A32" s="123" t="s">
        <v>205</v>
      </c>
      <c r="B32" s="608">
        <v>0</v>
      </c>
      <c r="C32" s="608">
        <v>0</v>
      </c>
      <c r="D32" s="13"/>
      <c r="E32" s="13"/>
      <c r="F32" s="13"/>
      <c r="G32" s="13"/>
      <c r="H32" s="13"/>
      <c r="I32" s="13"/>
      <c r="J32" s="13"/>
      <c r="K32" s="13"/>
      <c r="L32" s="13"/>
      <c r="M32" s="13"/>
      <c r="N32" s="13"/>
      <c r="O32" s="13"/>
      <c r="P32" s="13"/>
      <c r="Q32" s="13"/>
      <c r="R32" s="13"/>
      <c r="S32" s="13"/>
      <c r="T32" s="13"/>
      <c r="U32" s="13"/>
      <c r="V32" s="13"/>
      <c r="W32" s="13"/>
      <c r="X32" s="13"/>
      <c r="Y32" s="13"/>
      <c r="Z32" s="13"/>
      <c r="AA32" s="13"/>
      <c r="AB32" s="13"/>
    </row>
    <row r="33" spans="1:28">
      <c r="A33" s="123" t="s">
        <v>206</v>
      </c>
      <c r="B33" s="608">
        <v>0</v>
      </c>
      <c r="C33" s="608">
        <v>0</v>
      </c>
      <c r="D33" s="13"/>
      <c r="E33" s="13"/>
      <c r="F33" s="13"/>
      <c r="G33" s="13"/>
      <c r="H33" s="13"/>
      <c r="I33" s="13"/>
      <c r="J33" s="13"/>
      <c r="K33" s="13"/>
      <c r="L33" s="13"/>
      <c r="M33" s="13"/>
      <c r="N33" s="13"/>
      <c r="O33" s="13"/>
      <c r="P33" s="13"/>
      <c r="Q33" s="13"/>
      <c r="R33" s="13"/>
      <c r="S33" s="13"/>
      <c r="T33" s="13"/>
      <c r="U33" s="13"/>
      <c r="V33" s="13"/>
      <c r="W33" s="13"/>
      <c r="X33" s="13"/>
      <c r="Y33" s="13"/>
      <c r="Z33" s="13"/>
      <c r="AA33" s="13"/>
      <c r="AB33" s="13"/>
    </row>
    <row r="34" spans="1:28">
      <c r="A34" s="123" t="s">
        <v>207</v>
      </c>
      <c r="B34" s="608">
        <v>0</v>
      </c>
      <c r="C34" s="608">
        <v>0</v>
      </c>
      <c r="D34" s="13"/>
      <c r="E34" s="13"/>
      <c r="F34" s="13"/>
      <c r="G34" s="13"/>
      <c r="H34" s="13"/>
      <c r="I34" s="13"/>
      <c r="J34" s="13"/>
      <c r="K34" s="13"/>
      <c r="L34" s="13"/>
      <c r="M34" s="13"/>
      <c r="N34" s="13"/>
      <c r="O34" s="13"/>
      <c r="P34" s="13"/>
      <c r="Q34" s="13"/>
      <c r="R34" s="13"/>
      <c r="S34" s="13"/>
      <c r="T34" s="13"/>
      <c r="U34" s="13"/>
      <c r="V34" s="13"/>
      <c r="W34" s="13"/>
      <c r="X34" s="13"/>
      <c r="Y34" s="13"/>
      <c r="Z34" s="13"/>
      <c r="AA34" s="13"/>
      <c r="AB34" s="13"/>
    </row>
    <row r="35" spans="1:28">
      <c r="A35" s="582" t="s">
        <v>1170</v>
      </c>
      <c r="B35" s="649"/>
      <c r="C35" s="649"/>
      <c r="D35" s="13"/>
      <c r="E35" s="13"/>
      <c r="F35" s="13"/>
      <c r="G35" s="13"/>
      <c r="H35" s="13"/>
      <c r="I35" s="13"/>
      <c r="J35" s="13"/>
      <c r="K35" s="13"/>
      <c r="L35" s="13"/>
      <c r="M35" s="13"/>
      <c r="N35" s="13"/>
      <c r="O35" s="13"/>
      <c r="P35" s="13"/>
      <c r="Q35" s="13"/>
      <c r="R35" s="13"/>
      <c r="S35" s="13"/>
      <c r="T35" s="13"/>
      <c r="U35" s="13"/>
      <c r="V35" s="13"/>
      <c r="W35" s="13"/>
      <c r="X35" s="13"/>
      <c r="Y35" s="13"/>
      <c r="Z35" s="13"/>
      <c r="AA35" s="13"/>
      <c r="AB35" s="13"/>
    </row>
    <row r="36" spans="1:28">
      <c r="A36" s="123" t="s">
        <v>204</v>
      </c>
      <c r="B36" s="608">
        <v>0</v>
      </c>
      <c r="C36" s="608">
        <v>0</v>
      </c>
      <c r="D36" s="13"/>
      <c r="E36" s="13"/>
      <c r="F36" s="13"/>
      <c r="G36" s="13"/>
      <c r="H36" s="13"/>
      <c r="I36" s="13"/>
      <c r="J36" s="13"/>
      <c r="K36" s="13"/>
      <c r="L36" s="13"/>
      <c r="M36" s="13"/>
      <c r="N36" s="13"/>
      <c r="O36" s="13"/>
      <c r="P36" s="13"/>
      <c r="Q36" s="13"/>
      <c r="R36" s="13"/>
      <c r="S36" s="13"/>
      <c r="T36" s="13"/>
      <c r="U36" s="13"/>
      <c r="V36" s="13"/>
      <c r="W36" s="13"/>
      <c r="X36" s="13"/>
      <c r="Y36" s="13"/>
      <c r="Z36" s="13"/>
      <c r="AA36" s="13"/>
      <c r="AB36" s="13"/>
    </row>
    <row r="37" spans="1:28">
      <c r="A37" s="123" t="s">
        <v>205</v>
      </c>
      <c r="B37" s="608">
        <v>0</v>
      </c>
      <c r="C37" s="608">
        <v>0</v>
      </c>
      <c r="D37" s="13"/>
      <c r="E37" s="13"/>
      <c r="F37" s="13"/>
      <c r="G37" s="13"/>
      <c r="H37" s="13"/>
      <c r="I37" s="13"/>
      <c r="J37" s="13"/>
      <c r="K37" s="13"/>
      <c r="L37" s="13"/>
      <c r="M37" s="13"/>
      <c r="N37" s="13"/>
      <c r="O37" s="13"/>
      <c r="P37" s="13"/>
      <c r="Q37" s="13"/>
      <c r="R37" s="13"/>
      <c r="S37" s="13"/>
      <c r="T37" s="13"/>
      <c r="U37" s="13"/>
      <c r="V37" s="13"/>
      <c r="W37" s="13"/>
      <c r="X37" s="13"/>
      <c r="Y37" s="13"/>
      <c r="Z37" s="13"/>
      <c r="AA37" s="13"/>
      <c r="AB37" s="13"/>
    </row>
    <row r="38" spans="1:28">
      <c r="A38" s="123" t="s">
        <v>206</v>
      </c>
      <c r="B38" s="608">
        <v>409341058.40982783</v>
      </c>
      <c r="C38" s="608">
        <v>22478916023.533321</v>
      </c>
      <c r="D38" s="13"/>
      <c r="E38" s="13"/>
      <c r="F38" s="13"/>
      <c r="G38" s="13"/>
      <c r="H38" s="13"/>
      <c r="I38" s="13"/>
      <c r="J38" s="13"/>
      <c r="K38" s="13"/>
      <c r="L38" s="13"/>
      <c r="M38" s="13"/>
      <c r="N38" s="13"/>
      <c r="O38" s="13"/>
      <c r="P38" s="13"/>
      <c r="Q38" s="13"/>
      <c r="R38" s="13"/>
      <c r="S38" s="13"/>
      <c r="T38" s="13"/>
      <c r="U38" s="13"/>
      <c r="V38" s="13"/>
      <c r="W38" s="13"/>
      <c r="X38" s="13"/>
      <c r="Y38" s="13"/>
      <c r="Z38" s="13"/>
      <c r="AA38" s="13"/>
      <c r="AB38" s="13"/>
    </row>
    <row r="39" spans="1:28">
      <c r="A39" s="123" t="s">
        <v>207</v>
      </c>
      <c r="B39" s="608">
        <v>0</v>
      </c>
      <c r="C39" s="608">
        <v>0</v>
      </c>
      <c r="D39" s="13"/>
      <c r="E39" s="13"/>
      <c r="F39" s="13"/>
      <c r="G39" s="13"/>
      <c r="H39" s="13"/>
      <c r="I39" s="13"/>
      <c r="J39" s="13"/>
      <c r="K39" s="13"/>
      <c r="L39" s="13"/>
      <c r="M39" s="13"/>
      <c r="N39" s="13"/>
      <c r="O39" s="13"/>
      <c r="P39" s="13"/>
      <c r="Q39" s="13"/>
      <c r="R39" s="13"/>
      <c r="S39" s="13"/>
      <c r="T39" s="13"/>
      <c r="U39" s="13"/>
      <c r="V39" s="13"/>
      <c r="W39" s="13"/>
      <c r="X39" s="13"/>
      <c r="Y39" s="13"/>
      <c r="Z39" s="13"/>
      <c r="AA39" s="13"/>
      <c r="AB39" s="13"/>
    </row>
    <row r="40" spans="1:28">
      <c r="A40" s="582" t="s">
        <v>1171</v>
      </c>
      <c r="B40" s="649"/>
      <c r="C40" s="649"/>
      <c r="D40" s="13"/>
      <c r="E40" s="13"/>
      <c r="F40" s="13"/>
      <c r="G40" s="13"/>
      <c r="H40" s="13"/>
      <c r="I40" s="13"/>
      <c r="J40" s="13"/>
      <c r="K40" s="13"/>
      <c r="L40" s="13"/>
      <c r="M40" s="13"/>
      <c r="N40" s="13"/>
      <c r="O40" s="13"/>
      <c r="P40" s="13"/>
      <c r="Q40" s="13"/>
      <c r="R40" s="13"/>
      <c r="S40" s="13"/>
      <c r="T40" s="13"/>
      <c r="U40" s="13"/>
      <c r="V40" s="13"/>
      <c r="W40" s="13"/>
      <c r="X40" s="13"/>
      <c r="Y40" s="13"/>
      <c r="Z40" s="13"/>
      <c r="AA40" s="13"/>
      <c r="AB40" s="13"/>
    </row>
    <row r="41" spans="1:28">
      <c r="A41" s="123" t="s">
        <v>204</v>
      </c>
      <c r="B41" s="608">
        <v>0</v>
      </c>
      <c r="C41" s="608">
        <v>0</v>
      </c>
      <c r="D41" s="13"/>
      <c r="E41" s="13"/>
      <c r="F41" s="13"/>
      <c r="G41" s="13"/>
      <c r="H41" s="13"/>
      <c r="I41" s="13"/>
      <c r="J41" s="13"/>
      <c r="K41" s="13"/>
      <c r="L41" s="13"/>
      <c r="M41" s="13"/>
      <c r="N41" s="13"/>
      <c r="O41" s="13"/>
      <c r="P41" s="13"/>
      <c r="Q41" s="13"/>
      <c r="R41" s="13"/>
      <c r="S41" s="13"/>
      <c r="T41" s="13"/>
      <c r="U41" s="13"/>
      <c r="V41" s="13"/>
      <c r="W41" s="13"/>
      <c r="X41" s="13"/>
      <c r="Y41" s="13"/>
      <c r="Z41" s="13"/>
      <c r="AA41" s="13"/>
      <c r="AB41" s="13"/>
    </row>
    <row r="42" spans="1:28">
      <c r="A42" s="123" t="s">
        <v>205</v>
      </c>
      <c r="B42" s="608">
        <v>0</v>
      </c>
      <c r="C42" s="608">
        <v>0</v>
      </c>
      <c r="D42" s="13"/>
      <c r="E42" s="13"/>
      <c r="F42" s="13"/>
      <c r="G42" s="13"/>
      <c r="H42" s="13"/>
      <c r="I42" s="13"/>
      <c r="J42" s="13"/>
      <c r="K42" s="13"/>
      <c r="L42" s="13"/>
      <c r="M42" s="13"/>
      <c r="N42" s="13"/>
      <c r="O42" s="13"/>
      <c r="P42" s="13"/>
      <c r="Q42" s="13"/>
      <c r="R42" s="13"/>
      <c r="S42" s="13"/>
      <c r="T42" s="13"/>
      <c r="U42" s="13"/>
      <c r="V42" s="13"/>
      <c r="W42" s="13"/>
      <c r="X42" s="13"/>
      <c r="Y42" s="13"/>
      <c r="Z42" s="13"/>
      <c r="AA42" s="13"/>
      <c r="AB42" s="13"/>
    </row>
    <row r="43" spans="1:28">
      <c r="A43" s="123" t="s">
        <v>206</v>
      </c>
      <c r="B43" s="608">
        <v>4879379865.3631239</v>
      </c>
      <c r="C43" s="608">
        <v>13838992845.387468</v>
      </c>
      <c r="D43" s="13"/>
      <c r="E43" s="13"/>
      <c r="F43" s="13"/>
      <c r="G43" s="13"/>
      <c r="H43" s="13"/>
      <c r="I43" s="13"/>
      <c r="J43" s="13"/>
      <c r="K43" s="13"/>
      <c r="L43" s="13"/>
      <c r="M43" s="13"/>
      <c r="N43" s="13"/>
      <c r="O43" s="13"/>
      <c r="P43" s="13"/>
      <c r="Q43" s="13"/>
      <c r="R43" s="13"/>
      <c r="S43" s="13"/>
      <c r="T43" s="13"/>
      <c r="U43" s="13"/>
      <c r="V43" s="13"/>
      <c r="W43" s="13"/>
      <c r="X43" s="13"/>
      <c r="Y43" s="13"/>
      <c r="Z43" s="13"/>
      <c r="AA43" s="13"/>
      <c r="AB43" s="13"/>
    </row>
    <row r="44" spans="1:28">
      <c r="A44" s="123" t="s">
        <v>207</v>
      </c>
      <c r="B44" s="608">
        <v>0</v>
      </c>
      <c r="C44" s="608">
        <v>0</v>
      </c>
      <c r="D44" s="13"/>
      <c r="E44" s="13"/>
      <c r="F44" s="13"/>
      <c r="G44" s="13"/>
      <c r="H44" s="13"/>
      <c r="I44" s="13"/>
      <c r="J44" s="13"/>
      <c r="K44" s="13"/>
      <c r="L44" s="13"/>
      <c r="M44" s="13"/>
      <c r="N44" s="13"/>
      <c r="O44" s="13"/>
      <c r="P44" s="13"/>
      <c r="Q44" s="13"/>
      <c r="R44" s="13"/>
      <c r="S44" s="13"/>
      <c r="T44" s="13"/>
      <c r="U44" s="13"/>
      <c r="V44" s="13"/>
      <c r="W44" s="13"/>
      <c r="X44" s="13"/>
      <c r="Y44" s="13"/>
      <c r="Z44" s="13"/>
      <c r="AA44" s="13"/>
      <c r="AB44" s="13"/>
    </row>
    <row r="45" spans="1:28">
      <c r="A45" s="582" t="s">
        <v>1172</v>
      </c>
      <c r="B45" s="649"/>
      <c r="C45" s="649"/>
      <c r="D45" s="13"/>
      <c r="E45" s="13"/>
      <c r="F45" s="13"/>
      <c r="G45" s="13"/>
      <c r="H45" s="13"/>
      <c r="I45" s="13"/>
      <c r="J45" s="13"/>
      <c r="K45" s="13"/>
      <c r="L45" s="13"/>
      <c r="M45" s="13"/>
      <c r="N45" s="13"/>
      <c r="O45" s="13"/>
      <c r="P45" s="13"/>
      <c r="Q45" s="13"/>
      <c r="R45" s="13"/>
      <c r="S45" s="13"/>
      <c r="T45" s="13"/>
      <c r="U45" s="13"/>
      <c r="V45" s="13"/>
      <c r="W45" s="13"/>
      <c r="X45" s="13"/>
      <c r="Y45" s="13"/>
      <c r="Z45" s="13"/>
      <c r="AA45" s="13"/>
      <c r="AB45" s="13"/>
    </row>
    <row r="46" spans="1:28">
      <c r="A46" s="123" t="s">
        <v>204</v>
      </c>
      <c r="B46" s="608">
        <v>0</v>
      </c>
      <c r="C46" s="608">
        <v>0</v>
      </c>
      <c r="D46" s="13"/>
      <c r="E46" s="13"/>
      <c r="F46" s="13"/>
      <c r="G46" s="13"/>
      <c r="H46" s="13"/>
      <c r="I46" s="13"/>
      <c r="J46" s="13"/>
      <c r="K46" s="13"/>
      <c r="L46" s="13"/>
      <c r="M46" s="13"/>
      <c r="N46" s="13"/>
      <c r="O46" s="13"/>
      <c r="P46" s="13"/>
      <c r="Q46" s="13"/>
      <c r="R46" s="13"/>
      <c r="S46" s="13"/>
      <c r="T46" s="13"/>
      <c r="U46" s="13"/>
      <c r="V46" s="13"/>
      <c r="W46" s="13"/>
      <c r="X46" s="13"/>
      <c r="Y46" s="13"/>
      <c r="Z46" s="13"/>
      <c r="AA46" s="13"/>
      <c r="AB46" s="13"/>
    </row>
    <row r="47" spans="1:28">
      <c r="A47" s="123" t="s">
        <v>205</v>
      </c>
      <c r="B47" s="608">
        <v>0</v>
      </c>
      <c r="C47" s="608">
        <v>0</v>
      </c>
      <c r="D47" s="13"/>
      <c r="E47" s="13"/>
      <c r="F47" s="13"/>
      <c r="G47" s="13"/>
      <c r="H47" s="13"/>
      <c r="I47" s="13"/>
      <c r="J47" s="13"/>
      <c r="K47" s="13"/>
      <c r="L47" s="13"/>
      <c r="M47" s="13"/>
      <c r="N47" s="13"/>
      <c r="O47" s="13"/>
      <c r="P47" s="13"/>
      <c r="Q47" s="13"/>
      <c r="R47" s="13"/>
      <c r="S47" s="13"/>
      <c r="T47" s="13"/>
      <c r="U47" s="13"/>
      <c r="V47" s="13"/>
      <c r="W47" s="13"/>
      <c r="X47" s="13"/>
      <c r="Y47" s="13"/>
      <c r="Z47" s="13"/>
      <c r="AA47" s="13"/>
      <c r="AB47" s="13"/>
    </row>
    <row r="48" spans="1:28">
      <c r="A48" s="123" t="s">
        <v>206</v>
      </c>
      <c r="B48" s="608">
        <v>3715798999.0125966</v>
      </c>
      <c r="C48" s="608">
        <v>8874127844.3308411</v>
      </c>
      <c r="D48" s="13"/>
      <c r="E48" s="13"/>
      <c r="F48" s="13"/>
      <c r="G48" s="13"/>
      <c r="H48" s="13"/>
      <c r="I48" s="13"/>
      <c r="J48" s="13"/>
      <c r="K48" s="13"/>
      <c r="L48" s="13"/>
      <c r="M48" s="13"/>
      <c r="N48" s="13"/>
      <c r="O48" s="13"/>
      <c r="P48" s="13"/>
      <c r="Q48" s="13"/>
      <c r="R48" s="13"/>
      <c r="S48" s="13"/>
      <c r="T48" s="13"/>
      <c r="U48" s="13"/>
      <c r="V48" s="13"/>
      <c r="W48" s="13"/>
      <c r="X48" s="13"/>
      <c r="Y48" s="13"/>
      <c r="Z48" s="13"/>
      <c r="AA48" s="13"/>
      <c r="AB48" s="13"/>
    </row>
    <row r="49" spans="1:28">
      <c r="A49" s="123" t="s">
        <v>207</v>
      </c>
      <c r="B49" s="608">
        <v>0</v>
      </c>
      <c r="C49" s="608">
        <v>0</v>
      </c>
      <c r="D49" s="13"/>
      <c r="E49" s="13"/>
      <c r="F49" s="13"/>
      <c r="G49" s="13"/>
      <c r="H49" s="13"/>
      <c r="I49" s="13"/>
      <c r="J49" s="13"/>
      <c r="K49" s="13"/>
      <c r="L49" s="13"/>
      <c r="M49" s="13"/>
      <c r="N49" s="13"/>
      <c r="O49" s="13"/>
      <c r="P49" s="13"/>
      <c r="Q49" s="13"/>
      <c r="R49" s="13"/>
      <c r="S49" s="13"/>
      <c r="T49" s="13"/>
      <c r="U49" s="13"/>
      <c r="V49" s="13"/>
      <c r="W49" s="13"/>
      <c r="X49" s="13"/>
      <c r="Y49" s="13"/>
      <c r="Z49" s="13"/>
      <c r="AA49" s="13"/>
      <c r="AB49" s="13"/>
    </row>
    <row r="50" spans="1:28">
      <c r="A50" s="582" t="s">
        <v>1173</v>
      </c>
      <c r="B50" s="649"/>
      <c r="C50" s="649"/>
      <c r="D50" s="13"/>
      <c r="E50" s="13"/>
      <c r="F50" s="13"/>
      <c r="G50" s="13"/>
      <c r="H50" s="13"/>
      <c r="I50" s="13"/>
      <c r="J50" s="13"/>
      <c r="K50" s="13"/>
      <c r="L50" s="13"/>
      <c r="M50" s="13"/>
      <c r="N50" s="13"/>
      <c r="O50" s="13"/>
      <c r="P50" s="13"/>
      <c r="Q50" s="13"/>
      <c r="R50" s="13"/>
      <c r="S50" s="13"/>
      <c r="T50" s="13"/>
      <c r="U50" s="13"/>
      <c r="V50" s="13"/>
      <c r="W50" s="13"/>
      <c r="X50" s="13"/>
      <c r="Y50" s="13"/>
      <c r="Z50" s="13"/>
      <c r="AA50" s="13"/>
      <c r="AB50" s="13"/>
    </row>
    <row r="51" spans="1:28">
      <c r="A51" s="123" t="s">
        <v>204</v>
      </c>
      <c r="B51" s="608">
        <v>0</v>
      </c>
      <c r="C51" s="608">
        <v>0</v>
      </c>
      <c r="D51" s="13"/>
      <c r="E51" s="13"/>
      <c r="F51" s="13"/>
      <c r="G51" s="13"/>
      <c r="H51" s="13"/>
      <c r="I51" s="13"/>
      <c r="J51" s="13"/>
      <c r="K51" s="13"/>
      <c r="L51" s="13"/>
      <c r="M51" s="13"/>
      <c r="N51" s="13"/>
      <c r="O51" s="13"/>
      <c r="P51" s="13"/>
      <c r="Q51" s="13"/>
      <c r="R51" s="13"/>
      <c r="S51" s="13"/>
      <c r="T51" s="13"/>
      <c r="U51" s="13"/>
      <c r="V51" s="13"/>
      <c r="W51" s="13"/>
      <c r="X51" s="13"/>
      <c r="Y51" s="13"/>
      <c r="Z51" s="13"/>
      <c r="AA51" s="13"/>
      <c r="AB51" s="13"/>
    </row>
    <row r="52" spans="1:28">
      <c r="A52" s="123" t="s">
        <v>205</v>
      </c>
      <c r="B52" s="608">
        <v>0</v>
      </c>
      <c r="C52" s="608">
        <v>0</v>
      </c>
      <c r="D52" s="13"/>
      <c r="E52" s="13"/>
      <c r="F52" s="13"/>
      <c r="G52" s="13"/>
      <c r="H52" s="13"/>
      <c r="I52" s="13"/>
      <c r="J52" s="13"/>
      <c r="K52" s="13"/>
      <c r="L52" s="13"/>
      <c r="M52" s="13"/>
      <c r="N52" s="13"/>
      <c r="O52" s="13"/>
      <c r="P52" s="13"/>
      <c r="Q52" s="13"/>
      <c r="R52" s="13"/>
      <c r="S52" s="13"/>
      <c r="T52" s="13"/>
      <c r="U52" s="13"/>
      <c r="V52" s="13"/>
      <c r="W52" s="13"/>
      <c r="X52" s="13"/>
      <c r="Y52" s="13"/>
      <c r="Z52" s="13"/>
      <c r="AA52" s="13"/>
      <c r="AB52" s="13"/>
    </row>
    <row r="53" spans="1:28">
      <c r="A53" s="123" t="s">
        <v>206</v>
      </c>
      <c r="B53" s="608">
        <v>10671574886.803875</v>
      </c>
      <c r="C53" s="608">
        <v>5177144811.1062546</v>
      </c>
      <c r="D53" s="13"/>
      <c r="E53" s="13"/>
      <c r="F53" s="13"/>
      <c r="G53" s="13"/>
      <c r="H53" s="13"/>
      <c r="I53" s="13"/>
      <c r="J53" s="13"/>
      <c r="K53" s="13"/>
      <c r="L53" s="13"/>
      <c r="M53" s="13"/>
      <c r="N53" s="13"/>
      <c r="O53" s="13"/>
      <c r="P53" s="13"/>
      <c r="Q53" s="13"/>
      <c r="R53" s="13"/>
      <c r="S53" s="13"/>
      <c r="T53" s="13"/>
      <c r="U53" s="13"/>
      <c r="V53" s="13"/>
      <c r="W53" s="13"/>
      <c r="X53" s="13"/>
      <c r="Y53" s="13"/>
      <c r="Z53" s="13"/>
      <c r="AA53" s="13"/>
      <c r="AB53" s="13"/>
    </row>
    <row r="54" spans="1:28">
      <c r="A54" s="123" t="s">
        <v>207</v>
      </c>
      <c r="B54" s="608">
        <v>0</v>
      </c>
      <c r="C54" s="608">
        <v>0</v>
      </c>
      <c r="D54" s="13"/>
      <c r="E54" s="13"/>
      <c r="F54" s="13"/>
      <c r="G54" s="13"/>
      <c r="H54" s="13"/>
      <c r="I54" s="13"/>
      <c r="J54" s="13"/>
      <c r="K54" s="13"/>
      <c r="L54" s="13"/>
      <c r="M54" s="13"/>
      <c r="N54" s="13"/>
      <c r="O54" s="13"/>
      <c r="P54" s="13"/>
      <c r="Q54" s="13"/>
      <c r="R54" s="13"/>
      <c r="S54" s="13"/>
      <c r="T54" s="13"/>
      <c r="U54" s="13"/>
      <c r="V54" s="13"/>
      <c r="W54" s="13"/>
      <c r="X54" s="13"/>
      <c r="Y54" s="13"/>
      <c r="Z54" s="13"/>
      <c r="AA54" s="13"/>
      <c r="AB54" s="13"/>
    </row>
    <row r="55" spans="1:28">
      <c r="A55" s="582" t="s">
        <v>1174</v>
      </c>
      <c r="B55" s="649"/>
      <c r="C55" s="649"/>
      <c r="D55" s="13"/>
      <c r="E55" s="13"/>
      <c r="F55" s="13"/>
      <c r="G55" s="13"/>
      <c r="H55" s="13"/>
      <c r="I55" s="13"/>
      <c r="J55" s="13"/>
      <c r="K55" s="13"/>
      <c r="L55" s="13"/>
      <c r="M55" s="13"/>
      <c r="N55" s="13"/>
      <c r="O55" s="13"/>
      <c r="P55" s="13"/>
      <c r="Q55" s="13"/>
      <c r="R55" s="13"/>
      <c r="S55" s="13"/>
      <c r="T55" s="13"/>
      <c r="U55" s="13"/>
      <c r="V55" s="13"/>
      <c r="W55" s="13"/>
      <c r="X55" s="13"/>
      <c r="Y55" s="13"/>
      <c r="Z55" s="13"/>
      <c r="AA55" s="13"/>
      <c r="AB55" s="13"/>
    </row>
    <row r="56" spans="1:28">
      <c r="A56" s="123" t="s">
        <v>204</v>
      </c>
      <c r="B56" s="608">
        <v>0</v>
      </c>
      <c r="C56" s="608">
        <v>0</v>
      </c>
      <c r="D56" s="13"/>
      <c r="E56" s="13"/>
      <c r="F56" s="13"/>
      <c r="G56" s="13"/>
      <c r="H56" s="13"/>
      <c r="I56" s="13"/>
      <c r="J56" s="13"/>
      <c r="K56" s="13"/>
      <c r="L56" s="13"/>
      <c r="M56" s="13"/>
      <c r="N56" s="13"/>
      <c r="O56" s="13"/>
      <c r="P56" s="13"/>
      <c r="Q56" s="13"/>
      <c r="R56" s="13"/>
      <c r="S56" s="13"/>
      <c r="T56" s="13"/>
      <c r="U56" s="13"/>
      <c r="V56" s="13"/>
      <c r="W56" s="13"/>
      <c r="X56" s="13"/>
      <c r="Y56" s="13"/>
      <c r="Z56" s="13"/>
      <c r="AA56" s="13"/>
      <c r="AB56" s="13"/>
    </row>
    <row r="57" spans="1:28">
      <c r="A57" s="123" t="s">
        <v>205</v>
      </c>
      <c r="B57" s="608">
        <v>0</v>
      </c>
      <c r="C57" s="608">
        <v>0</v>
      </c>
      <c r="D57" s="13"/>
      <c r="E57" s="13"/>
      <c r="F57" s="13"/>
      <c r="G57" s="13"/>
      <c r="H57" s="13"/>
      <c r="I57" s="13"/>
      <c r="J57" s="13"/>
      <c r="K57" s="13"/>
      <c r="L57" s="13"/>
      <c r="M57" s="13"/>
      <c r="N57" s="13"/>
      <c r="O57" s="13"/>
      <c r="P57" s="13"/>
      <c r="Q57" s="13"/>
      <c r="R57" s="13"/>
      <c r="S57" s="13"/>
      <c r="T57" s="13"/>
      <c r="U57" s="13"/>
      <c r="V57" s="13"/>
      <c r="W57" s="13"/>
      <c r="X57" s="13"/>
      <c r="Y57" s="13"/>
      <c r="Z57" s="13"/>
      <c r="AA57" s="13"/>
      <c r="AB57" s="13"/>
    </row>
    <row r="58" spans="1:28">
      <c r="A58" s="123" t="s">
        <v>206</v>
      </c>
      <c r="B58" s="608">
        <v>6201145448.5665855</v>
      </c>
      <c r="C58" s="608">
        <v>4890996118.1173334</v>
      </c>
      <c r="D58" s="13"/>
      <c r="E58" s="13"/>
      <c r="F58" s="13"/>
      <c r="G58" s="13"/>
      <c r="H58" s="13"/>
      <c r="I58" s="13"/>
      <c r="J58" s="13"/>
      <c r="K58" s="13"/>
      <c r="L58" s="13"/>
      <c r="M58" s="13"/>
      <c r="N58" s="13"/>
      <c r="O58" s="13"/>
      <c r="P58" s="13"/>
      <c r="Q58" s="13"/>
      <c r="R58" s="13"/>
      <c r="S58" s="13"/>
      <c r="T58" s="13"/>
      <c r="U58" s="13"/>
      <c r="V58" s="13"/>
      <c r="W58" s="13"/>
      <c r="X58" s="13"/>
      <c r="Y58" s="13"/>
      <c r="Z58" s="13"/>
      <c r="AA58" s="13"/>
      <c r="AB58" s="13"/>
    </row>
    <row r="59" spans="1:28">
      <c r="A59" s="123" t="s">
        <v>207</v>
      </c>
      <c r="B59" s="608">
        <v>0</v>
      </c>
      <c r="C59" s="608">
        <v>0</v>
      </c>
      <c r="D59" s="13"/>
      <c r="E59" s="13"/>
      <c r="F59" s="13"/>
      <c r="G59" s="13"/>
      <c r="H59" s="13"/>
      <c r="I59" s="13"/>
      <c r="J59" s="13"/>
      <c r="K59" s="13"/>
      <c r="L59" s="13"/>
      <c r="M59" s="13"/>
      <c r="N59" s="13"/>
      <c r="O59" s="13"/>
      <c r="P59" s="13"/>
      <c r="Q59" s="13"/>
      <c r="R59" s="13"/>
      <c r="S59" s="13"/>
      <c r="T59" s="13"/>
      <c r="U59" s="13"/>
      <c r="V59" s="13"/>
      <c r="W59" s="13"/>
      <c r="X59" s="13"/>
      <c r="Y59" s="13"/>
      <c r="Z59" s="13"/>
      <c r="AA59" s="13"/>
      <c r="AB59" s="13"/>
    </row>
    <row r="60" spans="1:28">
      <c r="A60" s="582" t="s">
        <v>1175</v>
      </c>
      <c r="B60" s="649"/>
      <c r="C60" s="649"/>
      <c r="D60" s="13"/>
      <c r="E60" s="13"/>
      <c r="F60" s="13"/>
      <c r="G60" s="13"/>
      <c r="H60" s="13"/>
      <c r="I60" s="13"/>
      <c r="J60" s="13"/>
      <c r="K60" s="13"/>
      <c r="L60" s="13"/>
      <c r="M60" s="13"/>
      <c r="N60" s="13"/>
      <c r="O60" s="13"/>
      <c r="P60" s="13"/>
      <c r="Q60" s="13"/>
      <c r="R60" s="13"/>
      <c r="S60" s="13"/>
      <c r="T60" s="13"/>
      <c r="U60" s="13"/>
      <c r="V60" s="13"/>
      <c r="W60" s="13"/>
      <c r="X60" s="13"/>
      <c r="Y60" s="13"/>
      <c r="Z60" s="13"/>
      <c r="AA60" s="13"/>
      <c r="AB60" s="13"/>
    </row>
    <row r="61" spans="1:28">
      <c r="A61" s="123" t="s">
        <v>204</v>
      </c>
      <c r="B61" s="608">
        <v>0</v>
      </c>
      <c r="C61" s="608">
        <v>0</v>
      </c>
      <c r="D61" s="13"/>
      <c r="E61" s="13"/>
      <c r="F61" s="13"/>
      <c r="G61" s="13"/>
      <c r="H61" s="13"/>
      <c r="I61" s="13"/>
      <c r="J61" s="13"/>
      <c r="K61" s="13"/>
      <c r="L61" s="13"/>
      <c r="M61" s="13"/>
      <c r="N61" s="13"/>
      <c r="O61" s="13"/>
      <c r="P61" s="13"/>
      <c r="Q61" s="13"/>
      <c r="R61" s="13"/>
      <c r="S61" s="13"/>
      <c r="T61" s="13"/>
      <c r="U61" s="13"/>
      <c r="V61" s="13"/>
      <c r="W61" s="13"/>
      <c r="X61" s="13"/>
      <c r="Y61" s="13"/>
      <c r="Z61" s="13"/>
      <c r="AA61" s="13"/>
      <c r="AB61" s="13"/>
    </row>
    <row r="62" spans="1:28">
      <c r="A62" s="123" t="s">
        <v>205</v>
      </c>
      <c r="B62" s="608">
        <v>0</v>
      </c>
      <c r="C62" s="608">
        <v>0</v>
      </c>
      <c r="D62" s="13"/>
      <c r="E62" s="13"/>
      <c r="F62" s="13"/>
      <c r="G62" s="13"/>
      <c r="H62" s="13"/>
      <c r="I62" s="13"/>
      <c r="J62" s="13"/>
      <c r="K62" s="13"/>
      <c r="L62" s="13"/>
      <c r="M62" s="13"/>
      <c r="N62" s="13"/>
      <c r="O62" s="13"/>
      <c r="P62" s="13"/>
      <c r="Q62" s="13"/>
      <c r="R62" s="13"/>
      <c r="S62" s="13"/>
      <c r="T62" s="13"/>
      <c r="U62" s="13"/>
      <c r="V62" s="13"/>
      <c r="W62" s="13"/>
      <c r="X62" s="13"/>
      <c r="Y62" s="13"/>
      <c r="Z62" s="13"/>
      <c r="AA62" s="13"/>
      <c r="AB62" s="13"/>
    </row>
    <row r="63" spans="1:28">
      <c r="A63" s="123" t="s">
        <v>206</v>
      </c>
      <c r="B63" s="608">
        <v>4484361214.2997189</v>
      </c>
      <c r="C63" s="608">
        <v>830662901.42761445</v>
      </c>
      <c r="D63" s="13"/>
      <c r="E63" s="13"/>
      <c r="F63" s="13"/>
      <c r="G63" s="13"/>
      <c r="H63" s="13"/>
      <c r="I63" s="13"/>
      <c r="J63" s="13"/>
      <c r="K63" s="13"/>
      <c r="L63" s="13"/>
      <c r="M63" s="13"/>
      <c r="N63" s="13"/>
      <c r="O63" s="13"/>
      <c r="P63" s="13"/>
      <c r="Q63" s="13"/>
      <c r="R63" s="13"/>
      <c r="S63" s="13"/>
      <c r="T63" s="13"/>
      <c r="U63" s="13"/>
      <c r="V63" s="13"/>
      <c r="W63" s="13"/>
      <c r="X63" s="13"/>
      <c r="Y63" s="13"/>
      <c r="Z63" s="13"/>
      <c r="AA63" s="13"/>
      <c r="AB63" s="13"/>
    </row>
    <row r="64" spans="1:28">
      <c r="A64" s="123" t="s">
        <v>207</v>
      </c>
      <c r="B64" s="608">
        <v>0</v>
      </c>
      <c r="C64" s="608">
        <v>0</v>
      </c>
      <c r="D64" s="13"/>
      <c r="E64" s="13"/>
      <c r="F64" s="13"/>
      <c r="G64" s="13"/>
      <c r="H64" s="13"/>
      <c r="I64" s="13"/>
      <c r="J64" s="13"/>
      <c r="K64" s="13"/>
      <c r="L64" s="13"/>
      <c r="M64" s="13"/>
      <c r="N64" s="13"/>
      <c r="O64" s="13"/>
      <c r="P64" s="13"/>
      <c r="Q64" s="13"/>
      <c r="R64" s="13"/>
      <c r="S64" s="13"/>
      <c r="T64" s="13"/>
      <c r="U64" s="13"/>
      <c r="V64" s="13"/>
      <c r="W64" s="13"/>
      <c r="X64" s="13"/>
      <c r="Y64" s="13"/>
      <c r="Z64" s="13"/>
      <c r="AA64" s="13"/>
      <c r="AB64" s="13"/>
    </row>
    <row r="65" spans="1:28">
      <c r="A65" s="582" t="s">
        <v>2370</v>
      </c>
      <c r="B65" s="649"/>
      <c r="C65" s="649"/>
      <c r="D65" s="13"/>
      <c r="E65" s="13"/>
      <c r="F65" s="13"/>
      <c r="G65" s="13"/>
      <c r="H65" s="13"/>
      <c r="I65" s="13"/>
      <c r="J65" s="13"/>
      <c r="K65" s="13"/>
      <c r="L65" s="13"/>
      <c r="M65" s="13"/>
      <c r="N65" s="13"/>
      <c r="O65" s="13"/>
      <c r="P65" s="13"/>
      <c r="Q65" s="13"/>
      <c r="R65" s="13"/>
      <c r="S65" s="13"/>
      <c r="T65" s="13"/>
      <c r="U65" s="13"/>
      <c r="V65" s="13"/>
      <c r="W65" s="13"/>
      <c r="X65" s="13"/>
      <c r="Y65" s="13"/>
      <c r="Z65" s="13"/>
      <c r="AA65" s="13"/>
      <c r="AB65" s="13"/>
    </row>
    <row r="66" spans="1:28">
      <c r="A66" s="123" t="s">
        <v>204</v>
      </c>
      <c r="B66" s="608">
        <v>0</v>
      </c>
      <c r="C66" s="608">
        <v>0</v>
      </c>
      <c r="D66" s="13"/>
      <c r="E66" s="13"/>
      <c r="F66" s="13"/>
      <c r="G66" s="13"/>
      <c r="H66" s="13"/>
      <c r="I66" s="13"/>
      <c r="J66" s="13"/>
      <c r="K66" s="13"/>
      <c r="L66" s="13"/>
      <c r="M66" s="13"/>
      <c r="N66" s="13"/>
      <c r="O66" s="13"/>
      <c r="P66" s="13"/>
      <c r="Q66" s="13"/>
      <c r="R66" s="13"/>
      <c r="S66" s="13"/>
      <c r="T66" s="13"/>
      <c r="U66" s="13"/>
      <c r="V66" s="13"/>
      <c r="W66" s="13"/>
      <c r="X66" s="13"/>
      <c r="Y66" s="13"/>
      <c r="Z66" s="13"/>
      <c r="AA66" s="13"/>
      <c r="AB66" s="13"/>
    </row>
    <row r="67" spans="1:28">
      <c r="A67" s="123" t="s">
        <v>205</v>
      </c>
      <c r="B67" s="608">
        <v>0</v>
      </c>
      <c r="C67" s="608">
        <v>0</v>
      </c>
      <c r="D67" s="13"/>
      <c r="E67" s="13"/>
      <c r="F67" s="13"/>
      <c r="G67" s="13"/>
      <c r="H67" s="13"/>
      <c r="I67" s="13"/>
      <c r="J67" s="13"/>
      <c r="K67" s="13"/>
      <c r="L67" s="13"/>
      <c r="M67" s="13"/>
      <c r="N67" s="13"/>
      <c r="O67" s="13"/>
      <c r="P67" s="13"/>
      <c r="Q67" s="13"/>
      <c r="R67" s="13"/>
      <c r="S67" s="13"/>
      <c r="T67" s="13"/>
      <c r="U67" s="13"/>
      <c r="V67" s="13"/>
      <c r="W67" s="13"/>
      <c r="X67" s="13"/>
      <c r="Y67" s="13"/>
      <c r="Z67" s="13"/>
      <c r="AA67" s="13"/>
      <c r="AB67" s="13"/>
    </row>
    <row r="68" spans="1:28">
      <c r="A68" s="123" t="s">
        <v>206</v>
      </c>
      <c r="B68" s="608">
        <v>7298639875.3365002</v>
      </c>
      <c r="C68" s="608">
        <v>0</v>
      </c>
      <c r="D68" s="13"/>
      <c r="E68" s="13"/>
      <c r="F68" s="13"/>
      <c r="G68" s="13"/>
      <c r="H68" s="13"/>
      <c r="I68" s="13"/>
      <c r="J68" s="13"/>
      <c r="K68" s="13"/>
      <c r="L68" s="13"/>
      <c r="M68" s="13"/>
      <c r="N68" s="13"/>
      <c r="O68" s="13"/>
      <c r="P68" s="13"/>
      <c r="Q68" s="13"/>
      <c r="R68" s="13"/>
      <c r="S68" s="13"/>
      <c r="T68" s="13"/>
      <c r="U68" s="13"/>
      <c r="V68" s="13"/>
      <c r="W68" s="13"/>
      <c r="X68" s="13"/>
      <c r="Y68" s="13"/>
      <c r="Z68" s="13"/>
      <c r="AA68" s="13"/>
      <c r="AB68" s="13"/>
    </row>
    <row r="69" spans="1:28">
      <c r="A69" s="123" t="s">
        <v>207</v>
      </c>
      <c r="B69" s="608">
        <v>0</v>
      </c>
      <c r="C69" s="608">
        <v>0</v>
      </c>
      <c r="D69" s="13"/>
      <c r="E69" s="13"/>
      <c r="F69" s="13"/>
      <c r="G69" s="13"/>
      <c r="H69" s="13"/>
      <c r="I69" s="13"/>
      <c r="J69" s="13"/>
      <c r="K69" s="13"/>
      <c r="L69" s="13"/>
      <c r="M69" s="13"/>
      <c r="N69" s="13"/>
      <c r="O69" s="13"/>
      <c r="P69" s="13"/>
      <c r="Q69" s="13"/>
      <c r="R69" s="13"/>
      <c r="S69" s="13"/>
      <c r="T69" s="13"/>
      <c r="U69" s="13"/>
      <c r="V69" s="13"/>
      <c r="W69" s="13"/>
      <c r="X69" s="13"/>
      <c r="Y69" s="13"/>
      <c r="Z69" s="13"/>
      <c r="AA69" s="13"/>
      <c r="AB69" s="13"/>
    </row>
    <row r="70" spans="1:28">
      <c r="A70" s="582" t="s">
        <v>2371</v>
      </c>
      <c r="B70" s="649"/>
      <c r="C70" s="649"/>
      <c r="D70" s="13"/>
      <c r="E70" s="13"/>
      <c r="F70" s="13"/>
      <c r="G70" s="13"/>
      <c r="H70" s="13"/>
      <c r="I70" s="13"/>
      <c r="J70" s="13"/>
      <c r="K70" s="13"/>
      <c r="L70" s="13"/>
      <c r="M70" s="13"/>
      <c r="N70" s="13"/>
      <c r="O70" s="13"/>
      <c r="P70" s="13"/>
      <c r="Q70" s="13"/>
      <c r="R70" s="13"/>
      <c r="S70" s="13"/>
      <c r="T70" s="13"/>
      <c r="U70" s="13"/>
      <c r="V70" s="13"/>
      <c r="W70" s="13"/>
      <c r="X70" s="13"/>
      <c r="Y70" s="13"/>
      <c r="Z70" s="13"/>
      <c r="AA70" s="13"/>
      <c r="AB70" s="13"/>
    </row>
    <row r="71" spans="1:28">
      <c r="A71" s="123" t="s">
        <v>204</v>
      </c>
      <c r="B71" s="608">
        <v>0</v>
      </c>
      <c r="C71" s="608">
        <v>0</v>
      </c>
      <c r="D71" s="13"/>
      <c r="E71" s="13"/>
      <c r="F71" s="13"/>
      <c r="G71" s="13"/>
      <c r="H71" s="13"/>
      <c r="I71" s="13"/>
      <c r="J71" s="13"/>
      <c r="K71" s="13"/>
      <c r="L71" s="13"/>
      <c r="M71" s="13"/>
      <c r="N71" s="13"/>
      <c r="O71" s="13"/>
      <c r="P71" s="13"/>
      <c r="Q71" s="13"/>
      <c r="R71" s="13"/>
      <c r="S71" s="13"/>
      <c r="T71" s="13"/>
      <c r="U71" s="13"/>
      <c r="V71" s="13"/>
      <c r="W71" s="13"/>
      <c r="X71" s="13"/>
      <c r="Y71" s="13"/>
      <c r="Z71" s="13"/>
      <c r="AA71" s="13"/>
      <c r="AB71" s="13"/>
    </row>
    <row r="72" spans="1:28">
      <c r="A72" s="123" t="s">
        <v>205</v>
      </c>
      <c r="B72" s="608">
        <v>0</v>
      </c>
      <c r="C72" s="608">
        <v>0</v>
      </c>
      <c r="D72" s="13"/>
      <c r="E72" s="13"/>
      <c r="F72" s="13"/>
      <c r="G72" s="13"/>
      <c r="H72" s="13"/>
      <c r="I72" s="13"/>
      <c r="J72" s="13"/>
      <c r="K72" s="13"/>
      <c r="L72" s="13"/>
      <c r="M72" s="13"/>
      <c r="N72" s="13"/>
      <c r="O72" s="13"/>
      <c r="P72" s="13"/>
      <c r="Q72" s="13"/>
      <c r="R72" s="13"/>
      <c r="S72" s="13"/>
      <c r="T72" s="13"/>
      <c r="U72" s="13"/>
      <c r="V72" s="13"/>
      <c r="W72" s="13"/>
      <c r="X72" s="13"/>
      <c r="Y72" s="13"/>
      <c r="Z72" s="13"/>
      <c r="AA72" s="13"/>
      <c r="AB72" s="13"/>
    </row>
    <row r="73" spans="1:28">
      <c r="A73" s="123" t="s">
        <v>206</v>
      </c>
      <c r="B73" s="608">
        <v>2863970805.7421837</v>
      </c>
      <c r="C73" s="608">
        <v>0</v>
      </c>
      <c r="D73" s="13"/>
      <c r="E73" s="13"/>
      <c r="F73" s="13"/>
      <c r="G73" s="13"/>
      <c r="H73" s="13"/>
      <c r="I73" s="13"/>
      <c r="J73" s="13"/>
      <c r="K73" s="13"/>
      <c r="L73" s="13"/>
      <c r="M73" s="13"/>
      <c r="N73" s="13"/>
      <c r="O73" s="13"/>
      <c r="P73" s="13"/>
      <c r="Q73" s="13"/>
      <c r="R73" s="13"/>
      <c r="S73" s="13"/>
      <c r="T73" s="13"/>
      <c r="U73" s="13"/>
      <c r="V73" s="13"/>
      <c r="W73" s="13"/>
      <c r="X73" s="13"/>
      <c r="Y73" s="13"/>
      <c r="Z73" s="13"/>
      <c r="AA73" s="13"/>
      <c r="AB73" s="13"/>
    </row>
    <row r="74" spans="1:28">
      <c r="A74" s="123" t="s">
        <v>207</v>
      </c>
      <c r="B74" s="608">
        <v>0</v>
      </c>
      <c r="C74" s="608">
        <v>0</v>
      </c>
      <c r="D74" s="13"/>
      <c r="E74" s="13"/>
      <c r="F74" s="13"/>
      <c r="G74" s="13"/>
      <c r="H74" s="13"/>
      <c r="I74" s="13"/>
      <c r="J74" s="13"/>
      <c r="K74" s="13"/>
      <c r="L74" s="13"/>
      <c r="M74" s="13"/>
      <c r="N74" s="13"/>
      <c r="O74" s="13"/>
      <c r="P74" s="13"/>
      <c r="Q74" s="13"/>
      <c r="R74" s="13"/>
      <c r="S74" s="13"/>
      <c r="T74" s="13"/>
      <c r="U74" s="13"/>
      <c r="V74" s="13"/>
      <c r="W74" s="13"/>
      <c r="X74" s="13"/>
      <c r="Y74" s="13"/>
      <c r="Z74" s="13"/>
      <c r="AA74" s="13"/>
      <c r="AB74" s="13"/>
    </row>
    <row r="75" spans="1:28">
      <c r="A75" s="582" t="s">
        <v>2372</v>
      </c>
      <c r="B75" s="649"/>
      <c r="C75" s="649"/>
      <c r="D75" s="13"/>
      <c r="E75" s="13"/>
      <c r="F75" s="13"/>
      <c r="G75" s="13"/>
      <c r="H75" s="13"/>
      <c r="I75" s="13"/>
      <c r="J75" s="13"/>
      <c r="K75" s="13"/>
      <c r="L75" s="13"/>
      <c r="M75" s="13"/>
      <c r="N75" s="13"/>
      <c r="O75" s="13"/>
      <c r="P75" s="13"/>
      <c r="Q75" s="13"/>
      <c r="R75" s="13"/>
      <c r="S75" s="13"/>
      <c r="T75" s="13"/>
      <c r="U75" s="13"/>
      <c r="V75" s="13"/>
      <c r="W75" s="13"/>
      <c r="X75" s="13"/>
      <c r="Y75" s="13"/>
      <c r="Z75" s="13"/>
      <c r="AA75" s="13"/>
      <c r="AB75" s="13"/>
    </row>
    <row r="76" spans="1:28">
      <c r="A76" s="123" t="s">
        <v>204</v>
      </c>
      <c r="B76" s="608">
        <v>0</v>
      </c>
      <c r="C76" s="608">
        <v>0</v>
      </c>
      <c r="D76" s="13"/>
      <c r="E76" s="13"/>
      <c r="F76" s="13"/>
      <c r="G76" s="13"/>
      <c r="H76" s="13"/>
      <c r="I76" s="13"/>
      <c r="J76" s="13"/>
      <c r="K76" s="13"/>
      <c r="L76" s="13"/>
      <c r="M76" s="13"/>
      <c r="N76" s="13"/>
      <c r="O76" s="13"/>
      <c r="P76" s="13"/>
      <c r="Q76" s="13"/>
      <c r="R76" s="13"/>
      <c r="S76" s="13"/>
      <c r="T76" s="13"/>
      <c r="U76" s="13"/>
      <c r="V76" s="13"/>
      <c r="W76" s="13"/>
      <c r="X76" s="13"/>
      <c r="Y76" s="13"/>
      <c r="Z76" s="13"/>
      <c r="AA76" s="13"/>
      <c r="AB76" s="13"/>
    </row>
    <row r="77" spans="1:28">
      <c r="A77" s="123" t="s">
        <v>205</v>
      </c>
      <c r="B77" s="608">
        <v>0</v>
      </c>
      <c r="C77" s="608">
        <v>0</v>
      </c>
      <c r="D77" s="13"/>
      <c r="E77" s="13"/>
      <c r="F77" s="13"/>
      <c r="G77" s="13"/>
      <c r="H77" s="13"/>
      <c r="I77" s="13"/>
      <c r="J77" s="13"/>
      <c r="K77" s="13"/>
      <c r="L77" s="13"/>
      <c r="M77" s="13"/>
      <c r="N77" s="13"/>
      <c r="O77" s="13"/>
      <c r="P77" s="13"/>
      <c r="Q77" s="13"/>
      <c r="R77" s="13"/>
      <c r="S77" s="13"/>
      <c r="T77" s="13"/>
      <c r="U77" s="13"/>
      <c r="V77" s="13"/>
      <c r="W77" s="13"/>
      <c r="X77" s="13"/>
      <c r="Y77" s="13"/>
      <c r="Z77" s="13"/>
      <c r="AA77" s="13"/>
      <c r="AB77" s="13"/>
    </row>
    <row r="78" spans="1:28">
      <c r="A78" s="123" t="s">
        <v>206</v>
      </c>
      <c r="B78" s="608">
        <v>5321071490.7871952</v>
      </c>
      <c r="C78" s="608">
        <v>0</v>
      </c>
      <c r="D78" s="13"/>
      <c r="E78" s="13"/>
      <c r="F78" s="13"/>
      <c r="G78" s="13"/>
      <c r="H78" s="13"/>
      <c r="I78" s="13"/>
      <c r="J78" s="13"/>
      <c r="K78" s="13"/>
      <c r="L78" s="13"/>
      <c r="M78" s="13"/>
      <c r="N78" s="13"/>
      <c r="O78" s="13"/>
      <c r="P78" s="13"/>
      <c r="Q78" s="13"/>
      <c r="R78" s="13"/>
      <c r="S78" s="13"/>
      <c r="T78" s="13"/>
      <c r="U78" s="13"/>
      <c r="V78" s="13"/>
      <c r="W78" s="13"/>
      <c r="X78" s="13"/>
      <c r="Y78" s="13"/>
      <c r="Z78" s="13"/>
      <c r="AA78" s="13"/>
      <c r="AB78" s="13"/>
    </row>
    <row r="79" spans="1:28">
      <c r="A79" s="123" t="s">
        <v>207</v>
      </c>
      <c r="B79" s="608">
        <v>0</v>
      </c>
      <c r="C79" s="608">
        <v>0</v>
      </c>
      <c r="D79" s="13"/>
      <c r="E79" s="13"/>
      <c r="F79" s="13"/>
      <c r="G79" s="13"/>
      <c r="H79" s="13"/>
      <c r="I79" s="13"/>
      <c r="J79" s="13"/>
      <c r="K79" s="13"/>
      <c r="L79" s="13"/>
      <c r="M79" s="13"/>
      <c r="N79" s="13"/>
      <c r="O79" s="13"/>
      <c r="P79" s="13"/>
      <c r="Q79" s="13"/>
      <c r="R79" s="13"/>
      <c r="S79" s="13"/>
      <c r="T79" s="13"/>
      <c r="U79" s="13"/>
      <c r="V79" s="13"/>
      <c r="W79" s="13"/>
      <c r="X79" s="13"/>
      <c r="Y79" s="13"/>
      <c r="Z79" s="13"/>
      <c r="AA79" s="13"/>
      <c r="AB79" s="13"/>
    </row>
    <row r="80" spans="1:28" hidden="1">
      <c r="A80" s="156" t="s">
        <v>772</v>
      </c>
      <c r="B80" s="578">
        <v>0</v>
      </c>
      <c r="C80" s="578"/>
      <c r="D80" s="13"/>
      <c r="E80" s="13"/>
      <c r="F80" s="13"/>
      <c r="G80" s="13"/>
      <c r="H80" s="13"/>
      <c r="I80" s="13"/>
      <c r="J80" s="13"/>
      <c r="K80" s="13"/>
      <c r="L80" s="13"/>
      <c r="M80" s="13"/>
      <c r="N80" s="13"/>
      <c r="O80" s="13"/>
      <c r="P80" s="13"/>
      <c r="Q80" s="13"/>
      <c r="R80" s="13"/>
      <c r="S80" s="13"/>
      <c r="T80" s="13"/>
      <c r="U80" s="13"/>
      <c r="V80" s="13"/>
      <c r="W80" s="13"/>
      <c r="X80" s="13"/>
      <c r="Y80" s="13"/>
      <c r="Z80" s="13"/>
      <c r="AA80" s="13"/>
      <c r="AB80" s="13"/>
    </row>
    <row r="81" spans="1:28">
      <c r="A81" s="582" t="s">
        <v>2515</v>
      </c>
      <c r="B81" s="649"/>
      <c r="C81" s="649"/>
      <c r="D81" s="13"/>
      <c r="E81" s="13"/>
      <c r="F81" s="13"/>
      <c r="G81" s="13"/>
      <c r="H81" s="13"/>
      <c r="I81" s="13"/>
      <c r="J81" s="13"/>
      <c r="K81" s="13"/>
      <c r="L81" s="13"/>
      <c r="M81" s="13"/>
      <c r="N81" s="13"/>
      <c r="O81" s="13"/>
      <c r="P81" s="13"/>
      <c r="Q81" s="13"/>
      <c r="R81" s="13"/>
      <c r="S81" s="13"/>
      <c r="T81" s="13"/>
      <c r="U81" s="13"/>
      <c r="V81" s="13"/>
      <c r="W81" s="13"/>
      <c r="X81" s="13"/>
      <c r="Y81" s="13"/>
      <c r="Z81" s="13"/>
      <c r="AA81" s="13"/>
      <c r="AB81" s="13"/>
    </row>
    <row r="82" spans="1:28">
      <c r="A82" s="123" t="s">
        <v>204</v>
      </c>
      <c r="B82" s="608">
        <v>0</v>
      </c>
      <c r="C82" s="608">
        <v>0</v>
      </c>
      <c r="D82" s="13"/>
      <c r="E82" s="13"/>
      <c r="F82" s="13"/>
      <c r="G82" s="13"/>
      <c r="H82" s="13"/>
      <c r="I82" s="13"/>
      <c r="J82" s="13"/>
      <c r="K82" s="13"/>
      <c r="L82" s="13"/>
      <c r="M82" s="13"/>
      <c r="N82" s="13"/>
      <c r="O82" s="13"/>
      <c r="P82" s="13"/>
      <c r="Q82" s="13"/>
      <c r="R82" s="13"/>
      <c r="S82" s="13"/>
      <c r="T82" s="13"/>
      <c r="U82" s="13"/>
      <c r="V82" s="13"/>
      <c r="W82" s="13"/>
      <c r="X82" s="13"/>
      <c r="Y82" s="13"/>
      <c r="Z82" s="13"/>
      <c r="AA82" s="13"/>
      <c r="AB82" s="13"/>
    </row>
    <row r="83" spans="1:28">
      <c r="A83" s="123" t="s">
        <v>205</v>
      </c>
      <c r="B83" s="608">
        <v>0</v>
      </c>
      <c r="C83" s="608">
        <v>0</v>
      </c>
      <c r="D83" s="13"/>
      <c r="E83" s="13"/>
      <c r="F83" s="13"/>
      <c r="G83" s="13"/>
      <c r="H83" s="13"/>
      <c r="I83" s="13"/>
      <c r="J83" s="13"/>
      <c r="K83" s="13"/>
      <c r="L83" s="13"/>
      <c r="M83" s="13"/>
      <c r="N83" s="13"/>
      <c r="O83" s="13"/>
      <c r="P83" s="13"/>
      <c r="Q83" s="13"/>
      <c r="R83" s="13"/>
      <c r="S83" s="13"/>
      <c r="T83" s="13"/>
      <c r="U83" s="13"/>
      <c r="V83" s="13"/>
      <c r="W83" s="13"/>
      <c r="X83" s="13"/>
      <c r="Y83" s="13"/>
      <c r="Z83" s="13"/>
      <c r="AA83" s="13"/>
      <c r="AB83" s="13"/>
    </row>
    <row r="84" spans="1:28">
      <c r="A84" s="123" t="s">
        <v>206</v>
      </c>
      <c r="B84" s="608">
        <v>128833854.90971068</v>
      </c>
      <c r="C84" s="608">
        <v>0</v>
      </c>
      <c r="D84" s="13"/>
      <c r="E84" s="13"/>
      <c r="F84" s="13"/>
      <c r="G84" s="13"/>
      <c r="H84" s="13"/>
      <c r="I84" s="13"/>
      <c r="J84" s="13"/>
      <c r="K84" s="13"/>
      <c r="L84" s="13"/>
      <c r="M84" s="13"/>
      <c r="N84" s="13"/>
      <c r="O84" s="13"/>
      <c r="P84" s="13"/>
      <c r="Q84" s="13"/>
      <c r="R84" s="13"/>
      <c r="S84" s="13"/>
      <c r="T84" s="13"/>
      <c r="U84" s="13"/>
      <c r="V84" s="13"/>
      <c r="W84" s="13"/>
      <c r="X84" s="13"/>
      <c r="Y84" s="13"/>
      <c r="Z84" s="13"/>
      <c r="AA84" s="13"/>
      <c r="AB84" s="13"/>
    </row>
    <row r="85" spans="1:28">
      <c r="A85" s="123" t="s">
        <v>207</v>
      </c>
      <c r="B85" s="608">
        <v>0</v>
      </c>
      <c r="C85" s="608">
        <v>0</v>
      </c>
      <c r="D85" s="13"/>
      <c r="E85" s="13"/>
      <c r="F85" s="13"/>
      <c r="G85" s="13"/>
      <c r="H85" s="13"/>
      <c r="I85" s="13"/>
      <c r="J85" s="13"/>
      <c r="K85" s="13"/>
      <c r="L85" s="13"/>
      <c r="M85" s="13"/>
      <c r="N85" s="13"/>
      <c r="O85" s="13"/>
      <c r="P85" s="13"/>
      <c r="Q85" s="13"/>
      <c r="R85" s="13"/>
      <c r="S85" s="13"/>
      <c r="T85" s="13"/>
      <c r="U85" s="13"/>
      <c r="V85" s="13"/>
      <c r="W85" s="13"/>
      <c r="X85" s="13"/>
      <c r="Y85" s="13"/>
      <c r="Z85" s="13"/>
      <c r="AA85" s="13"/>
      <c r="AB85" s="13"/>
    </row>
    <row r="86" spans="1:28">
      <c r="A86" s="582" t="s">
        <v>2387</v>
      </c>
      <c r="B86" s="649"/>
      <c r="C86" s="649"/>
      <c r="D86" s="13"/>
      <c r="E86" s="13"/>
      <c r="F86" s="13"/>
      <c r="G86" s="13"/>
      <c r="H86" s="13"/>
      <c r="I86" s="13"/>
      <c r="J86" s="13"/>
      <c r="K86" s="13"/>
      <c r="L86" s="13"/>
      <c r="M86" s="13"/>
      <c r="N86" s="13"/>
      <c r="O86" s="13"/>
      <c r="P86" s="13"/>
      <c r="Q86" s="13"/>
      <c r="R86" s="13"/>
      <c r="S86" s="13"/>
      <c r="T86" s="13"/>
      <c r="U86" s="13"/>
      <c r="V86" s="13"/>
      <c r="W86" s="13"/>
      <c r="X86" s="13"/>
      <c r="Y86" s="13"/>
      <c r="Z86" s="13"/>
      <c r="AA86" s="13"/>
      <c r="AB86" s="13"/>
    </row>
    <row r="87" spans="1:28">
      <c r="A87" s="123" t="s">
        <v>204</v>
      </c>
      <c r="B87" s="608">
        <v>0</v>
      </c>
      <c r="C87" s="608">
        <v>0</v>
      </c>
      <c r="D87" s="13"/>
      <c r="E87" s="13"/>
      <c r="F87" s="13"/>
      <c r="G87" s="13"/>
      <c r="H87" s="13"/>
      <c r="I87" s="13"/>
      <c r="J87" s="13"/>
      <c r="K87" s="13"/>
      <c r="L87" s="13"/>
      <c r="M87" s="13"/>
      <c r="N87" s="13"/>
      <c r="O87" s="13"/>
      <c r="P87" s="13"/>
      <c r="Q87" s="13"/>
      <c r="R87" s="13"/>
      <c r="S87" s="13"/>
      <c r="T87" s="13"/>
      <c r="U87" s="13"/>
      <c r="V87" s="13"/>
      <c r="W87" s="13"/>
      <c r="X87" s="13"/>
      <c r="Y87" s="13"/>
      <c r="Z87" s="13"/>
      <c r="AA87" s="13"/>
      <c r="AB87" s="13"/>
    </row>
    <row r="88" spans="1:28">
      <c r="A88" s="123" t="s">
        <v>205</v>
      </c>
      <c r="B88" s="608">
        <v>0</v>
      </c>
      <c r="C88" s="608">
        <v>0</v>
      </c>
      <c r="D88" s="13"/>
      <c r="E88" s="13"/>
      <c r="F88" s="13"/>
      <c r="G88" s="13"/>
      <c r="H88" s="13"/>
      <c r="I88" s="13"/>
      <c r="J88" s="13"/>
      <c r="K88" s="13"/>
      <c r="L88" s="13"/>
      <c r="M88" s="13"/>
      <c r="N88" s="13"/>
      <c r="O88" s="13"/>
      <c r="P88" s="13"/>
      <c r="Q88" s="13"/>
      <c r="R88" s="13"/>
      <c r="S88" s="13"/>
      <c r="T88" s="13"/>
      <c r="U88" s="13"/>
      <c r="V88" s="13"/>
      <c r="W88" s="13"/>
      <c r="X88" s="13"/>
      <c r="Y88" s="13"/>
      <c r="Z88" s="13"/>
      <c r="AA88" s="13"/>
      <c r="AB88" s="13"/>
    </row>
    <row r="89" spans="1:28">
      <c r="A89" s="345" t="s">
        <v>206</v>
      </c>
      <c r="B89" s="684">
        <v>1036296451</v>
      </c>
      <c r="C89" s="684">
        <v>0</v>
      </c>
      <c r="D89"/>
      <c r="E89"/>
      <c r="F89"/>
      <c r="G89"/>
      <c r="H89"/>
      <c r="I89"/>
      <c r="J89"/>
      <c r="K89"/>
      <c r="L89"/>
      <c r="M89"/>
      <c r="N89"/>
      <c r="O89"/>
      <c r="P89"/>
      <c r="Q89"/>
      <c r="R89"/>
      <c r="S89"/>
      <c r="T89"/>
      <c r="U89"/>
      <c r="V89"/>
      <c r="W89"/>
      <c r="X89"/>
      <c r="Y89"/>
      <c r="Z89"/>
      <c r="AA89"/>
      <c r="AB89"/>
    </row>
    <row r="90" spans="1:28">
      <c r="A90" s="123" t="s">
        <v>207</v>
      </c>
      <c r="B90" s="608">
        <v>0</v>
      </c>
      <c r="C90" s="608">
        <v>0</v>
      </c>
      <c r="D90" s="13"/>
      <c r="E90" s="13"/>
      <c r="F90" s="13"/>
      <c r="G90" s="13"/>
      <c r="H90" s="13"/>
      <c r="I90" s="13"/>
      <c r="J90" s="13"/>
      <c r="K90" s="13"/>
      <c r="L90" s="13"/>
      <c r="M90" s="13"/>
      <c r="N90" s="13"/>
      <c r="O90" s="13"/>
      <c r="P90" s="13"/>
      <c r="Q90" s="13"/>
      <c r="R90" s="13"/>
      <c r="S90" s="13"/>
      <c r="T90" s="13"/>
      <c r="U90" s="13"/>
      <c r="V90" s="13"/>
      <c r="W90" s="13"/>
      <c r="X90" s="13"/>
      <c r="Y90" s="13"/>
      <c r="Z90" s="13"/>
      <c r="AA90" s="13"/>
      <c r="AB90" s="13"/>
    </row>
    <row r="91" spans="1:28" ht="15" thickBot="1">
      <c r="A91" s="372" t="s">
        <v>208</v>
      </c>
      <c r="B91" s="650">
        <v>47010413950.231316</v>
      </c>
      <c r="C91" s="650">
        <v>57038522466.902832</v>
      </c>
      <c r="D91" s="13"/>
      <c r="E91" s="13"/>
      <c r="F91" s="13"/>
      <c r="G91" s="13"/>
      <c r="H91" s="13"/>
      <c r="I91" s="13"/>
      <c r="J91" s="13"/>
      <c r="K91" s="13"/>
      <c r="L91" s="13"/>
      <c r="M91" s="13"/>
      <c r="N91" s="13"/>
      <c r="O91" s="13"/>
      <c r="P91" s="13"/>
      <c r="Q91" s="13"/>
      <c r="R91" s="13"/>
      <c r="S91" s="13"/>
      <c r="T91" s="13"/>
      <c r="U91" s="13"/>
      <c r="V91" s="13"/>
      <c r="W91" s="13"/>
      <c r="X91" s="13"/>
      <c r="Y91" s="13"/>
      <c r="Z91" s="13"/>
      <c r="AA91" s="13"/>
      <c r="AB91" s="13"/>
    </row>
    <row r="92" spans="1:28" ht="15" thickTop="1">
      <c r="A92" s="13"/>
      <c r="B92" s="744"/>
      <c r="C92" s="744"/>
      <c r="D92" s="13"/>
      <c r="E92" s="13"/>
      <c r="F92" s="13"/>
      <c r="G92" s="13"/>
      <c r="H92" s="13"/>
      <c r="I92" s="13"/>
      <c r="J92" s="13"/>
      <c r="K92" s="13"/>
      <c r="L92" s="13"/>
      <c r="M92" s="13"/>
      <c r="N92" s="13"/>
      <c r="O92" s="13"/>
      <c r="P92" s="13"/>
      <c r="Q92" s="13"/>
      <c r="R92" s="13"/>
      <c r="S92" s="13"/>
      <c r="T92" s="13"/>
      <c r="U92" s="13"/>
      <c r="V92" s="13"/>
      <c r="W92" s="13"/>
      <c r="X92" s="13"/>
      <c r="Y92" s="13"/>
      <c r="Z92" s="13"/>
      <c r="AA92" s="13"/>
      <c r="AB92" s="13"/>
    </row>
    <row r="93" spans="1:28">
      <c r="B93" s="733"/>
      <c r="C93" s="733"/>
    </row>
    <row r="97" spans="2:2">
      <c r="B97" s="199"/>
    </row>
  </sheetData>
  <mergeCells count="2">
    <mergeCell ref="B7:C7"/>
    <mergeCell ref="B8:C8"/>
  </mergeCells>
  <hyperlinks>
    <hyperlink ref="D1" location="ER!A1" display="ER" xr:uid="{00000000-0004-0000-2300-000000000000}"/>
  </hyperlinks>
  <pageMargins left="0.7" right="0.7" top="0.75" bottom="0.75" header="0.3" footer="0.3"/>
  <pageSetup paperSize="9" scale="97" fitToHeight="0"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Hoja32">
    <tabColor rgb="FF000099"/>
    <pageSetUpPr fitToPage="1"/>
  </sheetPr>
  <dimension ref="A1:W46"/>
  <sheetViews>
    <sheetView showGridLines="0" topLeftCell="B1" zoomScale="80" zoomScaleNormal="80" workbookViewId="0">
      <selection activeCell="Q29" sqref="Q29"/>
    </sheetView>
  </sheetViews>
  <sheetFormatPr baseColWidth="10" defaultRowHeight="14.5"/>
  <cols>
    <col min="1" max="1" width="56" style="61" bestFit="1" customWidth="1"/>
    <col min="2" max="8" width="16.08984375" style="61" customWidth="1"/>
    <col min="9" max="9" width="13.54296875" style="61" bestFit="1" customWidth="1"/>
    <col min="10" max="10" width="3.54296875" style="61" bestFit="1" customWidth="1"/>
    <col min="11" max="11" width="18.36328125" style="61" customWidth="1"/>
    <col min="12" max="23" width="11.453125" style="61"/>
  </cols>
  <sheetData>
    <row r="1" spans="1:23">
      <c r="A1" s="61" t="s">
        <v>1095</v>
      </c>
      <c r="J1" s="75" t="s">
        <v>126</v>
      </c>
    </row>
    <row r="5" spans="1:23">
      <c r="A5" s="352" t="s">
        <v>277</v>
      </c>
      <c r="B5" s="352"/>
      <c r="C5" s="352"/>
      <c r="D5" s="352"/>
      <c r="E5" s="352"/>
      <c r="F5" s="142"/>
      <c r="G5" s="142"/>
      <c r="H5" s="142"/>
      <c r="I5" s="142"/>
      <c r="J5" s="13"/>
      <c r="K5" s="13"/>
      <c r="L5" s="13"/>
      <c r="M5" s="13"/>
      <c r="N5" s="13"/>
      <c r="O5" s="13"/>
      <c r="P5" s="13"/>
      <c r="Q5" s="13"/>
      <c r="R5" s="13"/>
      <c r="S5" s="13"/>
      <c r="T5" s="13"/>
      <c r="U5" s="13"/>
      <c r="V5" s="13"/>
      <c r="W5" s="13"/>
    </row>
    <row r="6" spans="1:23" hidden="1">
      <c r="A6" s="1191" t="s">
        <v>156</v>
      </c>
      <c r="B6" s="1191"/>
      <c r="C6" s="1191"/>
      <c r="D6" s="1191"/>
      <c r="E6" s="1191"/>
      <c r="F6" s="1191"/>
      <c r="G6" s="1191"/>
      <c r="H6" s="1191"/>
      <c r="I6" s="1191"/>
    </row>
    <row r="7" spans="1:23" s="97" customFormat="1">
      <c r="A7" s="96"/>
      <c r="B7" s="96"/>
      <c r="C7" s="96"/>
      <c r="D7" s="96"/>
      <c r="E7" s="96"/>
      <c r="F7" s="96"/>
      <c r="G7" s="96"/>
      <c r="H7" s="96"/>
      <c r="I7" s="96"/>
      <c r="J7" s="96"/>
      <c r="K7" s="96"/>
      <c r="L7" s="96"/>
      <c r="M7" s="96"/>
      <c r="N7" s="96"/>
      <c r="O7" s="96"/>
      <c r="P7" s="96"/>
      <c r="Q7" s="96"/>
      <c r="R7" s="96"/>
      <c r="S7" s="96"/>
      <c r="T7" s="96"/>
      <c r="U7" s="96"/>
      <c r="V7" s="96"/>
      <c r="W7" s="96"/>
    </row>
    <row r="8" spans="1:23" s="97" customFormat="1">
      <c r="A8" s="422" t="s">
        <v>157</v>
      </c>
      <c r="B8" s="422"/>
      <c r="C8" s="422"/>
      <c r="D8" s="422"/>
      <c r="E8" s="422"/>
      <c r="F8" s="96"/>
      <c r="G8" s="96"/>
      <c r="H8" s="96"/>
      <c r="I8" s="96"/>
      <c r="J8" s="96"/>
      <c r="K8" s="96"/>
      <c r="L8" s="96"/>
      <c r="M8" s="96"/>
      <c r="N8" s="96"/>
      <c r="O8" s="96"/>
      <c r="P8" s="96"/>
      <c r="Q8" s="96"/>
      <c r="R8" s="96"/>
      <c r="S8" s="96"/>
      <c r="T8" s="96"/>
      <c r="U8" s="96"/>
      <c r="V8" s="96"/>
      <c r="W8" s="96"/>
    </row>
    <row r="9" spans="1:23" s="97" customFormat="1">
      <c r="A9" s="96"/>
      <c r="B9" s="96"/>
      <c r="C9" s="96"/>
      <c r="D9" s="96"/>
      <c r="E9" s="96"/>
      <c r="F9" s="96"/>
      <c r="G9" s="96"/>
      <c r="H9" s="96"/>
      <c r="I9" s="96"/>
      <c r="J9" s="96"/>
      <c r="K9" s="96"/>
      <c r="L9" s="96"/>
      <c r="M9" s="96"/>
      <c r="N9" s="96"/>
      <c r="O9" s="96"/>
      <c r="P9" s="96"/>
      <c r="Q9" s="96"/>
      <c r="R9" s="96"/>
      <c r="S9" s="96"/>
      <c r="T9" s="96"/>
      <c r="U9" s="96"/>
      <c r="V9" s="96"/>
      <c r="W9" s="96"/>
    </row>
    <row r="10" spans="1:23" s="97" customFormat="1" ht="15" thickBot="1">
      <c r="A10" s="423" t="s">
        <v>1132</v>
      </c>
      <c r="B10" s="423"/>
      <c r="C10" s="423"/>
      <c r="D10" s="423"/>
      <c r="E10" s="423"/>
      <c r="F10" s="96"/>
      <c r="I10" s="167"/>
      <c r="J10" s="96"/>
      <c r="K10" s="96"/>
      <c r="L10" s="96"/>
      <c r="M10" s="96"/>
      <c r="N10" s="96"/>
      <c r="O10" s="96"/>
      <c r="P10" s="96"/>
      <c r="Q10" s="96"/>
      <c r="R10" s="96"/>
      <c r="S10" s="96"/>
      <c r="T10" s="96"/>
      <c r="U10" s="96"/>
      <c r="V10" s="96"/>
      <c r="W10" s="96"/>
    </row>
    <row r="11" spans="1:23" s="97" customFormat="1" ht="15" thickBot="1">
      <c r="A11" s="1192"/>
      <c r="B11" s="1194">
        <v>45565</v>
      </c>
      <c r="C11" s="1195" t="s">
        <v>2602</v>
      </c>
      <c r="D11" s="1195"/>
      <c r="E11" s="1195"/>
      <c r="F11" s="1194">
        <v>45199</v>
      </c>
      <c r="G11" s="1195">
        <v>2024</v>
      </c>
      <c r="H11" s="1195"/>
      <c r="I11" s="1195"/>
      <c r="J11" s="96"/>
      <c r="K11" s="96"/>
      <c r="L11" s="96"/>
      <c r="M11" s="96"/>
      <c r="N11" s="96"/>
      <c r="O11" s="96"/>
      <c r="P11" s="96"/>
      <c r="Q11" s="96"/>
      <c r="R11" s="96"/>
      <c r="S11" s="96"/>
      <c r="T11" s="96"/>
      <c r="U11" s="96"/>
      <c r="V11" s="96"/>
      <c r="W11" s="96"/>
    </row>
    <row r="12" spans="1:23" s="97" customFormat="1" ht="26.5" thickBot="1">
      <c r="A12" s="1193"/>
      <c r="B12" s="424" t="s">
        <v>158</v>
      </c>
      <c r="C12" s="424" t="s">
        <v>159</v>
      </c>
      <c r="D12" s="424" t="s">
        <v>1060</v>
      </c>
      <c r="E12" s="424" t="s">
        <v>3</v>
      </c>
      <c r="F12" s="424" t="s">
        <v>158</v>
      </c>
      <c r="G12" s="424" t="s">
        <v>159</v>
      </c>
      <c r="H12" s="424" t="s">
        <v>1060</v>
      </c>
      <c r="I12" s="424" t="s">
        <v>3</v>
      </c>
      <c r="J12" s="96"/>
      <c r="K12" s="96"/>
      <c r="L12" s="96"/>
      <c r="M12" s="96"/>
      <c r="N12" s="96"/>
      <c r="O12" s="96"/>
      <c r="P12" s="96"/>
      <c r="Q12" s="96"/>
      <c r="R12" s="96"/>
      <c r="S12" s="96"/>
      <c r="T12" s="96"/>
      <c r="U12" s="96"/>
      <c r="V12" s="96"/>
      <c r="W12" s="96"/>
    </row>
    <row r="13" spans="1:23" s="97" customFormat="1">
      <c r="A13" s="426" t="s">
        <v>1008</v>
      </c>
      <c r="B13" s="646">
        <v>6384933</v>
      </c>
      <c r="C13" s="646">
        <v>22279026</v>
      </c>
      <c r="D13" s="646">
        <v>0</v>
      </c>
      <c r="E13" s="645">
        <v>28663959</v>
      </c>
      <c r="F13" s="646">
        <v>0</v>
      </c>
      <c r="G13" s="646">
        <v>30208076</v>
      </c>
      <c r="H13" s="646">
        <v>0</v>
      </c>
      <c r="I13" s="645">
        <v>30208076</v>
      </c>
      <c r="J13" s="96"/>
      <c r="K13" s="96"/>
      <c r="L13" s="96"/>
      <c r="M13" s="96"/>
      <c r="N13" s="96"/>
      <c r="O13" s="96"/>
      <c r="P13" s="96"/>
      <c r="Q13" s="96"/>
      <c r="R13" s="96"/>
      <c r="S13" s="96"/>
      <c r="T13" s="96"/>
      <c r="U13" s="96"/>
      <c r="V13" s="96"/>
      <c r="W13" s="96"/>
    </row>
    <row r="14" spans="1:23" s="97" customFormat="1">
      <c r="A14" s="426" t="s">
        <v>1009</v>
      </c>
      <c r="B14" s="646">
        <v>0</v>
      </c>
      <c r="C14" s="646">
        <v>275869273</v>
      </c>
      <c r="D14" s="646">
        <v>0</v>
      </c>
      <c r="E14" s="645">
        <v>275869273</v>
      </c>
      <c r="F14" s="646">
        <v>0</v>
      </c>
      <c r="G14" s="646">
        <v>127422382</v>
      </c>
      <c r="H14" s="646">
        <v>0</v>
      </c>
      <c r="I14" s="645">
        <v>127422382</v>
      </c>
      <c r="J14" s="96"/>
      <c r="K14" s="96"/>
      <c r="L14" s="96"/>
      <c r="M14" s="96"/>
      <c r="N14" s="96"/>
      <c r="O14" s="96"/>
      <c r="P14" s="96"/>
      <c r="Q14" s="96"/>
      <c r="R14" s="96"/>
      <c r="S14" s="96"/>
      <c r="T14" s="96"/>
      <c r="U14" s="96"/>
      <c r="V14" s="96"/>
      <c r="W14" s="96"/>
    </row>
    <row r="15" spans="1:23" s="97" customFormat="1">
      <c r="A15" s="426" t="s">
        <v>1010</v>
      </c>
      <c r="B15" s="646">
        <v>0</v>
      </c>
      <c r="C15" s="646">
        <v>2736686601</v>
      </c>
      <c r="D15" s="646">
        <v>0</v>
      </c>
      <c r="E15" s="645">
        <v>2736686601</v>
      </c>
      <c r="F15" s="646">
        <v>0</v>
      </c>
      <c r="G15" s="646">
        <v>1151719326</v>
      </c>
      <c r="H15" s="646">
        <v>0</v>
      </c>
      <c r="I15" s="645">
        <v>1151719326</v>
      </c>
      <c r="J15" s="96"/>
      <c r="K15" s="96"/>
      <c r="L15" s="96"/>
      <c r="M15" s="96"/>
      <c r="N15" s="96"/>
      <c r="O15" s="96"/>
      <c r="P15" s="96"/>
      <c r="Q15" s="96"/>
      <c r="R15" s="96"/>
      <c r="S15" s="96"/>
      <c r="T15" s="96"/>
      <c r="U15" s="96"/>
      <c r="V15" s="96"/>
      <c r="W15" s="96"/>
    </row>
    <row r="16" spans="1:23" s="97" customFormat="1">
      <c r="A16" s="426" t="s">
        <v>1011</v>
      </c>
      <c r="B16" s="646">
        <v>0</v>
      </c>
      <c r="C16" s="646">
        <v>70779462</v>
      </c>
      <c r="D16" s="646">
        <v>0</v>
      </c>
      <c r="E16" s="645">
        <v>70779462</v>
      </c>
      <c r="F16" s="646">
        <v>0</v>
      </c>
      <c r="G16" s="646"/>
      <c r="H16" s="646">
        <v>0</v>
      </c>
      <c r="I16" s="645">
        <v>0</v>
      </c>
      <c r="J16" s="96"/>
      <c r="K16" s="96"/>
      <c r="L16" s="96"/>
      <c r="M16" s="96"/>
      <c r="N16" s="96"/>
      <c r="O16" s="96"/>
      <c r="P16" s="96"/>
      <c r="Q16" s="96"/>
      <c r="R16" s="96"/>
      <c r="S16" s="96"/>
      <c r="T16" s="96"/>
      <c r="U16" s="96"/>
      <c r="V16" s="96"/>
      <c r="W16" s="96"/>
    </row>
    <row r="17" spans="1:23" s="97" customFormat="1">
      <c r="A17" s="426" t="s">
        <v>1012</v>
      </c>
      <c r="B17" s="646">
        <v>0</v>
      </c>
      <c r="C17" s="646">
        <v>0</v>
      </c>
      <c r="D17" s="646">
        <v>0</v>
      </c>
      <c r="E17" s="645">
        <v>0</v>
      </c>
      <c r="F17" s="646">
        <v>0</v>
      </c>
      <c r="G17" s="646">
        <v>7377275</v>
      </c>
      <c r="H17" s="646">
        <v>0</v>
      </c>
      <c r="I17" s="645">
        <v>7377275</v>
      </c>
      <c r="J17" s="96"/>
      <c r="K17" s="96"/>
      <c r="L17" s="96"/>
      <c r="M17" s="96"/>
      <c r="N17" s="96"/>
      <c r="O17" s="96"/>
      <c r="P17" s="96"/>
      <c r="Q17" s="96"/>
      <c r="R17" s="96"/>
      <c r="S17" s="96"/>
      <c r="T17" s="96"/>
      <c r="U17" s="96"/>
      <c r="V17" s="96"/>
      <c r="W17" s="96"/>
    </row>
    <row r="18" spans="1:23" s="97" customFormat="1">
      <c r="A18" s="426" t="s">
        <v>1013</v>
      </c>
      <c r="B18" s="646">
        <v>100723842</v>
      </c>
      <c r="C18" s="646">
        <v>392191260</v>
      </c>
      <c r="D18" s="646">
        <v>0</v>
      </c>
      <c r="E18" s="645">
        <v>492915102</v>
      </c>
      <c r="F18" s="646">
        <v>195686103</v>
      </c>
      <c r="G18" s="646">
        <v>1122834016.080512</v>
      </c>
      <c r="H18" s="646">
        <v>0</v>
      </c>
      <c r="I18" s="645">
        <v>1318520119.080512</v>
      </c>
      <c r="J18" s="96"/>
      <c r="K18" s="96"/>
      <c r="L18" s="96"/>
      <c r="M18" s="96"/>
      <c r="N18" s="96"/>
      <c r="O18" s="96"/>
      <c r="P18" s="96"/>
      <c r="Q18" s="96"/>
      <c r="R18" s="96"/>
      <c r="S18" s="96"/>
      <c r="T18" s="96"/>
      <c r="U18" s="96"/>
      <c r="V18" s="96"/>
      <c r="W18" s="96"/>
    </row>
    <row r="19" spans="1:23" s="97" customFormat="1" ht="26">
      <c r="A19" s="426" t="s">
        <v>160</v>
      </c>
      <c r="B19" s="646">
        <v>0</v>
      </c>
      <c r="C19" s="646">
        <v>245454552</v>
      </c>
      <c r="D19" s="646">
        <v>0</v>
      </c>
      <c r="E19" s="645">
        <v>245454552</v>
      </c>
      <c r="F19" s="646">
        <v>0</v>
      </c>
      <c r="G19" s="646"/>
      <c r="H19" s="646">
        <v>0</v>
      </c>
      <c r="I19" s="645">
        <v>0</v>
      </c>
      <c r="J19" s="96"/>
      <c r="K19" s="96"/>
      <c r="L19" s="96"/>
      <c r="M19" s="96"/>
      <c r="N19" s="96"/>
      <c r="O19" s="96"/>
      <c r="P19" s="96"/>
      <c r="Q19" s="96"/>
      <c r="R19" s="96"/>
      <c r="S19" s="96"/>
      <c r="T19" s="96"/>
      <c r="U19" s="96"/>
      <c r="V19" s="96"/>
      <c r="W19" s="96"/>
    </row>
    <row r="20" spans="1:23" s="97" customFormat="1">
      <c r="A20" s="426" t="s">
        <v>161</v>
      </c>
      <c r="B20" s="646">
        <v>0</v>
      </c>
      <c r="C20" s="646">
        <v>1576542065</v>
      </c>
      <c r="D20" s="646">
        <v>0</v>
      </c>
      <c r="E20" s="645">
        <v>1576542065</v>
      </c>
      <c r="F20" s="646">
        <v>0</v>
      </c>
      <c r="G20" s="646">
        <v>635024294</v>
      </c>
      <c r="H20" s="646">
        <v>0</v>
      </c>
      <c r="I20" s="645">
        <v>635024294</v>
      </c>
      <c r="J20" s="96"/>
      <c r="K20" s="96"/>
      <c r="L20" s="96"/>
      <c r="M20" s="96"/>
      <c r="N20" s="96"/>
      <c r="O20" s="96"/>
      <c r="P20" s="96"/>
      <c r="Q20" s="96"/>
      <c r="R20" s="96"/>
      <c r="S20" s="96"/>
      <c r="T20" s="96"/>
      <c r="U20" s="96"/>
      <c r="V20" s="96"/>
      <c r="W20" s="96"/>
    </row>
    <row r="21" spans="1:23" s="97" customFormat="1">
      <c r="A21" s="426" t="s">
        <v>1014</v>
      </c>
      <c r="B21" s="646">
        <v>0</v>
      </c>
      <c r="C21" s="646">
        <v>262697138</v>
      </c>
      <c r="D21" s="646">
        <v>0</v>
      </c>
      <c r="E21" s="645">
        <v>262697138</v>
      </c>
      <c r="F21" s="646">
        <v>0</v>
      </c>
      <c r="G21" s="646">
        <v>66291765</v>
      </c>
      <c r="H21" s="646">
        <v>0</v>
      </c>
      <c r="I21" s="645">
        <v>66291765</v>
      </c>
      <c r="J21" s="96"/>
      <c r="K21" s="96"/>
      <c r="L21" s="96"/>
      <c r="M21" s="96"/>
      <c r="N21" s="96"/>
      <c r="O21" s="96"/>
      <c r="P21" s="96"/>
      <c r="Q21" s="96"/>
      <c r="R21" s="96"/>
      <c r="S21" s="96"/>
      <c r="T21" s="96"/>
      <c r="U21" s="96"/>
      <c r="V21" s="96"/>
      <c r="W21" s="96"/>
    </row>
    <row r="22" spans="1:23" s="97" customFormat="1">
      <c r="A22" s="426" t="s">
        <v>1015</v>
      </c>
      <c r="B22" s="646">
        <v>671292023</v>
      </c>
      <c r="C22" s="646">
        <v>0</v>
      </c>
      <c r="D22" s="646">
        <v>0</v>
      </c>
      <c r="E22" s="645">
        <v>671292023</v>
      </c>
      <c r="F22" s="646">
        <v>863765784</v>
      </c>
      <c r="G22" s="646">
        <v>0</v>
      </c>
      <c r="H22" s="646">
        <v>0</v>
      </c>
      <c r="I22" s="645">
        <v>863765784</v>
      </c>
      <c r="J22" s="96"/>
      <c r="K22" s="96"/>
      <c r="L22" s="96"/>
      <c r="M22" s="96"/>
      <c r="N22" s="96"/>
      <c r="O22" s="96"/>
      <c r="P22" s="96"/>
      <c r="Q22" s="96"/>
      <c r="R22" s="96"/>
      <c r="S22" s="96"/>
      <c r="T22" s="96"/>
      <c r="U22" s="96"/>
      <c r="V22" s="96"/>
      <c r="W22" s="96"/>
    </row>
    <row r="23" spans="1:23" s="97" customFormat="1">
      <c r="A23" s="426" t="s">
        <v>1016</v>
      </c>
      <c r="B23" s="646">
        <v>0</v>
      </c>
      <c r="C23" s="646">
        <v>94939721</v>
      </c>
      <c r="D23" s="646">
        <v>0</v>
      </c>
      <c r="E23" s="645">
        <v>94939721</v>
      </c>
      <c r="F23" s="646">
        <v>0</v>
      </c>
      <c r="G23" s="646">
        <v>0</v>
      </c>
      <c r="H23" s="646">
        <v>0</v>
      </c>
      <c r="I23" s="645">
        <v>0</v>
      </c>
      <c r="J23" s="96"/>
      <c r="K23" s="96"/>
      <c r="L23" s="96"/>
      <c r="M23" s="96"/>
      <c r="N23" s="96"/>
      <c r="O23" s="96"/>
      <c r="P23" s="96"/>
      <c r="Q23" s="96"/>
      <c r="R23" s="96"/>
      <c r="S23" s="96"/>
      <c r="T23" s="96"/>
      <c r="U23" s="96"/>
      <c r="V23" s="96"/>
      <c r="W23" s="96"/>
    </row>
    <row r="24" spans="1:23" s="97" customFormat="1">
      <c r="A24" s="426" t="s">
        <v>1017</v>
      </c>
      <c r="B24" s="646">
        <v>0</v>
      </c>
      <c r="C24" s="646">
        <v>0</v>
      </c>
      <c r="D24" s="646">
        <v>0</v>
      </c>
      <c r="E24" s="645">
        <v>0</v>
      </c>
      <c r="F24" s="646">
        <v>0</v>
      </c>
      <c r="G24" s="646">
        <v>0</v>
      </c>
      <c r="H24" s="646">
        <v>0</v>
      </c>
      <c r="I24" s="645">
        <v>0</v>
      </c>
      <c r="J24" s="96"/>
      <c r="K24" s="96"/>
      <c r="L24" s="96"/>
      <c r="M24" s="96"/>
      <c r="N24" s="96"/>
      <c r="O24" s="96"/>
      <c r="P24" s="96"/>
      <c r="Q24" s="96"/>
      <c r="R24" s="96"/>
      <c r="S24" s="96"/>
      <c r="T24" s="96"/>
      <c r="U24" s="96"/>
      <c r="V24" s="96"/>
      <c r="W24" s="96"/>
    </row>
    <row r="25" spans="1:23" s="97" customFormat="1">
      <c r="A25" s="426" t="s">
        <v>1018</v>
      </c>
      <c r="B25" s="646">
        <v>0</v>
      </c>
      <c r="C25" s="646">
        <v>0</v>
      </c>
      <c r="D25" s="646">
        <v>15451065</v>
      </c>
      <c r="E25" s="645">
        <v>15451065</v>
      </c>
      <c r="F25" s="646">
        <v>0</v>
      </c>
      <c r="G25" s="646">
        <v>0</v>
      </c>
      <c r="H25" s="646">
        <v>68140152</v>
      </c>
      <c r="I25" s="645">
        <v>68140152</v>
      </c>
      <c r="J25" s="96"/>
      <c r="K25" s="96"/>
      <c r="L25" s="96"/>
      <c r="M25" s="96"/>
      <c r="N25" s="96"/>
      <c r="O25" s="96"/>
      <c r="P25" s="96"/>
      <c r="Q25" s="96"/>
      <c r="R25" s="96"/>
      <c r="S25" s="96"/>
      <c r="T25" s="96"/>
      <c r="U25" s="96"/>
      <c r="V25" s="96"/>
      <c r="W25" s="96"/>
    </row>
    <row r="26" spans="1:23" s="97" customFormat="1">
      <c r="A26" s="426" t="s">
        <v>1019</v>
      </c>
      <c r="B26" s="646">
        <v>0</v>
      </c>
      <c r="C26" s="646">
        <v>0</v>
      </c>
      <c r="D26" s="646">
        <v>0</v>
      </c>
      <c r="E26" s="645">
        <v>0</v>
      </c>
      <c r="F26" s="646">
        <v>0</v>
      </c>
      <c r="G26" s="646">
        <v>0</v>
      </c>
      <c r="H26" s="646">
        <v>0</v>
      </c>
      <c r="I26" s="645">
        <v>0</v>
      </c>
      <c r="J26" s="96"/>
      <c r="K26" s="96"/>
      <c r="L26" s="96"/>
      <c r="M26" s="96"/>
      <c r="N26" s="96"/>
      <c r="O26" s="96"/>
      <c r="P26" s="96"/>
      <c r="Q26" s="96"/>
      <c r="R26" s="96"/>
      <c r="S26" s="96"/>
      <c r="T26" s="96"/>
      <c r="U26" s="96"/>
      <c r="V26" s="96"/>
      <c r="W26" s="96"/>
    </row>
    <row r="27" spans="1:23" s="97" customFormat="1" ht="15" customHeight="1">
      <c r="A27" s="426" t="s">
        <v>1020</v>
      </c>
      <c r="B27" s="646">
        <v>0</v>
      </c>
      <c r="C27" s="646">
        <v>0</v>
      </c>
      <c r="D27" s="646">
        <v>0</v>
      </c>
      <c r="E27" s="645">
        <v>0</v>
      </c>
      <c r="F27" s="646">
        <v>0</v>
      </c>
      <c r="G27" s="646">
        <v>0</v>
      </c>
      <c r="H27" s="646">
        <v>0</v>
      </c>
      <c r="I27" s="645">
        <v>0</v>
      </c>
      <c r="J27" s="96"/>
      <c r="K27" s="96"/>
      <c r="L27" s="96"/>
      <c r="M27" s="96"/>
      <c r="N27" s="96"/>
      <c r="O27" s="96"/>
      <c r="P27" s="96"/>
      <c r="Q27" s="96"/>
      <c r="R27" s="96"/>
      <c r="S27" s="96"/>
      <c r="T27" s="96"/>
      <c r="U27" s="96"/>
      <c r="V27" s="96"/>
      <c r="W27" s="96"/>
    </row>
    <row r="28" spans="1:23" s="97" customFormat="1" ht="15" customHeight="1">
      <c r="A28" s="426" t="s">
        <v>1021</v>
      </c>
      <c r="B28" s="646">
        <v>2313905479.8699999</v>
      </c>
      <c r="C28" s="646">
        <v>0</v>
      </c>
      <c r="D28" s="646">
        <v>0</v>
      </c>
      <c r="E28" s="645">
        <v>2313905479.8699999</v>
      </c>
      <c r="F28" s="646">
        <v>1280440708.1764002</v>
      </c>
      <c r="G28" s="646">
        <v>0</v>
      </c>
      <c r="H28" s="646">
        <v>0</v>
      </c>
      <c r="I28" s="645">
        <v>1280440708.1764002</v>
      </c>
      <c r="J28" s="96"/>
      <c r="K28" s="96"/>
      <c r="L28" s="96"/>
      <c r="M28" s="96"/>
      <c r="N28" s="96"/>
      <c r="O28" s="96"/>
      <c r="P28" s="96"/>
      <c r="Q28" s="96"/>
      <c r="R28" s="96"/>
      <c r="S28" s="96"/>
      <c r="T28" s="96"/>
      <c r="U28" s="96"/>
      <c r="V28" s="96"/>
      <c r="W28" s="96"/>
    </row>
    <row r="29" spans="1:23" s="97" customFormat="1" ht="15" customHeight="1">
      <c r="A29" s="426" t="s">
        <v>1022</v>
      </c>
      <c r="B29" s="646">
        <v>0</v>
      </c>
      <c r="C29" s="646">
        <v>1507579664</v>
      </c>
      <c r="D29" s="646">
        <v>0</v>
      </c>
      <c r="E29" s="645">
        <v>1507579664</v>
      </c>
      <c r="F29" s="646">
        <v>0</v>
      </c>
      <c r="G29" s="646">
        <v>0</v>
      </c>
      <c r="H29" s="646">
        <v>0</v>
      </c>
      <c r="I29" s="645">
        <v>0</v>
      </c>
      <c r="J29" s="96"/>
      <c r="K29" s="96"/>
      <c r="L29" s="96"/>
      <c r="M29" s="96"/>
      <c r="N29" s="96"/>
      <c r="O29" s="96"/>
      <c r="P29" s="96"/>
      <c r="Q29" s="96"/>
      <c r="R29" s="96"/>
      <c r="S29" s="96"/>
      <c r="T29" s="96"/>
      <c r="U29" s="96"/>
      <c r="V29" s="96"/>
      <c r="W29" s="96"/>
    </row>
    <row r="30" spans="1:23" s="97" customFormat="1" ht="15" customHeight="1">
      <c r="A30" s="426" t="s">
        <v>1059</v>
      </c>
      <c r="B30" s="646">
        <v>0</v>
      </c>
      <c r="C30" s="646">
        <v>449090909</v>
      </c>
      <c r="D30" s="646">
        <v>0</v>
      </c>
      <c r="E30" s="645">
        <v>449090909</v>
      </c>
      <c r="F30" s="646">
        <v>0</v>
      </c>
      <c r="G30" s="646">
        <v>0</v>
      </c>
      <c r="H30" s="646">
        <v>0</v>
      </c>
      <c r="I30" s="645">
        <v>0</v>
      </c>
      <c r="J30" s="96"/>
      <c r="K30" s="96"/>
      <c r="L30" s="96"/>
      <c r="M30" s="96"/>
      <c r="N30" s="96"/>
      <c r="O30" s="96"/>
      <c r="P30" s="96"/>
      <c r="Q30" s="96"/>
      <c r="R30" s="96"/>
      <c r="S30" s="96"/>
      <c r="T30" s="96"/>
      <c r="U30" s="96"/>
      <c r="V30" s="96"/>
      <c r="W30" s="96"/>
    </row>
    <row r="31" spans="1:23" s="97" customFormat="1" ht="15" customHeight="1">
      <c r="A31" s="426" t="s">
        <v>1226</v>
      </c>
      <c r="B31" s="646">
        <v>1046252717</v>
      </c>
      <c r="C31" s="646">
        <v>0</v>
      </c>
      <c r="D31" s="646">
        <v>0</v>
      </c>
      <c r="E31" s="645">
        <v>1046252717</v>
      </c>
      <c r="F31" s="646">
        <v>0</v>
      </c>
      <c r="G31" s="646">
        <v>0</v>
      </c>
      <c r="H31" s="646">
        <v>0</v>
      </c>
      <c r="I31" s="645">
        <v>0</v>
      </c>
      <c r="J31" s="96"/>
      <c r="K31" s="96"/>
      <c r="L31" s="96"/>
      <c r="M31" s="96"/>
      <c r="N31" s="96"/>
      <c r="O31" s="96"/>
      <c r="P31" s="96"/>
      <c r="Q31" s="96"/>
      <c r="R31" s="96"/>
      <c r="S31" s="96"/>
      <c r="T31" s="96"/>
      <c r="U31" s="96"/>
      <c r="V31" s="96"/>
      <c r="W31" s="96"/>
    </row>
    <row r="32" spans="1:23" s="97" customFormat="1" ht="15" customHeight="1">
      <c r="A32" s="426" t="s">
        <v>1227</v>
      </c>
      <c r="B32" s="646">
        <v>0</v>
      </c>
      <c r="C32" s="646">
        <v>57469277</v>
      </c>
      <c r="D32" s="646">
        <v>0</v>
      </c>
      <c r="E32" s="645">
        <v>57469277</v>
      </c>
      <c r="F32" s="646">
        <v>0</v>
      </c>
      <c r="G32" s="646">
        <v>0</v>
      </c>
      <c r="H32" s="646">
        <v>0</v>
      </c>
      <c r="I32" s="645">
        <v>0</v>
      </c>
      <c r="J32" s="96"/>
      <c r="K32" s="96"/>
      <c r="L32" s="96"/>
      <c r="M32" s="96"/>
      <c r="N32" s="96"/>
      <c r="O32" s="96"/>
      <c r="P32" s="96"/>
      <c r="Q32" s="96"/>
      <c r="R32" s="96"/>
      <c r="S32" s="96"/>
      <c r="T32" s="96"/>
      <c r="U32" s="96"/>
      <c r="V32" s="96"/>
      <c r="W32" s="96"/>
    </row>
    <row r="33" spans="1:23" s="97" customFormat="1" ht="15" customHeight="1">
      <c r="A33" s="426" t="s">
        <v>1228</v>
      </c>
      <c r="B33" s="646">
        <v>0</v>
      </c>
      <c r="C33" s="646">
        <v>7649545</v>
      </c>
      <c r="D33" s="646">
        <v>0</v>
      </c>
      <c r="E33" s="645">
        <v>7649545</v>
      </c>
      <c r="F33" s="646">
        <v>0</v>
      </c>
      <c r="G33" s="646">
        <v>0</v>
      </c>
      <c r="H33" s="646">
        <v>0</v>
      </c>
      <c r="I33" s="645">
        <v>0</v>
      </c>
      <c r="J33" s="96"/>
      <c r="K33" s="96"/>
      <c r="L33" s="96"/>
      <c r="M33" s="96"/>
      <c r="N33" s="96"/>
      <c r="O33" s="96"/>
      <c r="P33" s="96"/>
      <c r="Q33" s="96"/>
      <c r="R33" s="96"/>
      <c r="S33" s="96"/>
      <c r="T33" s="96"/>
      <c r="U33" s="96"/>
      <c r="V33" s="96"/>
      <c r="W33" s="96"/>
    </row>
    <row r="34" spans="1:23" s="97" customFormat="1">
      <c r="A34" s="426" t="s">
        <v>2577</v>
      </c>
      <c r="B34" s="646">
        <v>838089578</v>
      </c>
      <c r="C34" s="646">
        <v>0</v>
      </c>
      <c r="D34" s="646">
        <v>0</v>
      </c>
      <c r="E34" s="646">
        <v>838089578</v>
      </c>
      <c r="F34" s="646">
        <v>1408306283</v>
      </c>
      <c r="G34" s="646">
        <v>0</v>
      </c>
      <c r="H34" s="646">
        <v>0</v>
      </c>
      <c r="I34" s="646">
        <v>1408306283</v>
      </c>
      <c r="J34" s="96"/>
      <c r="K34" s="96"/>
      <c r="L34" s="96"/>
      <c r="M34" s="96"/>
      <c r="N34" s="96"/>
      <c r="O34" s="96"/>
      <c r="P34" s="96"/>
      <c r="Q34" s="96"/>
      <c r="R34" s="96"/>
      <c r="S34" s="96"/>
      <c r="T34" s="96"/>
      <c r="U34" s="96"/>
      <c r="V34" s="96"/>
      <c r="W34" s="96"/>
    </row>
    <row r="35" spans="1:23" s="97" customFormat="1" ht="15" customHeight="1">
      <c r="A35" s="426" t="s">
        <v>1131</v>
      </c>
      <c r="B35" s="646">
        <v>0</v>
      </c>
      <c r="C35" s="646">
        <v>0</v>
      </c>
      <c r="D35" s="646">
        <v>0</v>
      </c>
      <c r="E35" s="646">
        <v>0</v>
      </c>
      <c r="F35" s="646">
        <v>0</v>
      </c>
      <c r="G35" s="646">
        <v>0</v>
      </c>
      <c r="H35" s="646">
        <v>0</v>
      </c>
      <c r="I35" s="646">
        <v>0</v>
      </c>
      <c r="J35" s="96"/>
      <c r="K35" s="96"/>
      <c r="L35" s="96"/>
      <c r="M35" s="96"/>
      <c r="N35" s="96"/>
      <c r="O35" s="96"/>
      <c r="P35" s="96"/>
      <c r="Q35" s="96"/>
      <c r="R35" s="96"/>
      <c r="S35" s="96"/>
      <c r="T35" s="96"/>
      <c r="U35" s="96"/>
      <c r="V35" s="96"/>
      <c r="W35" s="96"/>
    </row>
    <row r="36" spans="1:23" s="97" customFormat="1">
      <c r="A36" s="426" t="s">
        <v>1229</v>
      </c>
      <c r="B36" s="646">
        <v>0</v>
      </c>
      <c r="C36" s="646">
        <v>36214148</v>
      </c>
      <c r="D36" s="646">
        <v>0</v>
      </c>
      <c r="E36" s="646">
        <v>36214148</v>
      </c>
      <c r="F36" s="646">
        <v>0</v>
      </c>
      <c r="G36" s="646">
        <v>0</v>
      </c>
      <c r="H36" s="646">
        <v>0</v>
      </c>
      <c r="I36" s="646">
        <v>0</v>
      </c>
      <c r="J36" s="96"/>
      <c r="K36" s="96"/>
      <c r="L36" s="96"/>
      <c r="M36" s="96"/>
      <c r="N36" s="96"/>
      <c r="O36" s="96"/>
      <c r="P36" s="96"/>
      <c r="Q36" s="96"/>
      <c r="R36" s="96"/>
      <c r="S36" s="96"/>
      <c r="T36" s="96"/>
      <c r="U36" s="96"/>
      <c r="V36" s="96"/>
      <c r="W36" s="96"/>
    </row>
    <row r="37" spans="1:23" s="97" customFormat="1" ht="15" thickBot="1">
      <c r="A37" s="425" t="s">
        <v>3</v>
      </c>
      <c r="B37" s="647">
        <v>4976648572.8699999</v>
      </c>
      <c r="C37" s="647">
        <v>7735442641</v>
      </c>
      <c r="D37" s="647">
        <v>15451065</v>
      </c>
      <c r="E37" s="647">
        <v>12727542278.869999</v>
      </c>
      <c r="F37" s="647">
        <v>3748198878.1764002</v>
      </c>
      <c r="G37" s="647">
        <v>3140877134.080512</v>
      </c>
      <c r="H37" s="647">
        <v>68140152</v>
      </c>
      <c r="I37" s="647">
        <v>6957216164.2569122</v>
      </c>
      <c r="J37" s="96"/>
      <c r="K37" s="96"/>
      <c r="L37" s="96"/>
      <c r="M37" s="96"/>
      <c r="N37" s="96"/>
      <c r="O37" s="96"/>
      <c r="P37" s="96"/>
      <c r="Q37" s="96"/>
      <c r="R37" s="96"/>
      <c r="S37" s="96"/>
      <c r="T37" s="96"/>
      <c r="U37" s="96"/>
      <c r="V37" s="96"/>
      <c r="W37" s="96"/>
    </row>
    <row r="38" spans="1:23" s="97" customFormat="1" ht="15" thickTop="1">
      <c r="A38" s="96"/>
      <c r="B38" s="745"/>
      <c r="C38" s="745"/>
      <c r="D38" s="745"/>
      <c r="E38" s="745"/>
      <c r="F38" s="745"/>
      <c r="G38" s="745"/>
      <c r="H38" s="745"/>
      <c r="I38" s="746"/>
      <c r="J38" s="96"/>
      <c r="K38" s="96"/>
      <c r="L38" s="96"/>
      <c r="M38" s="96"/>
      <c r="N38" s="96"/>
      <c r="O38" s="96"/>
      <c r="P38" s="96"/>
      <c r="Q38" s="96"/>
      <c r="R38" s="96"/>
      <c r="S38" s="96"/>
      <c r="T38" s="96"/>
      <c r="U38" s="96"/>
      <c r="V38" s="96"/>
      <c r="W38" s="96"/>
    </row>
    <row r="39" spans="1:23" s="97" customFormat="1" ht="15" customHeight="1">
      <c r="A39" s="96"/>
      <c r="B39" s="547"/>
      <c r="C39" s="547"/>
      <c r="D39" s="547"/>
      <c r="E39" s="547"/>
      <c r="F39" s="733"/>
      <c r="G39" s="733"/>
      <c r="H39" s="547"/>
      <c r="I39" s="733"/>
      <c r="J39" s="96"/>
      <c r="K39" s="96"/>
      <c r="L39" s="96"/>
      <c r="M39" s="96"/>
      <c r="N39" s="96"/>
      <c r="O39" s="96"/>
      <c r="P39" s="96"/>
      <c r="Q39" s="96"/>
      <c r="R39" s="96"/>
      <c r="S39" s="96"/>
      <c r="T39" s="96"/>
      <c r="U39" s="96"/>
      <c r="V39" s="96"/>
      <c r="W39" s="96"/>
    </row>
    <row r="40" spans="1:23" s="97" customFormat="1">
      <c r="A40" s="96"/>
      <c r="B40" s="547"/>
      <c r="C40" s="547"/>
      <c r="D40" s="547"/>
      <c r="E40" s="547"/>
      <c r="F40" s="547"/>
      <c r="G40" s="547"/>
      <c r="H40" s="547"/>
      <c r="I40" s="547"/>
      <c r="J40" s="96"/>
      <c r="K40" s="96"/>
      <c r="L40" s="96"/>
      <c r="M40" s="96"/>
      <c r="N40" s="96"/>
      <c r="O40" s="96"/>
      <c r="P40" s="96"/>
      <c r="Q40" s="96"/>
      <c r="R40" s="96"/>
      <c r="S40" s="96"/>
      <c r="T40" s="96"/>
      <c r="U40" s="96"/>
      <c r="V40" s="96"/>
      <c r="W40" s="96"/>
    </row>
    <row r="41" spans="1:23" s="97" customFormat="1" ht="15" customHeight="1">
      <c r="A41" s="96"/>
      <c r="B41" s="96"/>
      <c r="C41" s="96"/>
      <c r="D41" s="96"/>
      <c r="E41" s="96"/>
      <c r="F41" s="96"/>
      <c r="G41" s="96"/>
      <c r="H41" s="96"/>
      <c r="I41" s="96"/>
      <c r="J41" s="96"/>
      <c r="K41" s="96"/>
      <c r="L41" s="96"/>
      <c r="M41" s="96"/>
      <c r="N41" s="96"/>
      <c r="O41" s="96"/>
      <c r="P41" s="96"/>
      <c r="Q41" s="96"/>
      <c r="R41" s="96"/>
      <c r="S41" s="96"/>
      <c r="T41" s="96"/>
      <c r="U41" s="96"/>
      <c r="V41" s="96"/>
      <c r="W41" s="96"/>
    </row>
    <row r="42" spans="1:23" s="97" customFormat="1" ht="15" customHeight="1">
      <c r="A42" s="96"/>
      <c r="B42" s="96"/>
      <c r="C42" s="96"/>
      <c r="D42" s="96"/>
      <c r="E42" s="96"/>
      <c r="F42" s="96"/>
      <c r="G42" s="96"/>
      <c r="H42" s="96"/>
      <c r="I42" s="96"/>
      <c r="J42" s="96"/>
      <c r="K42" s="96"/>
      <c r="L42" s="96"/>
      <c r="M42" s="96"/>
      <c r="N42" s="96"/>
      <c r="O42" s="96"/>
      <c r="P42" s="96"/>
      <c r="Q42" s="96"/>
      <c r="R42" s="96"/>
      <c r="S42" s="96"/>
      <c r="T42" s="96"/>
      <c r="U42" s="96"/>
      <c r="V42" s="96"/>
      <c r="W42" s="96"/>
    </row>
    <row r="43" spans="1:23" s="97" customFormat="1" ht="15" customHeight="1">
      <c r="A43" s="96"/>
      <c r="B43" s="96"/>
      <c r="C43" s="96"/>
      <c r="D43" s="96"/>
      <c r="E43" s="96"/>
      <c r="F43" s="96"/>
      <c r="G43" s="96"/>
      <c r="H43" s="96"/>
      <c r="I43" s="96"/>
      <c r="J43" s="96"/>
      <c r="K43" s="96"/>
      <c r="L43" s="96"/>
      <c r="M43" s="96"/>
      <c r="N43" s="96"/>
      <c r="O43" s="96"/>
      <c r="P43" s="96"/>
      <c r="Q43" s="96"/>
      <c r="R43" s="96"/>
      <c r="S43" s="96"/>
      <c r="T43" s="96"/>
      <c r="U43" s="96"/>
      <c r="V43" s="96"/>
      <c r="W43" s="96"/>
    </row>
    <row r="44" spans="1:23" s="97" customFormat="1" ht="15" customHeight="1">
      <c r="A44" s="96"/>
      <c r="B44" s="96"/>
      <c r="C44" s="96"/>
      <c r="D44" s="96"/>
      <c r="E44" s="96"/>
      <c r="F44" s="96"/>
      <c r="G44" s="96"/>
      <c r="H44" s="96"/>
      <c r="I44" s="96"/>
      <c r="J44" s="96"/>
      <c r="K44" s="96"/>
      <c r="L44" s="96"/>
      <c r="M44" s="96"/>
      <c r="N44" s="96"/>
      <c r="O44" s="96"/>
      <c r="P44" s="96"/>
      <c r="Q44" s="96"/>
      <c r="R44" s="96"/>
      <c r="S44" s="96"/>
      <c r="T44" s="96"/>
      <c r="U44" s="96"/>
      <c r="V44" s="96"/>
      <c r="W44" s="96"/>
    </row>
    <row r="45" spans="1:23" s="77" customFormat="1" ht="15" customHeight="1">
      <c r="A45" s="66"/>
      <c r="B45" s="66"/>
      <c r="C45" s="66"/>
      <c r="D45" s="66"/>
      <c r="E45" s="66"/>
      <c r="F45" s="66"/>
      <c r="G45" s="66"/>
      <c r="H45" s="66"/>
      <c r="I45" s="66"/>
      <c r="J45" s="66"/>
      <c r="K45" s="66"/>
      <c r="L45" s="66"/>
      <c r="M45" s="66"/>
      <c r="N45" s="66"/>
      <c r="O45" s="66"/>
      <c r="P45" s="66"/>
      <c r="Q45" s="66"/>
      <c r="R45" s="66"/>
      <c r="S45" s="66"/>
      <c r="T45" s="66"/>
      <c r="U45" s="66"/>
      <c r="V45" s="66"/>
      <c r="W45" s="66"/>
    </row>
    <row r="46" spans="1:23" s="77" customFormat="1" ht="15" customHeight="1">
      <c r="A46" s="66"/>
      <c r="B46" s="66"/>
      <c r="C46" s="66"/>
      <c r="D46" s="66"/>
      <c r="E46" s="66"/>
      <c r="F46" s="66"/>
      <c r="G46" s="66"/>
      <c r="H46" s="66"/>
      <c r="I46" s="66"/>
      <c r="J46" s="66"/>
      <c r="K46" s="66"/>
      <c r="L46" s="66"/>
      <c r="M46" s="66"/>
      <c r="N46" s="66"/>
      <c r="O46" s="66"/>
      <c r="P46" s="66"/>
      <c r="Q46" s="66"/>
      <c r="R46" s="66"/>
      <c r="S46" s="66"/>
      <c r="T46" s="66"/>
      <c r="U46" s="66"/>
      <c r="V46" s="66"/>
      <c r="W46" s="66"/>
    </row>
  </sheetData>
  <mergeCells count="4">
    <mergeCell ref="A6:I6"/>
    <mergeCell ref="A11:A12"/>
    <mergeCell ref="F11:I11"/>
    <mergeCell ref="B11:E11"/>
  </mergeCells>
  <hyperlinks>
    <hyperlink ref="J1" location="ER!A1" display="ER" xr:uid="{00000000-0004-0000-2400-000000000000}"/>
  </hyperlinks>
  <pageMargins left="0.7" right="0.7" top="0.75" bottom="0.75" header="0.3" footer="0.3"/>
  <pageSetup paperSize="9" scale="47" fitToHeight="0"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33">
    <tabColor rgb="FF000099"/>
  </sheetPr>
  <dimension ref="A1:Y36"/>
  <sheetViews>
    <sheetView showGridLines="0" zoomScaleNormal="100" workbookViewId="0">
      <selection activeCell="F12" sqref="F12:I21"/>
    </sheetView>
  </sheetViews>
  <sheetFormatPr baseColWidth="10" defaultRowHeight="14.5"/>
  <cols>
    <col min="1" max="1" width="40.6328125" style="61" customWidth="1"/>
    <col min="2" max="3" width="16.36328125" style="61" customWidth="1"/>
    <col min="4" max="4" width="4.90625" style="61" customWidth="1"/>
    <col min="5" max="5" width="31.90625" style="61" customWidth="1"/>
    <col min="6" max="8" width="15.453125" style="61" customWidth="1"/>
    <col min="9" max="21" width="11.453125" style="61"/>
  </cols>
  <sheetData>
    <row r="1" spans="1:25">
      <c r="A1" s="61" t="s">
        <v>1095</v>
      </c>
      <c r="D1" s="75" t="s">
        <v>126</v>
      </c>
    </row>
    <row r="2" spans="1:25" ht="29.25" customHeight="1"/>
    <row r="3" spans="1:25">
      <c r="T3"/>
      <c r="U3"/>
    </row>
    <row r="4" spans="1:25">
      <c r="A4" s="1069" t="s">
        <v>278</v>
      </c>
      <c r="B4" s="1069"/>
      <c r="C4" s="1069"/>
      <c r="D4" s="84"/>
      <c r="V4" s="61"/>
      <c r="W4" s="61"/>
    </row>
    <row r="5" spans="1:25">
      <c r="A5" s="81"/>
      <c r="B5" s="83"/>
      <c r="C5" s="82"/>
      <c r="D5" s="84"/>
      <c r="V5" s="61"/>
      <c r="W5" s="61"/>
    </row>
    <row r="6" spans="1:25">
      <c r="A6" s="427" t="s">
        <v>1133</v>
      </c>
      <c r="B6" s="1196"/>
      <c r="C6" s="1196"/>
      <c r="D6" s="82"/>
      <c r="E6" s="82"/>
      <c r="F6" s="84"/>
      <c r="V6" s="61"/>
      <c r="W6" s="61"/>
      <c r="X6" s="61"/>
      <c r="Y6" s="61"/>
    </row>
    <row r="7" spans="1:25">
      <c r="A7" s="81"/>
      <c r="D7" s="82"/>
      <c r="V7" s="61"/>
      <c r="W7" s="61"/>
      <c r="X7" s="61"/>
      <c r="Y7" s="61"/>
    </row>
    <row r="8" spans="1:25">
      <c r="A8" s="428" t="s">
        <v>135</v>
      </c>
      <c r="B8" s="967">
        <v>45565</v>
      </c>
      <c r="C8" s="967">
        <v>45199</v>
      </c>
      <c r="D8" s="82"/>
      <c r="V8" s="61"/>
      <c r="W8" s="61"/>
      <c r="X8" s="61"/>
      <c r="Y8" s="61"/>
    </row>
    <row r="9" spans="1:25">
      <c r="A9" s="429" t="s">
        <v>960</v>
      </c>
      <c r="B9" s="653">
        <v>33846270</v>
      </c>
      <c r="C9" s="653">
        <v>1751099</v>
      </c>
      <c r="D9" s="82"/>
      <c r="V9" s="61"/>
      <c r="W9" s="61"/>
      <c r="X9" s="61"/>
      <c r="Y9" s="61"/>
    </row>
    <row r="10" spans="1:25">
      <c r="A10" s="429" t="s">
        <v>962</v>
      </c>
      <c r="B10" s="653">
        <v>0</v>
      </c>
      <c r="C10" s="653">
        <v>0</v>
      </c>
      <c r="D10" s="82"/>
      <c r="V10" s="61"/>
      <c r="W10" s="61"/>
      <c r="X10" s="61"/>
      <c r="Y10" s="61"/>
    </row>
    <row r="11" spans="1:25">
      <c r="A11" s="429" t="s">
        <v>961</v>
      </c>
      <c r="B11" s="653">
        <v>0</v>
      </c>
      <c r="C11" s="653">
        <v>0</v>
      </c>
      <c r="D11" s="82"/>
      <c r="V11" s="61"/>
      <c r="W11" s="61"/>
      <c r="X11" s="61"/>
      <c r="Y11" s="61"/>
    </row>
    <row r="12" spans="1:25">
      <c r="A12" s="429" t="s">
        <v>1050</v>
      </c>
      <c r="B12" s="653">
        <v>51846987</v>
      </c>
      <c r="C12" s="653">
        <v>25370924</v>
      </c>
      <c r="D12" s="82"/>
      <c r="V12" s="61"/>
      <c r="W12" s="61"/>
      <c r="X12" s="61"/>
      <c r="Y12" s="61"/>
    </row>
    <row r="13" spans="1:25">
      <c r="A13" s="429" t="s">
        <v>1051</v>
      </c>
      <c r="B13" s="653">
        <v>353391294</v>
      </c>
      <c r="C13" s="653">
        <v>57577318</v>
      </c>
      <c r="D13" s="82"/>
      <c r="V13" s="61"/>
      <c r="W13" s="61"/>
      <c r="X13" s="61"/>
      <c r="Y13" s="61"/>
    </row>
    <row r="14" spans="1:25">
      <c r="A14" s="429" t="s">
        <v>1052</v>
      </c>
      <c r="B14" s="653">
        <v>56123333</v>
      </c>
      <c r="C14" s="653">
        <v>120283800</v>
      </c>
      <c r="D14" s="82"/>
      <c r="I14" s="547"/>
      <c r="V14" s="61"/>
      <c r="W14" s="61"/>
      <c r="X14" s="61"/>
      <c r="Y14" s="61"/>
    </row>
    <row r="15" spans="1:25">
      <c r="A15" s="429" t="s">
        <v>1053</v>
      </c>
      <c r="B15" s="653">
        <v>24516909</v>
      </c>
      <c r="C15" s="653">
        <v>25000</v>
      </c>
      <c r="D15" s="82"/>
      <c r="I15" s="96"/>
      <c r="V15" s="61"/>
      <c r="W15" s="61"/>
      <c r="X15" s="61"/>
      <c r="Y15" s="61"/>
    </row>
    <row r="16" spans="1:25">
      <c r="A16" s="81" t="s">
        <v>1082</v>
      </c>
      <c r="B16" s="653">
        <v>0</v>
      </c>
      <c r="C16" s="653">
        <v>7551594</v>
      </c>
      <c r="D16" s="82"/>
      <c r="E16" s="81"/>
      <c r="F16" s="734"/>
      <c r="G16" s="734"/>
      <c r="H16" s="734"/>
      <c r="V16" s="61"/>
      <c r="W16" s="61"/>
      <c r="X16" s="61"/>
      <c r="Y16" s="61"/>
    </row>
    <row r="17" spans="1:25">
      <c r="A17" s="81" t="s">
        <v>1083</v>
      </c>
      <c r="B17" s="653">
        <v>108149252</v>
      </c>
      <c r="C17" s="653">
        <v>26085151</v>
      </c>
      <c r="D17" s="82"/>
      <c r="F17" s="547"/>
      <c r="G17" s="547"/>
      <c r="H17" s="547"/>
      <c r="V17" s="61"/>
      <c r="W17" s="61"/>
      <c r="X17" s="61"/>
      <c r="Y17" s="61"/>
    </row>
    <row r="18" spans="1:25">
      <c r="A18" s="81" t="s">
        <v>1084</v>
      </c>
      <c r="B18" s="653">
        <v>1460358</v>
      </c>
      <c r="C18" s="653">
        <v>4990908</v>
      </c>
      <c r="D18" s="82"/>
      <c r="V18" s="61"/>
      <c r="W18" s="61"/>
      <c r="X18" s="61"/>
      <c r="Y18" s="61"/>
    </row>
    <row r="19" spans="1:25">
      <c r="A19" s="81" t="s">
        <v>1085</v>
      </c>
      <c r="B19" s="653">
        <v>1409091</v>
      </c>
      <c r="C19" s="653">
        <v>12473085</v>
      </c>
      <c r="D19" s="82"/>
      <c r="F19" s="548"/>
      <c r="G19" s="548"/>
      <c r="H19" s="548"/>
      <c r="V19" s="61"/>
      <c r="W19" s="61"/>
      <c r="X19" s="61"/>
      <c r="Y19" s="61"/>
    </row>
    <row r="20" spans="1:25">
      <c r="A20" s="81" t="s">
        <v>1207</v>
      </c>
      <c r="B20" s="653">
        <v>117892510</v>
      </c>
      <c r="C20" s="653">
        <v>0</v>
      </c>
      <c r="D20" s="82"/>
      <c r="V20" s="61"/>
      <c r="W20" s="61"/>
      <c r="X20" s="61"/>
      <c r="Y20" s="61"/>
    </row>
    <row r="21" spans="1:25">
      <c r="A21" s="756" t="s">
        <v>2389</v>
      </c>
      <c r="B21" s="653">
        <v>2400000</v>
      </c>
      <c r="C21" s="653">
        <v>0</v>
      </c>
      <c r="D21" s="757"/>
      <c r="E21"/>
      <c r="F21"/>
      <c r="G21"/>
      <c r="H21"/>
      <c r="I21"/>
      <c r="J21"/>
      <c r="K21"/>
      <c r="L21"/>
      <c r="M21"/>
      <c r="N21"/>
      <c r="O21"/>
      <c r="P21"/>
      <c r="Q21"/>
      <c r="R21"/>
      <c r="S21"/>
      <c r="T21"/>
      <c r="U21"/>
    </row>
    <row r="22" spans="1:25">
      <c r="A22" s="81" t="s">
        <v>1150</v>
      </c>
      <c r="B22" s="653">
        <v>0</v>
      </c>
      <c r="C22" s="653">
        <v>0</v>
      </c>
      <c r="D22" s="82"/>
      <c r="V22" s="61"/>
      <c r="W22" s="61"/>
      <c r="X22" s="61"/>
      <c r="Y22" s="61"/>
    </row>
    <row r="23" spans="1:25">
      <c r="A23" s="81" t="s">
        <v>2514</v>
      </c>
      <c r="B23" s="653">
        <v>35184830</v>
      </c>
      <c r="C23" s="653">
        <v>0</v>
      </c>
      <c r="D23" s="82"/>
      <c r="V23" s="61"/>
      <c r="W23" s="61"/>
      <c r="X23" s="61"/>
      <c r="Y23" s="61"/>
    </row>
    <row r="24" spans="1:25">
      <c r="A24" s="756" t="s">
        <v>2369</v>
      </c>
      <c r="B24" s="653">
        <v>7842339535</v>
      </c>
      <c r="C24" s="653">
        <v>0</v>
      </c>
      <c r="D24" s="757"/>
      <c r="E24"/>
      <c r="F24"/>
      <c r="G24"/>
      <c r="H24"/>
      <c r="I24"/>
      <c r="J24"/>
      <c r="K24"/>
      <c r="L24"/>
      <c r="M24"/>
      <c r="N24"/>
      <c r="O24"/>
      <c r="P24"/>
      <c r="Q24"/>
      <c r="R24"/>
      <c r="S24"/>
      <c r="T24"/>
      <c r="U24"/>
    </row>
    <row r="25" spans="1:25" ht="15" thickBot="1">
      <c r="A25" s="428" t="s">
        <v>3</v>
      </c>
      <c r="B25" s="652">
        <v>8628560369</v>
      </c>
      <c r="C25" s="652">
        <v>256108879</v>
      </c>
      <c r="D25" s="168"/>
      <c r="V25" s="61"/>
      <c r="W25" s="61"/>
      <c r="X25" s="61"/>
      <c r="Y25" s="61"/>
    </row>
    <row r="26" spans="1:25" ht="15" thickTop="1">
      <c r="A26"/>
      <c r="B26" s="198"/>
      <c r="C26" s="198"/>
      <c r="D26" s="82"/>
      <c r="V26" s="61"/>
      <c r="W26" s="61"/>
      <c r="X26" s="61"/>
      <c r="Y26" s="61"/>
    </row>
    <row r="27" spans="1:25">
      <c r="A27"/>
      <c r="B27" s="459"/>
      <c r="C27" s="459"/>
      <c r="D27" s="82"/>
      <c r="V27" s="61"/>
      <c r="W27" s="61"/>
      <c r="X27" s="61"/>
      <c r="Y27" s="61"/>
    </row>
    <row r="28" spans="1:25">
      <c r="A28" s="82"/>
      <c r="B28" s="84"/>
      <c r="D28" s="459"/>
      <c r="E28" s="82"/>
      <c r="F28" s="84"/>
      <c r="V28" s="61"/>
      <c r="W28" s="61"/>
      <c r="X28" s="61"/>
      <c r="Y28" s="61"/>
    </row>
    <row r="29" spans="1:25">
      <c r="A29" s="428" t="s">
        <v>200</v>
      </c>
      <c r="B29" s="967">
        <v>45565</v>
      </c>
      <c r="C29" s="967">
        <v>45199</v>
      </c>
      <c r="D29" s="82"/>
      <c r="E29" s="82"/>
      <c r="F29" s="84"/>
      <c r="V29" s="61"/>
      <c r="W29" s="61"/>
      <c r="X29" s="61"/>
      <c r="Y29" s="61"/>
    </row>
    <row r="30" spans="1:25">
      <c r="A30" s="429" t="s">
        <v>963</v>
      </c>
      <c r="B30" s="653">
        <v>896597946</v>
      </c>
      <c r="C30" s="653">
        <v>1015347223</v>
      </c>
      <c r="D30" s="82"/>
      <c r="E30" s="82"/>
      <c r="F30" s="84"/>
      <c r="V30" s="61"/>
      <c r="W30" s="61"/>
      <c r="X30" s="61"/>
      <c r="Y30" s="61"/>
    </row>
    <row r="31" spans="1:25">
      <c r="A31" s="429" t="s">
        <v>964</v>
      </c>
      <c r="B31" s="653">
        <v>14121864</v>
      </c>
      <c r="C31" s="653">
        <v>1251201</v>
      </c>
      <c r="D31" s="82"/>
      <c r="E31" s="82"/>
      <c r="F31" s="84"/>
      <c r="V31" s="61"/>
      <c r="W31" s="61"/>
      <c r="X31" s="61"/>
      <c r="Y31" s="61"/>
    </row>
    <row r="32" spans="1:25">
      <c r="A32" s="429" t="s">
        <v>965</v>
      </c>
      <c r="B32" s="653">
        <v>38734706</v>
      </c>
      <c r="C32" s="653">
        <v>0</v>
      </c>
      <c r="D32" s="82"/>
      <c r="E32" s="82"/>
      <c r="F32" s="84"/>
      <c r="V32" s="61"/>
      <c r="W32" s="61"/>
      <c r="X32" s="61"/>
      <c r="Y32" s="61"/>
    </row>
    <row r="33" spans="1:25">
      <c r="A33" s="564" t="s">
        <v>1149</v>
      </c>
      <c r="B33" s="653">
        <v>0</v>
      </c>
      <c r="C33" s="653">
        <v>0</v>
      </c>
      <c r="D33" s="82"/>
      <c r="E33" s="82"/>
      <c r="F33" s="84"/>
      <c r="V33" s="61"/>
      <c r="W33" s="61"/>
      <c r="X33" s="61"/>
      <c r="Y33" s="61"/>
    </row>
    <row r="34" spans="1:25">
      <c r="A34" s="564" t="s">
        <v>1249</v>
      </c>
      <c r="B34" s="653">
        <v>0</v>
      </c>
      <c r="C34" s="653">
        <v>0</v>
      </c>
      <c r="D34" s="82"/>
      <c r="E34" s="82"/>
      <c r="F34" s="84"/>
      <c r="V34" s="61"/>
      <c r="W34" s="61"/>
      <c r="X34" s="61"/>
      <c r="Y34" s="61"/>
    </row>
    <row r="35" spans="1:25" ht="15" thickBot="1">
      <c r="A35" s="428" t="s">
        <v>3</v>
      </c>
      <c r="B35" s="652">
        <v>949454516</v>
      </c>
      <c r="C35" s="652">
        <v>1016598424</v>
      </c>
      <c r="E35" s="82"/>
      <c r="F35" s="84"/>
    </row>
    <row r="36" spans="1:25" ht="15" thickTop="1">
      <c r="A36" s="82"/>
      <c r="B36" s="747"/>
      <c r="C36" s="747"/>
    </row>
  </sheetData>
  <mergeCells count="2">
    <mergeCell ref="B6:C6"/>
    <mergeCell ref="A4:C4"/>
  </mergeCells>
  <hyperlinks>
    <hyperlink ref="D1" location="ER!A1" display="ER" xr:uid="{00000000-0004-0000-2500-000000000000}"/>
  </hyperlinks>
  <pageMargins left="0.25" right="0.25"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34">
    <tabColor rgb="FF000099"/>
    <pageSetUpPr fitToPage="1"/>
  </sheetPr>
  <dimension ref="A1:AF22"/>
  <sheetViews>
    <sheetView showGridLines="0" zoomScaleNormal="100" workbookViewId="0">
      <selection activeCell="E8" sqref="E8"/>
    </sheetView>
  </sheetViews>
  <sheetFormatPr baseColWidth="10" defaultRowHeight="14.5"/>
  <cols>
    <col min="1" max="1" width="35.90625" style="61" customWidth="1"/>
    <col min="2" max="3" width="16.08984375" style="61" customWidth="1"/>
    <col min="4" max="4" width="4.1796875" style="61" bestFit="1" customWidth="1"/>
    <col min="5" max="5" width="39.90625" style="61" customWidth="1"/>
    <col min="6" max="8" width="14.90625" style="61" customWidth="1"/>
    <col min="9" max="16" width="11.453125" style="61"/>
  </cols>
  <sheetData>
    <row r="1" spans="1:26">
      <c r="A1" s="61" t="s">
        <v>1095</v>
      </c>
      <c r="D1" s="75" t="s">
        <v>126</v>
      </c>
    </row>
    <row r="4" spans="1:26">
      <c r="K4"/>
      <c r="L4"/>
      <c r="M4"/>
      <c r="N4"/>
      <c r="O4"/>
      <c r="P4"/>
    </row>
    <row r="5" spans="1:26">
      <c r="A5" s="352" t="s">
        <v>279</v>
      </c>
      <c r="B5" s="142"/>
      <c r="C5" s="142"/>
      <c r="D5" s="13"/>
      <c r="E5" s="13"/>
      <c r="F5" s="13"/>
      <c r="G5" s="13"/>
      <c r="H5" s="13"/>
      <c r="I5" s="13"/>
      <c r="J5" s="13"/>
      <c r="K5" s="13"/>
      <c r="L5" s="13"/>
      <c r="M5" s="13"/>
      <c r="N5" s="13"/>
      <c r="O5" s="13"/>
      <c r="P5" s="13"/>
      <c r="Q5" s="13"/>
      <c r="R5" s="13"/>
      <c r="S5" s="13"/>
      <c r="T5" s="13"/>
      <c r="U5" s="13"/>
      <c r="V5" s="13"/>
      <c r="W5" s="13"/>
      <c r="X5" s="13"/>
      <c r="Y5" s="13"/>
    </row>
    <row r="6" spans="1:26">
      <c r="A6" s="432" t="s">
        <v>1141</v>
      </c>
      <c r="K6"/>
      <c r="L6"/>
      <c r="M6"/>
      <c r="N6"/>
      <c r="O6"/>
      <c r="P6"/>
    </row>
    <row r="7" spans="1:26">
      <c r="C7" s="160"/>
      <c r="K7"/>
      <c r="L7"/>
      <c r="M7"/>
      <c r="N7"/>
      <c r="O7"/>
      <c r="P7"/>
    </row>
    <row r="8" spans="1:26">
      <c r="A8" s="372" t="s">
        <v>137</v>
      </c>
      <c r="B8" s="967">
        <v>45565</v>
      </c>
      <c r="C8" s="967">
        <v>45199</v>
      </c>
      <c r="D8" s="13"/>
      <c r="E8" s="13"/>
      <c r="F8" s="13"/>
      <c r="G8" s="13"/>
      <c r="H8" s="13"/>
      <c r="I8" s="13"/>
      <c r="J8" s="13"/>
      <c r="K8" s="13"/>
      <c r="L8" s="13"/>
      <c r="M8" s="13"/>
      <c r="N8" s="13"/>
      <c r="O8" s="13"/>
      <c r="P8" s="13"/>
      <c r="Q8" s="13"/>
      <c r="R8" s="13"/>
      <c r="S8" s="13"/>
      <c r="T8" s="13"/>
      <c r="U8" s="13"/>
      <c r="V8" s="13"/>
      <c r="W8" s="13"/>
      <c r="X8" s="13"/>
      <c r="Y8" s="13"/>
      <c r="Z8" s="13"/>
    </row>
    <row r="9" spans="1:26">
      <c r="A9" s="430" t="s">
        <v>966</v>
      </c>
      <c r="B9" s="735">
        <v>25530452826</v>
      </c>
      <c r="C9" s="735">
        <v>19663672459</v>
      </c>
      <c r="D9" s="13"/>
      <c r="E9" s="13"/>
      <c r="F9" s="13"/>
      <c r="G9" s="13"/>
      <c r="H9" s="13"/>
      <c r="I9" s="13"/>
      <c r="J9" s="13"/>
      <c r="K9" s="13"/>
      <c r="L9" s="13"/>
      <c r="M9" s="13"/>
      <c r="N9" s="13"/>
      <c r="O9" s="13"/>
      <c r="P9" s="13"/>
      <c r="Q9" s="13"/>
      <c r="R9" s="13"/>
      <c r="S9" s="13"/>
      <c r="T9" s="13"/>
      <c r="U9" s="13"/>
      <c r="V9" s="13"/>
      <c r="W9" s="13"/>
      <c r="X9" s="13"/>
      <c r="Y9" s="13"/>
      <c r="Z9" s="13"/>
    </row>
    <row r="10" spans="1:26" ht="15" thickBot="1">
      <c r="A10" s="13"/>
      <c r="B10" s="642">
        <v>25530452826</v>
      </c>
      <c r="C10" s="642">
        <v>19663672459</v>
      </c>
      <c r="D10" s="13"/>
      <c r="E10" s="13"/>
      <c r="F10" s="13"/>
      <c r="G10" s="13"/>
      <c r="H10" s="13"/>
      <c r="I10" s="13"/>
      <c r="J10" s="13"/>
      <c r="K10" s="13"/>
      <c r="L10" s="13"/>
      <c r="M10" s="13"/>
      <c r="N10" s="13"/>
      <c r="O10" s="13"/>
      <c r="P10" s="13"/>
      <c r="Q10" s="13"/>
      <c r="R10" s="13"/>
      <c r="S10" s="13"/>
      <c r="T10" s="13"/>
      <c r="U10" s="13"/>
      <c r="V10" s="13"/>
      <c r="W10" s="13"/>
      <c r="X10" s="13"/>
      <c r="Y10" s="13"/>
      <c r="Z10" s="13"/>
    </row>
    <row r="11" spans="1:26" ht="15" thickTop="1">
      <c r="A11" s="431" t="s">
        <v>138</v>
      </c>
      <c r="B11" s="597"/>
      <c r="C11" s="597"/>
      <c r="D11" s="13"/>
      <c r="E11" s="13"/>
      <c r="F11" s="13"/>
      <c r="G11" s="13"/>
      <c r="H11" s="13"/>
      <c r="I11" s="13"/>
      <c r="J11" s="13"/>
      <c r="K11" s="13"/>
      <c r="L11" s="13"/>
      <c r="M11" s="13"/>
      <c r="N11" s="13"/>
      <c r="O11" s="13"/>
      <c r="P11" s="13"/>
      <c r="Q11" s="13"/>
      <c r="R11" s="13"/>
      <c r="S11" s="13"/>
      <c r="T11" s="13"/>
      <c r="U11" s="13"/>
      <c r="V11" s="13"/>
      <c r="W11" s="13"/>
      <c r="X11" s="13"/>
      <c r="Y11" s="13"/>
      <c r="Z11" s="13"/>
    </row>
    <row r="12" spans="1:26">
      <c r="A12" s="13"/>
      <c r="B12" s="643"/>
      <c r="C12" s="643"/>
      <c r="D12" s="13"/>
      <c r="E12" s="13"/>
      <c r="F12" s="13"/>
      <c r="G12" s="13"/>
      <c r="H12" s="13"/>
      <c r="I12" s="13"/>
      <c r="J12" s="13"/>
      <c r="K12" s="13"/>
      <c r="L12" s="13"/>
      <c r="M12" s="13"/>
      <c r="N12" s="13"/>
      <c r="O12" s="13"/>
      <c r="P12" s="13"/>
      <c r="Q12" s="13"/>
      <c r="R12" s="13"/>
      <c r="S12" s="13"/>
      <c r="T12" s="13"/>
      <c r="U12" s="13"/>
      <c r="V12" s="13"/>
      <c r="W12" s="13"/>
      <c r="X12" s="13"/>
      <c r="Y12" s="13"/>
      <c r="Z12" s="13"/>
    </row>
    <row r="13" spans="1:26">
      <c r="D13" s="13"/>
      <c r="E13" s="13"/>
      <c r="F13" s="13"/>
      <c r="G13" s="13"/>
      <c r="H13" s="13"/>
      <c r="I13" s="13"/>
      <c r="J13" s="13"/>
      <c r="K13" s="13"/>
      <c r="L13" s="13"/>
      <c r="M13" s="13"/>
      <c r="N13" s="13"/>
      <c r="O13" s="13"/>
      <c r="P13" s="13"/>
      <c r="Q13" s="13"/>
      <c r="R13" s="13"/>
      <c r="S13" s="13"/>
      <c r="T13" s="13"/>
      <c r="U13" s="13"/>
      <c r="V13" s="13"/>
      <c r="W13" s="13"/>
      <c r="X13" s="13"/>
      <c r="Y13" s="13"/>
      <c r="Z13" s="13"/>
    </row>
    <row r="14" spans="1:26">
      <c r="A14" s="372" t="s">
        <v>139</v>
      </c>
      <c r="B14" s="967">
        <v>45565</v>
      </c>
      <c r="C14" s="967">
        <v>45199</v>
      </c>
      <c r="K14"/>
      <c r="L14"/>
      <c r="M14"/>
      <c r="N14"/>
      <c r="O14"/>
      <c r="P14"/>
    </row>
    <row r="15" spans="1:26">
      <c r="A15" s="430" t="s">
        <v>1151</v>
      </c>
      <c r="B15" s="799">
        <v>544817779</v>
      </c>
      <c r="C15" s="799">
        <v>190523377</v>
      </c>
      <c r="D15" s="13"/>
      <c r="E15" s="13"/>
      <c r="F15" s="13"/>
      <c r="G15" s="13"/>
      <c r="H15" s="13"/>
      <c r="I15" s="13"/>
      <c r="J15" s="13"/>
      <c r="K15" s="13"/>
      <c r="L15" s="13"/>
      <c r="M15" s="13"/>
      <c r="N15" s="13"/>
      <c r="O15" s="13"/>
      <c r="P15" s="13"/>
      <c r="Q15" s="13"/>
      <c r="R15" s="13"/>
      <c r="S15" s="13"/>
      <c r="T15" s="13"/>
      <c r="U15" s="13"/>
      <c r="V15" s="13"/>
      <c r="W15" s="13"/>
      <c r="X15" s="13"/>
      <c r="Y15" s="13"/>
      <c r="Z15" s="13"/>
    </row>
    <row r="16" spans="1:26">
      <c r="A16" s="430" t="s">
        <v>967</v>
      </c>
      <c r="B16" s="799">
        <v>0</v>
      </c>
      <c r="C16" s="799">
        <v>262243080</v>
      </c>
      <c r="D16" s="13"/>
      <c r="E16" s="13"/>
      <c r="F16" s="13"/>
      <c r="G16" s="13"/>
      <c r="H16" s="13"/>
      <c r="I16" s="13"/>
      <c r="J16" s="13"/>
      <c r="K16" s="13"/>
      <c r="L16" s="13"/>
      <c r="M16" s="13"/>
      <c r="N16" s="13"/>
      <c r="O16" s="13"/>
      <c r="P16" s="13"/>
      <c r="Q16" s="13"/>
      <c r="R16" s="13"/>
      <c r="S16" s="13"/>
      <c r="T16" s="13"/>
      <c r="U16" s="13"/>
      <c r="V16" s="13"/>
      <c r="W16" s="13"/>
      <c r="X16" s="13"/>
      <c r="Y16" s="13"/>
      <c r="Z16" s="13"/>
    </row>
    <row r="17" spans="1:32">
      <c r="A17" s="430" t="s">
        <v>966</v>
      </c>
      <c r="B17" s="799">
        <v>39473507879</v>
      </c>
      <c r="C17" s="799">
        <v>20305383705</v>
      </c>
      <c r="D17" s="13"/>
      <c r="E17" s="13"/>
      <c r="F17" s="13"/>
      <c r="G17" s="13"/>
      <c r="H17" s="13"/>
      <c r="I17" s="13"/>
      <c r="J17" s="13"/>
      <c r="K17" s="13"/>
      <c r="L17" s="13"/>
      <c r="M17" s="13"/>
      <c r="N17" s="13"/>
      <c r="O17" s="13"/>
      <c r="P17" s="13"/>
      <c r="Q17" s="13"/>
      <c r="R17" s="13"/>
      <c r="S17" s="13"/>
      <c r="T17" s="13"/>
      <c r="U17" s="13"/>
      <c r="V17" s="13"/>
      <c r="W17" s="13"/>
      <c r="X17" s="13"/>
      <c r="Y17" s="13"/>
      <c r="Z17" s="13"/>
    </row>
    <row r="18" spans="1:32">
      <c r="A18" s="430" t="s">
        <v>1152</v>
      </c>
      <c r="B18" s="799">
        <v>204251364</v>
      </c>
      <c r="C18" s="799">
        <v>12557731</v>
      </c>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row>
    <row r="19" spans="1:32" ht="15" thickBot="1">
      <c r="A19" s="431" t="s">
        <v>209</v>
      </c>
      <c r="B19" s="642">
        <v>40222577022</v>
      </c>
      <c r="C19" s="642">
        <v>20770707893</v>
      </c>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row>
    <row r="20" spans="1:32" ht="15" thickTop="1">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row>
    <row r="21" spans="1:32">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row>
    <row r="22" spans="1:32">
      <c r="A22" s="61" t="s">
        <v>1061</v>
      </c>
      <c r="B22" s="644">
        <v>-13943055053</v>
      </c>
      <c r="C22" s="644">
        <v>-641711246</v>
      </c>
      <c r="E22" s="13"/>
      <c r="F22" s="13"/>
      <c r="G22" s="13"/>
      <c r="H22" s="13"/>
    </row>
  </sheetData>
  <hyperlinks>
    <hyperlink ref="D1" location="ER!A1" display="ER" xr:uid="{00000000-0004-0000-2600-000000000000}"/>
  </hyperlinks>
  <pageMargins left="0.25" right="0.25" top="0.75" bottom="0.75" header="0.3" footer="0.3"/>
  <pageSetup paperSize="9" fitToHeight="0"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35">
    <tabColor rgb="FF000099"/>
    <pageSetUpPr fitToPage="1"/>
  </sheetPr>
  <dimension ref="A1:Z17"/>
  <sheetViews>
    <sheetView showGridLines="0" zoomScaleNormal="100" workbookViewId="0">
      <selection activeCell="E17" sqref="E17"/>
    </sheetView>
  </sheetViews>
  <sheetFormatPr baseColWidth="10" defaultRowHeight="14.5"/>
  <cols>
    <col min="1" max="1" width="38" style="61" customWidth="1"/>
    <col min="2" max="2" width="16.54296875" style="61" customWidth="1"/>
    <col min="3" max="3" width="18.453125" style="61" customWidth="1"/>
    <col min="4" max="4" width="6.08984375" style="61" customWidth="1"/>
    <col min="5" max="23" width="11.453125" style="61"/>
  </cols>
  <sheetData>
    <row r="1" spans="1:26">
      <c r="A1" s="61" t="s">
        <v>1095</v>
      </c>
      <c r="D1" s="75" t="s">
        <v>126</v>
      </c>
    </row>
    <row r="2" spans="1:26" ht="32.25" customHeight="1"/>
    <row r="4" spans="1:26" ht="15.75" customHeight="1">
      <c r="A4" s="352" t="s">
        <v>2596</v>
      </c>
      <c r="B4" s="128"/>
      <c r="C4" s="128"/>
      <c r="D4" s="81"/>
      <c r="E4" s="84"/>
      <c r="F4" s="82"/>
      <c r="X4" s="61"/>
      <c r="Y4" s="61"/>
      <c r="Z4" s="61"/>
    </row>
    <row r="5" spans="1:26" ht="15.75" customHeight="1">
      <c r="A5" s="432" t="s">
        <v>1141</v>
      </c>
      <c r="B5" s="178"/>
      <c r="C5" s="119"/>
      <c r="D5" s="81"/>
      <c r="E5" s="84"/>
      <c r="F5" s="82"/>
      <c r="X5" s="61"/>
      <c r="Y5" s="61"/>
      <c r="Z5" s="61"/>
    </row>
    <row r="6" spans="1:26">
      <c r="A6" s="81"/>
      <c r="B6" s="1196"/>
      <c r="C6" s="1196"/>
      <c r="D6" s="81"/>
      <c r="E6" s="84"/>
      <c r="F6" s="82"/>
      <c r="X6" s="61"/>
      <c r="Y6" s="61"/>
      <c r="Z6" s="61"/>
    </row>
    <row r="7" spans="1:26">
      <c r="A7" s="81"/>
      <c r="D7" s="81"/>
      <c r="E7" s="84"/>
      <c r="F7" s="82"/>
      <c r="X7" s="61"/>
      <c r="Y7" s="61"/>
      <c r="Z7" s="61"/>
    </row>
    <row r="8" spans="1:26">
      <c r="A8" s="372" t="s">
        <v>140</v>
      </c>
      <c r="B8" s="967">
        <v>45565</v>
      </c>
      <c r="C8" s="967">
        <v>45199</v>
      </c>
      <c r="D8" s="81"/>
      <c r="E8" s="84"/>
      <c r="F8" s="82"/>
      <c r="X8" s="61"/>
      <c r="Y8" s="61"/>
      <c r="Z8" s="61"/>
    </row>
    <row r="9" spans="1:26" hidden="1">
      <c r="A9" s="430" t="s">
        <v>132</v>
      </c>
      <c r="B9" s="81"/>
      <c r="C9" s="81"/>
      <c r="D9" s="81"/>
      <c r="E9" s="84"/>
      <c r="F9" s="82"/>
      <c r="X9" s="61"/>
      <c r="Y9" s="61"/>
      <c r="Z9" s="61"/>
    </row>
    <row r="10" spans="1:26" hidden="1">
      <c r="A10" s="81"/>
      <c r="B10" s="81"/>
      <c r="C10" s="81"/>
      <c r="D10" s="81"/>
      <c r="E10" s="84"/>
      <c r="F10" s="82"/>
      <c r="X10" s="61"/>
      <c r="Y10" s="61"/>
      <c r="Z10" s="61"/>
    </row>
    <row r="11" spans="1:26" hidden="1">
      <c r="A11" s="81"/>
      <c r="B11" s="81"/>
      <c r="C11" s="81"/>
      <c r="D11" s="81"/>
      <c r="E11" s="84"/>
      <c r="F11" s="82"/>
      <c r="X11" s="61"/>
      <c r="Y11" s="61"/>
      <c r="Z11" s="61"/>
    </row>
    <row r="12" spans="1:26" hidden="1">
      <c r="A12" s="81"/>
      <c r="B12" s="81"/>
      <c r="C12" s="81"/>
      <c r="D12" s="81"/>
      <c r="E12" s="84"/>
      <c r="F12" s="82"/>
      <c r="X12" s="61"/>
      <c r="Y12" s="61"/>
      <c r="Z12" s="61"/>
    </row>
    <row r="13" spans="1:26" hidden="1">
      <c r="A13" s="81"/>
      <c r="B13" s="81"/>
      <c r="C13" s="81"/>
      <c r="D13" s="81"/>
      <c r="E13" s="84"/>
      <c r="F13" s="82"/>
      <c r="X13" s="61"/>
      <c r="Y13" s="61"/>
      <c r="Z13" s="61"/>
    </row>
    <row r="14" spans="1:26" hidden="1">
      <c r="A14" s="81"/>
      <c r="B14" s="83"/>
      <c r="C14" s="81"/>
      <c r="D14" s="81"/>
      <c r="E14" s="84"/>
      <c r="F14" s="82"/>
      <c r="X14" s="61"/>
      <c r="Y14" s="61"/>
      <c r="Z14" s="61"/>
    </row>
    <row r="15" spans="1:26" hidden="1">
      <c r="A15" s="81"/>
      <c r="B15" s="83"/>
      <c r="C15" s="81"/>
      <c r="D15" s="81"/>
      <c r="E15" s="84"/>
      <c r="F15" s="82"/>
      <c r="X15" s="61"/>
      <c r="Y15" s="61"/>
      <c r="Z15" s="61"/>
    </row>
    <row r="16" spans="1:26" ht="15" thickBot="1">
      <c r="A16" s="428" t="s">
        <v>3</v>
      </c>
      <c r="B16" s="654">
        <v>0</v>
      </c>
      <c r="C16" s="654">
        <v>0</v>
      </c>
      <c r="D16" s="81"/>
      <c r="E16" s="84"/>
      <c r="F16" s="82"/>
      <c r="X16" s="61"/>
      <c r="Y16" s="61"/>
      <c r="Z16" s="61"/>
    </row>
    <row r="17" spans="1:26" ht="15" thickTop="1">
      <c r="A17" s="81"/>
      <c r="B17" s="83"/>
      <c r="C17" s="82"/>
      <c r="D17" s="81"/>
      <c r="E17" s="84"/>
      <c r="F17" s="82"/>
      <c r="X17" s="61"/>
      <c r="Y17" s="61"/>
      <c r="Z17" s="61"/>
    </row>
  </sheetData>
  <mergeCells count="1">
    <mergeCell ref="B6:C6"/>
  </mergeCells>
  <hyperlinks>
    <hyperlink ref="D1" location="ER!A1" display="ER" xr:uid="{00000000-0004-0000-2700-000000000000}"/>
  </hyperlinks>
  <pageMargins left="0.25" right="0.25" top="0.75" bottom="0.75" header="0.3" footer="0.3"/>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8DB93-9316-47FD-AA55-CBAEF2B17E72}">
  <sheetPr>
    <tabColor rgb="FFFF9999"/>
  </sheetPr>
  <dimension ref="B1:H1120"/>
  <sheetViews>
    <sheetView workbookViewId="0">
      <selection activeCell="D20" sqref="D20"/>
    </sheetView>
  </sheetViews>
  <sheetFormatPr baseColWidth="10" defaultRowHeight="14.5"/>
  <cols>
    <col min="3" max="3" width="64.453125" bestFit="1" customWidth="1"/>
    <col min="5" max="6" width="15.54296875" bestFit="1" customWidth="1"/>
    <col min="7" max="7" width="15.36328125" bestFit="1" customWidth="1"/>
  </cols>
  <sheetData>
    <row r="1" spans="2:8">
      <c r="H1" s="672">
        <v>45466</v>
      </c>
    </row>
    <row r="2" spans="2:8">
      <c r="F2" t="s">
        <v>1257</v>
      </c>
    </row>
    <row r="5" spans="2:8">
      <c r="B5" t="s">
        <v>1258</v>
      </c>
    </row>
    <row r="6" spans="2:8">
      <c r="B6" t="s">
        <v>1259</v>
      </c>
      <c r="D6" t="s">
        <v>1260</v>
      </c>
      <c r="E6" t="s">
        <v>1261</v>
      </c>
      <c r="F6" t="s">
        <v>1262</v>
      </c>
      <c r="G6" t="s">
        <v>1263</v>
      </c>
    </row>
    <row r="7" spans="2:8">
      <c r="B7" t="s">
        <v>1264</v>
      </c>
      <c r="C7" t="s">
        <v>1265</v>
      </c>
      <c r="F7" t="s">
        <v>1266</v>
      </c>
    </row>
    <row r="9" spans="2:8">
      <c r="B9">
        <v>1</v>
      </c>
      <c r="C9" t="s">
        <v>1267</v>
      </c>
      <c r="F9">
        <v>0</v>
      </c>
    </row>
    <row r="10" spans="2:8">
      <c r="B10">
        <v>11</v>
      </c>
      <c r="C10" t="s">
        <v>1268</v>
      </c>
      <c r="F10">
        <v>0</v>
      </c>
    </row>
    <row r="11" spans="2:8">
      <c r="B11">
        <v>111</v>
      </c>
      <c r="C11" t="s">
        <v>1269</v>
      </c>
      <c r="F11">
        <v>0</v>
      </c>
    </row>
    <row r="12" spans="2:8">
      <c r="B12">
        <v>1111</v>
      </c>
      <c r="C12" t="s">
        <v>1270</v>
      </c>
      <c r="F12">
        <v>0</v>
      </c>
    </row>
    <row r="13" spans="2:8">
      <c r="B13">
        <v>11111</v>
      </c>
      <c r="C13" t="s">
        <v>1448</v>
      </c>
      <c r="F13" s="197">
        <v>80999952</v>
      </c>
    </row>
    <row r="14" spans="2:8">
      <c r="B14">
        <v>11112</v>
      </c>
      <c r="C14" t="s">
        <v>1449</v>
      </c>
      <c r="F14" s="197">
        <v>801795434</v>
      </c>
    </row>
    <row r="15" spans="2:8">
      <c r="B15">
        <v>11113</v>
      </c>
      <c r="C15" t="s">
        <v>1450</v>
      </c>
      <c r="F15" s="197">
        <v>369836161</v>
      </c>
    </row>
    <row r="16" spans="2:8">
      <c r="B16">
        <v>11115</v>
      </c>
      <c r="C16" t="s">
        <v>1451</v>
      </c>
      <c r="F16" s="197">
        <v>413330561</v>
      </c>
    </row>
    <row r="17" spans="2:7">
      <c r="C17" t="s">
        <v>1271</v>
      </c>
      <c r="F17" s="197">
        <v>1665962108</v>
      </c>
    </row>
    <row r="18" spans="2:7">
      <c r="B18">
        <v>1112</v>
      </c>
      <c r="C18" t="s">
        <v>1272</v>
      </c>
      <c r="F18">
        <v>0</v>
      </c>
    </row>
    <row r="19" spans="2:7">
      <c r="B19">
        <v>11121</v>
      </c>
      <c r="C19" t="s">
        <v>1452</v>
      </c>
      <c r="F19" s="197">
        <v>33469192</v>
      </c>
    </row>
    <row r="20" spans="2:7">
      <c r="B20">
        <v>11122</v>
      </c>
      <c r="C20" t="s">
        <v>1453</v>
      </c>
      <c r="F20" s="197">
        <v>49303610</v>
      </c>
    </row>
    <row r="21" spans="2:7">
      <c r="B21">
        <v>11123</v>
      </c>
      <c r="C21" t="s">
        <v>1454</v>
      </c>
      <c r="F21" s="197">
        <v>478150522</v>
      </c>
    </row>
    <row r="22" spans="2:7">
      <c r="B22">
        <v>11124</v>
      </c>
      <c r="C22" t="s">
        <v>1455</v>
      </c>
      <c r="F22" s="197">
        <v>82529032</v>
      </c>
    </row>
    <row r="23" spans="2:7">
      <c r="B23">
        <v>11125</v>
      </c>
      <c r="C23" t="s">
        <v>1456</v>
      </c>
      <c r="F23" s="197">
        <v>158957512</v>
      </c>
    </row>
    <row r="24" spans="2:7">
      <c r="B24">
        <v>11126</v>
      </c>
      <c r="C24" t="s">
        <v>1457</v>
      </c>
      <c r="F24" s="197">
        <v>35158485</v>
      </c>
    </row>
    <row r="25" spans="2:7">
      <c r="B25">
        <v>11128</v>
      </c>
      <c r="C25" t="s">
        <v>1458</v>
      </c>
      <c r="F25" s="197">
        <v>9582000</v>
      </c>
    </row>
    <row r="26" spans="2:7">
      <c r="B26">
        <v>11129</v>
      </c>
      <c r="C26" t="s">
        <v>1459</v>
      </c>
      <c r="F26" s="197">
        <v>39725872</v>
      </c>
    </row>
    <row r="27" spans="2:7">
      <c r="C27" t="s">
        <v>1273</v>
      </c>
      <c r="F27" s="197">
        <v>886876225</v>
      </c>
    </row>
    <row r="28" spans="2:7">
      <c r="B28">
        <v>1113</v>
      </c>
      <c r="C28" t="s">
        <v>1274</v>
      </c>
      <c r="F28">
        <v>0</v>
      </c>
    </row>
    <row r="29" spans="2:7">
      <c r="B29">
        <v>11131</v>
      </c>
      <c r="C29" t="s">
        <v>1460</v>
      </c>
      <c r="F29" s="197">
        <v>1217494039</v>
      </c>
    </row>
    <row r="30" spans="2:7" s="748" customFormat="1">
      <c r="B30" s="748">
        <v>11132</v>
      </c>
      <c r="C30" s="748" t="s">
        <v>1461</v>
      </c>
      <c r="F30" s="758">
        <v>64609233</v>
      </c>
      <c r="G30" s="748" t="s">
        <v>35</v>
      </c>
    </row>
    <row r="31" spans="2:7">
      <c r="C31" t="s">
        <v>1275</v>
      </c>
      <c r="F31" s="197">
        <v>1282103272</v>
      </c>
    </row>
    <row r="32" spans="2:7">
      <c r="C32" t="s">
        <v>1276</v>
      </c>
      <c r="F32" s="197">
        <v>3834941605</v>
      </c>
    </row>
    <row r="33" spans="2:6">
      <c r="B33">
        <v>112</v>
      </c>
      <c r="C33" t="s">
        <v>1277</v>
      </c>
      <c r="F33">
        <v>0</v>
      </c>
    </row>
    <row r="34" spans="2:6">
      <c r="B34">
        <v>1122</v>
      </c>
      <c r="C34" t="s">
        <v>1278</v>
      </c>
      <c r="F34">
        <v>0</v>
      </c>
    </row>
    <row r="35" spans="2:6">
      <c r="B35">
        <v>11220</v>
      </c>
      <c r="C35" t="s">
        <v>1462</v>
      </c>
      <c r="F35">
        <v>0</v>
      </c>
    </row>
    <row r="36" spans="2:6">
      <c r="B36">
        <v>1122001</v>
      </c>
      <c r="C36" t="s">
        <v>1463</v>
      </c>
      <c r="F36" s="197">
        <v>1180451</v>
      </c>
    </row>
    <row r="37" spans="2:6">
      <c r="B37">
        <v>1122003</v>
      </c>
      <c r="C37" t="s">
        <v>1464</v>
      </c>
      <c r="F37" s="197">
        <v>184446</v>
      </c>
    </row>
    <row r="38" spans="2:6">
      <c r="B38">
        <v>1122004</v>
      </c>
      <c r="C38" t="s">
        <v>1465</v>
      </c>
      <c r="F38" s="197">
        <v>1239474</v>
      </c>
    </row>
    <row r="39" spans="2:6">
      <c r="B39">
        <v>1122005</v>
      </c>
      <c r="C39" t="s">
        <v>1466</v>
      </c>
      <c r="F39" s="197">
        <v>819749</v>
      </c>
    </row>
    <row r="40" spans="2:6">
      <c r="B40">
        <v>1122006</v>
      </c>
      <c r="C40" t="s">
        <v>1467</v>
      </c>
      <c r="F40" s="197">
        <v>13345933</v>
      </c>
    </row>
    <row r="41" spans="2:6">
      <c r="B41">
        <v>1122007</v>
      </c>
      <c r="C41" t="s">
        <v>1468</v>
      </c>
      <c r="F41" s="197">
        <v>235000</v>
      </c>
    </row>
    <row r="42" spans="2:6">
      <c r="C42" t="s">
        <v>1469</v>
      </c>
      <c r="F42" s="197">
        <v>17005053</v>
      </c>
    </row>
    <row r="43" spans="2:6">
      <c r="B43">
        <v>11221</v>
      </c>
      <c r="C43" t="s">
        <v>1470</v>
      </c>
      <c r="F43">
        <v>0</v>
      </c>
    </row>
    <row r="44" spans="2:6">
      <c r="B44">
        <v>1122102</v>
      </c>
      <c r="C44" t="s">
        <v>1471</v>
      </c>
      <c r="F44" s="197">
        <v>35738160</v>
      </c>
    </row>
    <row r="45" spans="2:6">
      <c r="C45" t="s">
        <v>1472</v>
      </c>
      <c r="F45" s="197">
        <v>35738160</v>
      </c>
    </row>
    <row r="46" spans="2:6">
      <c r="B46">
        <v>11222</v>
      </c>
      <c r="C46" t="s">
        <v>1473</v>
      </c>
      <c r="F46">
        <v>0</v>
      </c>
    </row>
    <row r="47" spans="2:6">
      <c r="B47">
        <v>1122202</v>
      </c>
      <c r="C47" t="s">
        <v>1474</v>
      </c>
      <c r="F47" s="197">
        <v>26560152</v>
      </c>
    </row>
    <row r="48" spans="2:6">
      <c r="B48">
        <v>1122203</v>
      </c>
      <c r="C48" t="s">
        <v>1475</v>
      </c>
      <c r="F48" s="197">
        <v>78787740</v>
      </c>
    </row>
    <row r="49" spans="2:6">
      <c r="B49">
        <v>1122204</v>
      </c>
      <c r="C49" t="s">
        <v>1476</v>
      </c>
      <c r="F49" s="197">
        <v>12771006</v>
      </c>
    </row>
    <row r="50" spans="2:6">
      <c r="B50">
        <v>1122206</v>
      </c>
      <c r="C50" t="s">
        <v>1477</v>
      </c>
      <c r="F50" s="197">
        <v>95579658</v>
      </c>
    </row>
    <row r="51" spans="2:6">
      <c r="B51">
        <v>1122208</v>
      </c>
      <c r="C51" t="s">
        <v>1478</v>
      </c>
      <c r="F51" s="197">
        <v>144944652</v>
      </c>
    </row>
    <row r="52" spans="2:6">
      <c r="B52">
        <v>1122213</v>
      </c>
      <c r="C52" t="s">
        <v>1479</v>
      </c>
      <c r="F52" s="197">
        <v>98936566</v>
      </c>
    </row>
    <row r="53" spans="2:6">
      <c r="B53">
        <v>1122217</v>
      </c>
      <c r="C53" t="s">
        <v>1480</v>
      </c>
      <c r="F53" s="197">
        <v>11996335</v>
      </c>
    </row>
    <row r="54" spans="2:6">
      <c r="B54">
        <v>1122218</v>
      </c>
      <c r="C54" t="s">
        <v>1481</v>
      </c>
      <c r="F54" s="197">
        <v>230199789</v>
      </c>
    </row>
    <row r="55" spans="2:6">
      <c r="B55">
        <v>1122221</v>
      </c>
      <c r="C55" t="s">
        <v>1482</v>
      </c>
      <c r="F55" s="197">
        <v>126736192</v>
      </c>
    </row>
    <row r="56" spans="2:6">
      <c r="C56" t="s">
        <v>1483</v>
      </c>
      <c r="F56" s="197">
        <v>826512090</v>
      </c>
    </row>
    <row r="57" spans="2:6">
      <c r="B57">
        <v>11223</v>
      </c>
      <c r="C57" t="s">
        <v>1484</v>
      </c>
      <c r="F57">
        <v>0</v>
      </c>
    </row>
    <row r="58" spans="2:6">
      <c r="B58">
        <v>1122302</v>
      </c>
      <c r="C58" t="s">
        <v>1485</v>
      </c>
      <c r="F58" s="197">
        <v>77238398</v>
      </c>
    </row>
    <row r="59" spans="2:6">
      <c r="B59">
        <v>1122306</v>
      </c>
      <c r="C59" t="s">
        <v>1486</v>
      </c>
      <c r="F59" s="197">
        <v>150950197</v>
      </c>
    </row>
    <row r="60" spans="2:6">
      <c r="B60">
        <v>1122310</v>
      </c>
      <c r="C60" t="s">
        <v>1487</v>
      </c>
      <c r="F60" s="197">
        <v>28404607</v>
      </c>
    </row>
    <row r="61" spans="2:6">
      <c r="B61">
        <v>1122311</v>
      </c>
      <c r="C61" t="s">
        <v>1488</v>
      </c>
      <c r="F61" s="197">
        <v>28404607</v>
      </c>
    </row>
    <row r="62" spans="2:6">
      <c r="B62">
        <v>1122314</v>
      </c>
      <c r="C62" t="s">
        <v>1489</v>
      </c>
      <c r="F62" s="197">
        <v>95579658</v>
      </c>
    </row>
    <row r="63" spans="2:6">
      <c r="B63">
        <v>1122315</v>
      </c>
      <c r="C63" t="s">
        <v>1490</v>
      </c>
      <c r="F63" s="197">
        <v>560935655</v>
      </c>
    </row>
    <row r="64" spans="2:6">
      <c r="B64">
        <v>1122316</v>
      </c>
      <c r="C64" t="s">
        <v>1491</v>
      </c>
      <c r="F64" s="197">
        <v>203259310</v>
      </c>
    </row>
    <row r="65" spans="2:6">
      <c r="B65">
        <v>1122317</v>
      </c>
      <c r="C65" t="s">
        <v>1492</v>
      </c>
      <c r="F65" s="197">
        <v>118045120</v>
      </c>
    </row>
    <row r="66" spans="2:6">
      <c r="B66">
        <v>1122318</v>
      </c>
      <c r="C66" t="s">
        <v>1493</v>
      </c>
      <c r="F66" s="197">
        <v>88625989</v>
      </c>
    </row>
    <row r="67" spans="2:6">
      <c r="B67">
        <v>1122322</v>
      </c>
      <c r="C67" t="s">
        <v>1494</v>
      </c>
      <c r="F67" s="197">
        <v>58830737</v>
      </c>
    </row>
    <row r="68" spans="2:6">
      <c r="B68">
        <v>1122323</v>
      </c>
      <c r="C68" t="s">
        <v>1495</v>
      </c>
      <c r="F68" s="197">
        <v>89160955</v>
      </c>
    </row>
    <row r="69" spans="2:6">
      <c r="B69">
        <v>1122328</v>
      </c>
      <c r="C69" t="s">
        <v>1496</v>
      </c>
      <c r="F69" s="197">
        <v>89588868</v>
      </c>
    </row>
    <row r="70" spans="2:6">
      <c r="B70">
        <v>1122330</v>
      </c>
      <c r="C70" t="s">
        <v>1497</v>
      </c>
      <c r="F70" s="197">
        <v>323191898</v>
      </c>
    </row>
    <row r="71" spans="2:6">
      <c r="B71">
        <v>1122332</v>
      </c>
      <c r="C71" t="s">
        <v>1498</v>
      </c>
      <c r="F71" s="197">
        <v>153314789</v>
      </c>
    </row>
    <row r="72" spans="2:6">
      <c r="B72">
        <v>1122334</v>
      </c>
      <c r="C72" t="s">
        <v>1499</v>
      </c>
      <c r="F72" s="197">
        <v>184445500</v>
      </c>
    </row>
    <row r="73" spans="2:6">
      <c r="B73">
        <v>1122336</v>
      </c>
      <c r="C73" t="s">
        <v>1500</v>
      </c>
      <c r="F73" s="197">
        <v>125932010</v>
      </c>
    </row>
    <row r="74" spans="2:6">
      <c r="C74" t="s">
        <v>1501</v>
      </c>
      <c r="F74" s="197">
        <v>2375908298</v>
      </c>
    </row>
    <row r="75" spans="2:6">
      <c r="B75">
        <v>11224</v>
      </c>
      <c r="C75" t="s">
        <v>1502</v>
      </c>
      <c r="F75">
        <v>0</v>
      </c>
    </row>
    <row r="76" spans="2:6">
      <c r="B76">
        <v>1122406</v>
      </c>
      <c r="C76" t="s">
        <v>1503</v>
      </c>
      <c r="F76" s="197">
        <v>77467110</v>
      </c>
    </row>
    <row r="77" spans="2:6">
      <c r="B77">
        <v>1122410</v>
      </c>
      <c r="C77" t="s">
        <v>1504</v>
      </c>
      <c r="F77" s="197">
        <v>83959592</v>
      </c>
    </row>
    <row r="78" spans="2:6">
      <c r="B78">
        <v>1122419</v>
      </c>
      <c r="C78" t="s">
        <v>1505</v>
      </c>
      <c r="F78" s="197">
        <v>112645662</v>
      </c>
    </row>
    <row r="79" spans="2:6">
      <c r="B79">
        <v>1122424</v>
      </c>
      <c r="C79" t="s">
        <v>1506</v>
      </c>
      <c r="F79" s="197">
        <v>181324682</v>
      </c>
    </row>
    <row r="80" spans="2:6">
      <c r="B80">
        <v>1122426</v>
      </c>
      <c r="C80" t="s">
        <v>1507</v>
      </c>
      <c r="F80" s="197">
        <v>105871717</v>
      </c>
    </row>
    <row r="81" spans="2:6">
      <c r="B81">
        <v>1122430</v>
      </c>
      <c r="C81" t="s">
        <v>1508</v>
      </c>
      <c r="F81" s="197">
        <v>35502070</v>
      </c>
    </row>
    <row r="82" spans="2:6">
      <c r="B82">
        <v>1122436</v>
      </c>
      <c r="C82" t="s">
        <v>1509</v>
      </c>
      <c r="F82" s="197">
        <v>56218988</v>
      </c>
    </row>
    <row r="83" spans="2:6">
      <c r="B83">
        <v>1122447</v>
      </c>
      <c r="C83" t="s">
        <v>1510</v>
      </c>
      <c r="F83" s="197">
        <v>-37553104</v>
      </c>
    </row>
    <row r="84" spans="2:6">
      <c r="B84">
        <v>1122452</v>
      </c>
      <c r="C84" t="s">
        <v>1511</v>
      </c>
      <c r="F84" s="197">
        <v>195681920</v>
      </c>
    </row>
    <row r="85" spans="2:6">
      <c r="B85">
        <v>1122453</v>
      </c>
      <c r="C85" t="s">
        <v>1512</v>
      </c>
      <c r="F85" s="197">
        <v>89869225</v>
      </c>
    </row>
    <row r="86" spans="2:6">
      <c r="B86">
        <v>1122454</v>
      </c>
      <c r="C86" t="s">
        <v>1513</v>
      </c>
      <c r="F86" s="197">
        <v>7731955</v>
      </c>
    </row>
    <row r="87" spans="2:6">
      <c r="B87">
        <v>1122457</v>
      </c>
      <c r="C87" t="s">
        <v>1514</v>
      </c>
      <c r="F87" s="197">
        <v>106476698</v>
      </c>
    </row>
    <row r="88" spans="2:6">
      <c r="B88">
        <v>1122463</v>
      </c>
      <c r="C88" t="s">
        <v>1515</v>
      </c>
      <c r="F88" s="197">
        <v>103178813</v>
      </c>
    </row>
    <row r="89" spans="2:6">
      <c r="B89">
        <v>1122465</v>
      </c>
      <c r="C89" t="s">
        <v>1516</v>
      </c>
      <c r="F89" s="197">
        <v>109302403</v>
      </c>
    </row>
    <row r="90" spans="2:6">
      <c r="B90">
        <v>1122473</v>
      </c>
      <c r="C90" t="s">
        <v>1517</v>
      </c>
      <c r="F90" s="197">
        <v>105347892</v>
      </c>
    </row>
    <row r="91" spans="2:6">
      <c r="B91">
        <v>1122481</v>
      </c>
      <c r="C91" t="s">
        <v>1518</v>
      </c>
      <c r="F91" s="197">
        <v>125297517</v>
      </c>
    </row>
    <row r="92" spans="2:6">
      <c r="B92">
        <v>1122482</v>
      </c>
      <c r="C92" t="s">
        <v>1519</v>
      </c>
      <c r="F92" s="197">
        <v>77467110</v>
      </c>
    </row>
    <row r="93" spans="2:6">
      <c r="B93">
        <v>1122483</v>
      </c>
      <c r="C93" t="s">
        <v>1520</v>
      </c>
      <c r="F93" s="197">
        <v>35661431</v>
      </c>
    </row>
    <row r="94" spans="2:6">
      <c r="B94">
        <v>1122486</v>
      </c>
      <c r="C94" t="s">
        <v>1521</v>
      </c>
      <c r="F94" s="197">
        <v>164621740</v>
      </c>
    </row>
    <row r="95" spans="2:6">
      <c r="B95">
        <v>1122491</v>
      </c>
      <c r="C95" t="s">
        <v>1522</v>
      </c>
      <c r="F95" s="197">
        <v>214229095</v>
      </c>
    </row>
    <row r="96" spans="2:6">
      <c r="B96">
        <v>1122493</v>
      </c>
      <c r="C96" t="s">
        <v>1523</v>
      </c>
      <c r="F96" s="197">
        <v>106019273</v>
      </c>
    </row>
    <row r="97" spans="2:6">
      <c r="B97">
        <v>1122494</v>
      </c>
      <c r="C97" t="s">
        <v>1524</v>
      </c>
      <c r="F97" s="197">
        <v>220543107</v>
      </c>
    </row>
    <row r="98" spans="2:6">
      <c r="B98">
        <v>1122495</v>
      </c>
      <c r="C98" t="s">
        <v>1525</v>
      </c>
      <c r="F98" s="197">
        <v>157967684</v>
      </c>
    </row>
    <row r="99" spans="2:6">
      <c r="B99">
        <v>1122497</v>
      </c>
      <c r="C99" t="s">
        <v>1526</v>
      </c>
      <c r="F99" s="197">
        <v>102072140</v>
      </c>
    </row>
    <row r="100" spans="2:6">
      <c r="B100">
        <v>112249901</v>
      </c>
      <c r="C100" t="s">
        <v>1527</v>
      </c>
      <c r="F100" s="197">
        <v>112556022</v>
      </c>
    </row>
    <row r="101" spans="2:6">
      <c r="C101" t="s">
        <v>1528</v>
      </c>
      <c r="F101" s="197">
        <v>2649460742</v>
      </c>
    </row>
    <row r="102" spans="2:6">
      <c r="B102">
        <v>11225</v>
      </c>
      <c r="C102" t="s">
        <v>1529</v>
      </c>
      <c r="F102">
        <v>0</v>
      </c>
    </row>
    <row r="103" spans="2:6">
      <c r="B103">
        <v>1122504</v>
      </c>
      <c r="C103" t="s">
        <v>1530</v>
      </c>
      <c r="F103" s="197">
        <v>883508</v>
      </c>
    </row>
    <row r="104" spans="2:6">
      <c r="B104">
        <v>1122507</v>
      </c>
      <c r="C104" t="s">
        <v>1531</v>
      </c>
      <c r="F104" s="197">
        <v>441754</v>
      </c>
    </row>
    <row r="105" spans="2:6">
      <c r="B105">
        <v>1122508</v>
      </c>
      <c r="C105" t="s">
        <v>1532</v>
      </c>
      <c r="F105" s="197">
        <v>441754</v>
      </c>
    </row>
    <row r="106" spans="2:6">
      <c r="B106">
        <v>1122509</v>
      </c>
      <c r="C106" t="s">
        <v>1533</v>
      </c>
      <c r="F106" s="197">
        <v>397088113</v>
      </c>
    </row>
    <row r="107" spans="2:6">
      <c r="B107">
        <v>1122510</v>
      </c>
      <c r="C107" t="s">
        <v>1534</v>
      </c>
      <c r="F107" s="197">
        <v>155007998</v>
      </c>
    </row>
    <row r="108" spans="2:6">
      <c r="B108">
        <v>1122511</v>
      </c>
      <c r="C108" t="s">
        <v>1535</v>
      </c>
      <c r="F108" s="197">
        <v>198436650</v>
      </c>
    </row>
    <row r="109" spans="2:6">
      <c r="B109">
        <v>1122512</v>
      </c>
      <c r="C109" t="s">
        <v>1536</v>
      </c>
      <c r="F109" s="197">
        <v>883508</v>
      </c>
    </row>
    <row r="110" spans="2:6">
      <c r="B110">
        <v>1122513</v>
      </c>
      <c r="C110" t="s">
        <v>1537</v>
      </c>
      <c r="F110" s="197">
        <v>46971187</v>
      </c>
    </row>
    <row r="111" spans="2:6">
      <c r="B111">
        <v>1122516</v>
      </c>
      <c r="C111" t="s">
        <v>1538</v>
      </c>
      <c r="F111" s="197">
        <v>441754</v>
      </c>
    </row>
    <row r="112" spans="2:6">
      <c r="B112">
        <v>1122519</v>
      </c>
      <c r="C112" t="s">
        <v>1539</v>
      </c>
      <c r="F112" s="197">
        <v>975200</v>
      </c>
    </row>
    <row r="113" spans="2:6">
      <c r="B113">
        <v>1122521</v>
      </c>
      <c r="C113" t="s">
        <v>1540</v>
      </c>
      <c r="F113" s="197">
        <v>99587289</v>
      </c>
    </row>
    <row r="114" spans="2:6">
      <c r="B114">
        <v>1122522</v>
      </c>
      <c r="C114" t="s">
        <v>1541</v>
      </c>
      <c r="F114" s="197">
        <v>82434404</v>
      </c>
    </row>
    <row r="115" spans="2:6">
      <c r="B115">
        <v>1122523</v>
      </c>
      <c r="C115" t="s">
        <v>1542</v>
      </c>
      <c r="F115" s="197">
        <v>441759</v>
      </c>
    </row>
    <row r="116" spans="2:6">
      <c r="B116">
        <v>1122526</v>
      </c>
      <c r="C116" t="s">
        <v>1543</v>
      </c>
      <c r="F116" s="197">
        <v>552192</v>
      </c>
    </row>
    <row r="117" spans="2:6">
      <c r="B117">
        <v>1122527</v>
      </c>
      <c r="C117" t="s">
        <v>1544</v>
      </c>
      <c r="F117" s="197">
        <v>32181352</v>
      </c>
    </row>
    <row r="118" spans="2:6">
      <c r="B118">
        <v>1122530</v>
      </c>
      <c r="C118" t="s">
        <v>1545</v>
      </c>
      <c r="F118" s="197">
        <v>441754</v>
      </c>
    </row>
    <row r="119" spans="2:6">
      <c r="B119">
        <v>1122531</v>
      </c>
      <c r="C119" t="s">
        <v>1546</v>
      </c>
      <c r="F119" s="197">
        <v>116071614</v>
      </c>
    </row>
    <row r="120" spans="2:6">
      <c r="B120">
        <v>1122532</v>
      </c>
      <c r="C120" t="s">
        <v>1547</v>
      </c>
      <c r="F120" s="197">
        <v>141385801</v>
      </c>
    </row>
    <row r="121" spans="2:6">
      <c r="B121">
        <v>1122534</v>
      </c>
      <c r="C121" t="s">
        <v>1548</v>
      </c>
      <c r="F121" s="197">
        <v>552192</v>
      </c>
    </row>
    <row r="122" spans="2:6">
      <c r="B122">
        <v>1122536</v>
      </c>
      <c r="C122" t="s">
        <v>1549</v>
      </c>
      <c r="F122" s="197">
        <v>64229782</v>
      </c>
    </row>
    <row r="123" spans="2:6">
      <c r="B123">
        <v>1122538</v>
      </c>
      <c r="C123" t="s">
        <v>1550</v>
      </c>
      <c r="F123" s="197">
        <v>164582853</v>
      </c>
    </row>
    <row r="124" spans="2:6">
      <c r="B124">
        <v>1122539</v>
      </c>
      <c r="C124" t="s">
        <v>1551</v>
      </c>
      <c r="F124" s="197">
        <v>36994223</v>
      </c>
    </row>
    <row r="125" spans="2:6">
      <c r="B125">
        <v>1122541</v>
      </c>
      <c r="C125" t="s">
        <v>1552</v>
      </c>
      <c r="F125" s="197">
        <v>73736307</v>
      </c>
    </row>
    <row r="126" spans="2:6">
      <c r="B126">
        <v>1122542</v>
      </c>
      <c r="C126" t="s">
        <v>1553</v>
      </c>
      <c r="F126" s="197">
        <v>441754</v>
      </c>
    </row>
    <row r="127" spans="2:6">
      <c r="B127">
        <v>1122543</v>
      </c>
      <c r="C127" t="s">
        <v>1554</v>
      </c>
      <c r="F127" s="197">
        <v>441754</v>
      </c>
    </row>
    <row r="128" spans="2:6">
      <c r="B128">
        <v>1122548</v>
      </c>
      <c r="C128" t="s">
        <v>1555</v>
      </c>
      <c r="F128" s="197">
        <v>1325262</v>
      </c>
    </row>
    <row r="129" spans="2:6">
      <c r="B129">
        <v>1122551</v>
      </c>
      <c r="C129" t="s">
        <v>1556</v>
      </c>
      <c r="F129" s="197">
        <v>331903353</v>
      </c>
    </row>
    <row r="130" spans="2:6">
      <c r="B130">
        <v>1122552</v>
      </c>
      <c r="C130" t="s">
        <v>1557</v>
      </c>
      <c r="F130" s="197">
        <v>24063257</v>
      </c>
    </row>
    <row r="131" spans="2:6">
      <c r="B131">
        <v>1122553</v>
      </c>
      <c r="C131" t="s">
        <v>1558</v>
      </c>
      <c r="F131" s="197">
        <v>42140745</v>
      </c>
    </row>
    <row r="132" spans="2:6">
      <c r="B132">
        <v>1122555</v>
      </c>
      <c r="C132" t="s">
        <v>1559</v>
      </c>
      <c r="F132" s="197">
        <v>883508</v>
      </c>
    </row>
    <row r="133" spans="2:6">
      <c r="B133">
        <v>1122556</v>
      </c>
      <c r="C133" t="s">
        <v>1560</v>
      </c>
      <c r="F133" s="197">
        <v>552192</v>
      </c>
    </row>
    <row r="134" spans="2:6">
      <c r="B134">
        <v>1122557</v>
      </c>
      <c r="C134" t="s">
        <v>1561</v>
      </c>
      <c r="F134" s="197">
        <v>441754</v>
      </c>
    </row>
    <row r="135" spans="2:6">
      <c r="B135">
        <v>1122558</v>
      </c>
      <c r="C135" t="s">
        <v>1562</v>
      </c>
      <c r="F135" s="197">
        <v>-34770190</v>
      </c>
    </row>
    <row r="136" spans="2:6">
      <c r="B136">
        <v>1122560</v>
      </c>
      <c r="C136" t="s">
        <v>1563</v>
      </c>
      <c r="F136" s="197">
        <v>62835490</v>
      </c>
    </row>
    <row r="137" spans="2:6">
      <c r="B137">
        <v>1122562</v>
      </c>
      <c r="C137" t="s">
        <v>1564</v>
      </c>
      <c r="F137" s="197">
        <v>78455359</v>
      </c>
    </row>
    <row r="138" spans="2:6">
      <c r="B138">
        <v>1122565</v>
      </c>
      <c r="C138" t="s">
        <v>1565</v>
      </c>
      <c r="F138" s="197">
        <v>441754</v>
      </c>
    </row>
    <row r="139" spans="2:6">
      <c r="B139">
        <v>1122569</v>
      </c>
      <c r="C139" t="s">
        <v>1566</v>
      </c>
      <c r="F139" s="197">
        <v>53083659</v>
      </c>
    </row>
    <row r="140" spans="2:6">
      <c r="B140">
        <v>1122570</v>
      </c>
      <c r="C140" t="s">
        <v>1567</v>
      </c>
      <c r="F140" s="197">
        <v>441754</v>
      </c>
    </row>
    <row r="141" spans="2:6">
      <c r="B141">
        <v>1122571</v>
      </c>
      <c r="C141" t="s">
        <v>1568</v>
      </c>
      <c r="F141" s="197">
        <v>81469376</v>
      </c>
    </row>
    <row r="142" spans="2:6">
      <c r="B142">
        <v>1122575</v>
      </c>
      <c r="C142" t="s">
        <v>1569</v>
      </c>
      <c r="F142" s="197">
        <v>441754</v>
      </c>
    </row>
    <row r="143" spans="2:6">
      <c r="C143" t="s">
        <v>1570</v>
      </c>
      <c r="F143" s="197">
        <v>2259355483</v>
      </c>
    </row>
    <row r="144" spans="2:6">
      <c r="B144">
        <v>11226</v>
      </c>
      <c r="C144" t="s">
        <v>1571</v>
      </c>
      <c r="F144">
        <v>0</v>
      </c>
    </row>
    <row r="145" spans="2:6">
      <c r="B145">
        <v>1122602</v>
      </c>
      <c r="C145" t="s">
        <v>1572</v>
      </c>
      <c r="F145" s="197">
        <v>90054499</v>
      </c>
    </row>
    <row r="146" spans="2:6">
      <c r="B146">
        <v>1122604</v>
      </c>
      <c r="C146" t="s">
        <v>1573</v>
      </c>
      <c r="F146" s="197">
        <v>70923667</v>
      </c>
    </row>
    <row r="147" spans="2:6">
      <c r="B147">
        <v>1122605</v>
      </c>
      <c r="C147" t="s">
        <v>1574</v>
      </c>
      <c r="F147" s="197">
        <v>57062763</v>
      </c>
    </row>
    <row r="148" spans="2:6">
      <c r="B148">
        <v>1122612</v>
      </c>
      <c r="C148" t="s">
        <v>1575</v>
      </c>
      <c r="F148" s="197">
        <v>183333012</v>
      </c>
    </row>
    <row r="149" spans="2:6">
      <c r="B149">
        <v>1122613</v>
      </c>
      <c r="C149" t="s">
        <v>1576</v>
      </c>
      <c r="F149" s="197">
        <v>264710134</v>
      </c>
    </row>
    <row r="150" spans="2:6">
      <c r="B150">
        <v>1122614</v>
      </c>
      <c r="C150" t="s">
        <v>1577</v>
      </c>
      <c r="F150" s="197">
        <v>23529891</v>
      </c>
    </row>
    <row r="151" spans="2:6">
      <c r="B151">
        <v>1122615</v>
      </c>
      <c r="C151" t="s">
        <v>1578</v>
      </c>
      <c r="F151" s="197">
        <v>8441526</v>
      </c>
    </row>
    <row r="152" spans="2:6">
      <c r="B152">
        <v>1122616</v>
      </c>
      <c r="C152" t="s">
        <v>1579</v>
      </c>
      <c r="F152" s="197">
        <v>103626687</v>
      </c>
    </row>
    <row r="153" spans="2:6">
      <c r="B153">
        <v>1122617</v>
      </c>
      <c r="C153" t="s">
        <v>1580</v>
      </c>
      <c r="F153" s="197">
        <v>76358490</v>
      </c>
    </row>
    <row r="154" spans="2:6">
      <c r="B154">
        <v>1122618</v>
      </c>
      <c r="C154" t="s">
        <v>1581</v>
      </c>
      <c r="F154" s="197">
        <v>25563520</v>
      </c>
    </row>
    <row r="155" spans="2:6">
      <c r="B155">
        <v>1122619</v>
      </c>
      <c r="C155" t="s">
        <v>1582</v>
      </c>
      <c r="F155" s="197">
        <v>25563520</v>
      </c>
    </row>
    <row r="156" spans="2:6">
      <c r="B156">
        <v>1122620</v>
      </c>
      <c r="C156" t="s">
        <v>1583</v>
      </c>
      <c r="F156" s="197">
        <v>90751090</v>
      </c>
    </row>
    <row r="157" spans="2:6">
      <c r="B157">
        <v>1122621</v>
      </c>
      <c r="C157" t="s">
        <v>1584</v>
      </c>
      <c r="F157" s="197">
        <v>91387359</v>
      </c>
    </row>
    <row r="158" spans="2:6">
      <c r="B158">
        <v>1122623</v>
      </c>
      <c r="C158" t="s">
        <v>1585</v>
      </c>
      <c r="F158" s="197">
        <v>56510283</v>
      </c>
    </row>
    <row r="159" spans="2:6">
      <c r="B159">
        <v>1122624</v>
      </c>
      <c r="C159" t="s">
        <v>1586</v>
      </c>
      <c r="F159" s="197">
        <v>234613957</v>
      </c>
    </row>
    <row r="160" spans="2:6">
      <c r="B160">
        <v>1122626</v>
      </c>
      <c r="C160" t="s">
        <v>1587</v>
      </c>
      <c r="F160" s="197">
        <v>111648146</v>
      </c>
    </row>
    <row r="161" spans="2:6">
      <c r="B161">
        <v>1122628</v>
      </c>
      <c r="C161" t="s">
        <v>1588</v>
      </c>
      <c r="F161" s="197">
        <v>39696085</v>
      </c>
    </row>
    <row r="162" spans="2:6">
      <c r="B162">
        <v>1122631</v>
      </c>
      <c r="C162" t="s">
        <v>1589</v>
      </c>
      <c r="F162" s="197">
        <v>206201771</v>
      </c>
    </row>
    <row r="163" spans="2:6">
      <c r="B163">
        <v>1122632</v>
      </c>
      <c r="C163" t="s">
        <v>1590</v>
      </c>
      <c r="F163" s="197">
        <v>87162300</v>
      </c>
    </row>
    <row r="164" spans="2:6">
      <c r="B164">
        <v>1122635</v>
      </c>
      <c r="C164" t="s">
        <v>1591</v>
      </c>
      <c r="F164" s="197">
        <v>-15155966</v>
      </c>
    </row>
    <row r="165" spans="2:6">
      <c r="B165">
        <v>1122636</v>
      </c>
      <c r="C165" t="s">
        <v>1592</v>
      </c>
      <c r="F165" s="197">
        <v>87112140</v>
      </c>
    </row>
    <row r="166" spans="2:6">
      <c r="B166">
        <v>1122637</v>
      </c>
      <c r="C166" t="s">
        <v>1593</v>
      </c>
      <c r="F166" s="197">
        <v>43152382</v>
      </c>
    </row>
    <row r="167" spans="2:6">
      <c r="B167">
        <v>1122642</v>
      </c>
      <c r="C167" t="s">
        <v>1594</v>
      </c>
      <c r="F167" s="197">
        <v>141916021</v>
      </c>
    </row>
    <row r="168" spans="2:6">
      <c r="B168">
        <v>1122647</v>
      </c>
      <c r="C168" t="s">
        <v>1595</v>
      </c>
      <c r="F168" s="197">
        <v>70254475</v>
      </c>
    </row>
    <row r="169" spans="2:6">
      <c r="B169">
        <v>1122648</v>
      </c>
      <c r="C169" t="s">
        <v>1596</v>
      </c>
      <c r="F169" s="197">
        <v>286003856</v>
      </c>
    </row>
    <row r="170" spans="2:6">
      <c r="B170">
        <v>1122649</v>
      </c>
      <c r="C170" t="s">
        <v>1597</v>
      </c>
      <c r="F170" s="197">
        <v>17334813</v>
      </c>
    </row>
    <row r="171" spans="2:6">
      <c r="B171">
        <v>1122664</v>
      </c>
      <c r="C171" t="s">
        <v>1598</v>
      </c>
      <c r="F171" s="197">
        <v>53133490</v>
      </c>
    </row>
    <row r="172" spans="2:6">
      <c r="B172">
        <v>1122665</v>
      </c>
      <c r="C172" t="s">
        <v>1599</v>
      </c>
      <c r="F172" s="197">
        <v>45470428</v>
      </c>
    </row>
    <row r="173" spans="2:6">
      <c r="B173">
        <v>1122667</v>
      </c>
      <c r="C173" t="s">
        <v>1600</v>
      </c>
      <c r="F173" s="197">
        <v>14067685</v>
      </c>
    </row>
    <row r="174" spans="2:6">
      <c r="B174">
        <v>1122668</v>
      </c>
      <c r="C174" t="s">
        <v>1601</v>
      </c>
      <c r="F174" s="197">
        <v>39041070</v>
      </c>
    </row>
    <row r="175" spans="2:6">
      <c r="B175">
        <v>1122670</v>
      </c>
      <c r="C175" t="s">
        <v>1602</v>
      </c>
      <c r="F175" s="197">
        <v>5161451</v>
      </c>
    </row>
    <row r="176" spans="2:6">
      <c r="B176">
        <v>1122671</v>
      </c>
      <c r="C176" t="s">
        <v>1603</v>
      </c>
      <c r="F176" s="197">
        <v>172793823</v>
      </c>
    </row>
    <row r="177" spans="2:6">
      <c r="B177">
        <v>1122674</v>
      </c>
      <c r="C177" t="s">
        <v>1604</v>
      </c>
      <c r="F177" s="197">
        <v>22789578</v>
      </c>
    </row>
    <row r="178" spans="2:6">
      <c r="B178">
        <v>1122675</v>
      </c>
      <c r="C178" t="s">
        <v>1605</v>
      </c>
      <c r="F178" s="197">
        <v>206499999</v>
      </c>
    </row>
    <row r="179" spans="2:6">
      <c r="B179">
        <v>1122678</v>
      </c>
      <c r="C179" t="s">
        <v>1606</v>
      </c>
      <c r="F179" s="197">
        <v>60471260</v>
      </c>
    </row>
    <row r="180" spans="2:6">
      <c r="B180">
        <v>1122679</v>
      </c>
      <c r="C180" t="s">
        <v>1607</v>
      </c>
      <c r="F180" s="197">
        <v>46248287</v>
      </c>
    </row>
    <row r="181" spans="2:6">
      <c r="B181">
        <v>1122680</v>
      </c>
      <c r="C181" t="s">
        <v>1608</v>
      </c>
      <c r="F181" s="197">
        <v>340183975</v>
      </c>
    </row>
    <row r="182" spans="2:6">
      <c r="B182">
        <v>1122681</v>
      </c>
      <c r="C182" t="s">
        <v>1609</v>
      </c>
      <c r="F182" s="197">
        <v>229823256</v>
      </c>
    </row>
    <row r="183" spans="2:6">
      <c r="B183">
        <v>1122682</v>
      </c>
      <c r="C183" t="s">
        <v>1610</v>
      </c>
      <c r="F183" s="197">
        <v>84997037</v>
      </c>
    </row>
    <row r="184" spans="2:6">
      <c r="B184">
        <v>1122683</v>
      </c>
      <c r="C184" t="s">
        <v>1611</v>
      </c>
      <c r="F184" s="197">
        <v>60132063</v>
      </c>
    </row>
    <row r="185" spans="2:6">
      <c r="B185">
        <v>1122686</v>
      </c>
      <c r="C185" t="s">
        <v>1612</v>
      </c>
      <c r="F185" s="197">
        <v>14170105</v>
      </c>
    </row>
    <row r="186" spans="2:6">
      <c r="C186" t="s">
        <v>1613</v>
      </c>
      <c r="F186" s="197">
        <v>3872739928</v>
      </c>
    </row>
    <row r="187" spans="2:6">
      <c r="B187">
        <v>11227</v>
      </c>
      <c r="C187" t="s">
        <v>1614</v>
      </c>
      <c r="F187">
        <v>0</v>
      </c>
    </row>
    <row r="188" spans="2:6">
      <c r="B188">
        <v>1122701</v>
      </c>
      <c r="C188" t="s">
        <v>1615</v>
      </c>
      <c r="F188" s="197">
        <v>441754</v>
      </c>
    </row>
    <row r="189" spans="2:6">
      <c r="B189">
        <v>1122702</v>
      </c>
      <c r="C189" t="s">
        <v>1616</v>
      </c>
      <c r="F189" s="197">
        <v>20631098</v>
      </c>
    </row>
    <row r="190" spans="2:6">
      <c r="B190">
        <v>1122705</v>
      </c>
      <c r="C190" t="s">
        <v>1617</v>
      </c>
      <c r="F190" s="197">
        <v>55748534</v>
      </c>
    </row>
    <row r="191" spans="2:6">
      <c r="B191">
        <v>1122706</v>
      </c>
      <c r="C191" t="s">
        <v>1618</v>
      </c>
      <c r="F191" s="197">
        <v>233054297</v>
      </c>
    </row>
    <row r="192" spans="2:6">
      <c r="B192">
        <v>1122707</v>
      </c>
      <c r="C192" t="s">
        <v>1619</v>
      </c>
      <c r="F192" s="197">
        <v>75019894</v>
      </c>
    </row>
    <row r="193" spans="2:6">
      <c r="B193">
        <v>1122709</v>
      </c>
      <c r="C193" t="s">
        <v>1620</v>
      </c>
      <c r="F193" s="197">
        <v>84712300</v>
      </c>
    </row>
    <row r="194" spans="2:6">
      <c r="B194">
        <v>1122713</v>
      </c>
      <c r="C194" t="s">
        <v>1621</v>
      </c>
      <c r="F194" s="197">
        <v>55067809</v>
      </c>
    </row>
    <row r="195" spans="2:6">
      <c r="B195">
        <v>1122715</v>
      </c>
      <c r="C195" t="s">
        <v>1622</v>
      </c>
      <c r="F195" s="197">
        <v>49234528</v>
      </c>
    </row>
    <row r="196" spans="2:6">
      <c r="B196">
        <v>1122717</v>
      </c>
      <c r="C196" t="s">
        <v>1623</v>
      </c>
      <c r="F196" s="197">
        <v>17663873</v>
      </c>
    </row>
    <row r="197" spans="2:6">
      <c r="B197">
        <v>1122718</v>
      </c>
      <c r="C197" t="s">
        <v>1624</v>
      </c>
      <c r="F197" s="197">
        <v>17663873</v>
      </c>
    </row>
    <row r="198" spans="2:6">
      <c r="B198">
        <v>1122720</v>
      </c>
      <c r="C198" t="s">
        <v>1625</v>
      </c>
      <c r="F198" s="197">
        <v>70233721</v>
      </c>
    </row>
    <row r="199" spans="2:6">
      <c r="B199">
        <v>1122721</v>
      </c>
      <c r="C199" t="s">
        <v>1626</v>
      </c>
      <c r="F199" s="197">
        <v>-26821663</v>
      </c>
    </row>
    <row r="200" spans="2:6">
      <c r="B200">
        <v>1122724</v>
      </c>
      <c r="C200" t="s">
        <v>1627</v>
      </c>
      <c r="F200" s="197">
        <v>177894663</v>
      </c>
    </row>
    <row r="201" spans="2:6">
      <c r="B201">
        <v>1122728</v>
      </c>
      <c r="C201" t="s">
        <v>1628</v>
      </c>
      <c r="F201" s="197">
        <v>133676597</v>
      </c>
    </row>
    <row r="202" spans="2:6">
      <c r="B202">
        <v>1122729</v>
      </c>
      <c r="C202" t="s">
        <v>1629</v>
      </c>
      <c r="F202" s="197">
        <v>96321690</v>
      </c>
    </row>
    <row r="203" spans="2:6">
      <c r="B203">
        <v>1122731</v>
      </c>
      <c r="C203" t="s">
        <v>1630</v>
      </c>
      <c r="F203" s="197">
        <v>45725133</v>
      </c>
    </row>
    <row r="204" spans="2:6">
      <c r="B204">
        <v>1122733</v>
      </c>
      <c r="C204" t="s">
        <v>1631</v>
      </c>
      <c r="F204" s="197">
        <v>119363695</v>
      </c>
    </row>
    <row r="205" spans="2:6">
      <c r="B205">
        <v>1122734</v>
      </c>
      <c r="C205" t="s">
        <v>1632</v>
      </c>
      <c r="F205" s="197">
        <v>1647200550</v>
      </c>
    </row>
    <row r="206" spans="2:6">
      <c r="B206">
        <v>1122737</v>
      </c>
      <c r="C206" t="s">
        <v>1633</v>
      </c>
      <c r="F206" s="197">
        <v>256319771</v>
      </c>
    </row>
    <row r="207" spans="2:6">
      <c r="B207">
        <v>1122738</v>
      </c>
      <c r="C207" t="s">
        <v>1634</v>
      </c>
      <c r="F207" s="197">
        <v>158308521</v>
      </c>
    </row>
    <row r="208" spans="2:6">
      <c r="B208">
        <v>1122739</v>
      </c>
      <c r="C208" t="s">
        <v>1635</v>
      </c>
      <c r="F208" s="197">
        <v>45877866</v>
      </c>
    </row>
    <row r="209" spans="2:6">
      <c r="B209">
        <v>1122741</v>
      </c>
      <c r="C209" t="s">
        <v>1636</v>
      </c>
      <c r="F209" s="197">
        <v>51238765</v>
      </c>
    </row>
    <row r="210" spans="2:6">
      <c r="B210">
        <v>1122743</v>
      </c>
      <c r="C210" t="s">
        <v>1637</v>
      </c>
      <c r="F210" s="197">
        <v>64926851</v>
      </c>
    </row>
    <row r="211" spans="2:6">
      <c r="B211">
        <v>1122744</v>
      </c>
      <c r="C211" t="s">
        <v>1638</v>
      </c>
      <c r="F211" s="197">
        <v>25414035</v>
      </c>
    </row>
    <row r="212" spans="2:6">
      <c r="C212" t="s">
        <v>1639</v>
      </c>
      <c r="F212" s="197">
        <v>3474918155</v>
      </c>
    </row>
    <row r="213" spans="2:6">
      <c r="B213">
        <v>11228</v>
      </c>
      <c r="C213" t="s">
        <v>1640</v>
      </c>
      <c r="F213">
        <v>0</v>
      </c>
    </row>
    <row r="214" spans="2:6">
      <c r="B214">
        <v>1122801</v>
      </c>
      <c r="C214" t="s">
        <v>1641</v>
      </c>
      <c r="F214" s="197">
        <v>76610967</v>
      </c>
    </row>
    <row r="215" spans="2:6">
      <c r="B215">
        <v>1122802</v>
      </c>
      <c r="C215" t="s">
        <v>1642</v>
      </c>
      <c r="F215" s="197">
        <v>36303195</v>
      </c>
    </row>
    <row r="216" spans="2:6">
      <c r="B216">
        <v>1122803</v>
      </c>
      <c r="C216" t="s">
        <v>1643</v>
      </c>
      <c r="F216" s="197">
        <v>12249980</v>
      </c>
    </row>
    <row r="217" spans="2:6">
      <c r="B217">
        <v>1122804</v>
      </c>
      <c r="C217" t="s">
        <v>1644</v>
      </c>
      <c r="F217" s="197">
        <v>12247510</v>
      </c>
    </row>
    <row r="218" spans="2:6">
      <c r="B218">
        <v>1122805</v>
      </c>
      <c r="C218" t="s">
        <v>1645</v>
      </c>
      <c r="F218" s="197">
        <v>65311770</v>
      </c>
    </row>
    <row r="219" spans="2:6">
      <c r="B219">
        <v>1122806</v>
      </c>
      <c r="C219" t="s">
        <v>1646</v>
      </c>
      <c r="F219" s="197">
        <v>34278434</v>
      </c>
    </row>
    <row r="220" spans="2:6">
      <c r="B220">
        <v>1122807</v>
      </c>
      <c r="C220" t="s">
        <v>1647</v>
      </c>
      <c r="F220" s="197">
        <v>26049232</v>
      </c>
    </row>
    <row r="221" spans="2:6">
      <c r="B221">
        <v>1122808</v>
      </c>
      <c r="C221" t="s">
        <v>1648</v>
      </c>
      <c r="F221" s="197">
        <v>169884474</v>
      </c>
    </row>
    <row r="222" spans="2:6">
      <c r="B222">
        <v>1122810</v>
      </c>
      <c r="C222" t="s">
        <v>1649</v>
      </c>
      <c r="F222" s="197">
        <v>58876845</v>
      </c>
    </row>
    <row r="223" spans="2:6">
      <c r="B223">
        <v>1122811</v>
      </c>
      <c r="C223" t="s">
        <v>1650</v>
      </c>
      <c r="F223" s="197">
        <v>65341250</v>
      </c>
    </row>
    <row r="224" spans="2:6">
      <c r="B224">
        <v>1122812</v>
      </c>
      <c r="C224" t="s">
        <v>1651</v>
      </c>
      <c r="F224" s="197">
        <v>26098936</v>
      </c>
    </row>
    <row r="225" spans="2:6">
      <c r="B225">
        <v>1122813</v>
      </c>
      <c r="C225" t="s">
        <v>1652</v>
      </c>
      <c r="F225" s="197">
        <v>14520172</v>
      </c>
    </row>
    <row r="226" spans="2:6">
      <c r="B226">
        <v>1122815</v>
      </c>
      <c r="C226" t="s">
        <v>1653</v>
      </c>
      <c r="F226" s="197">
        <v>101652642</v>
      </c>
    </row>
    <row r="227" spans="2:6">
      <c r="B227">
        <v>1122816</v>
      </c>
      <c r="C227" t="s">
        <v>1654</v>
      </c>
      <c r="F227" s="197">
        <v>87530991</v>
      </c>
    </row>
    <row r="228" spans="2:6">
      <c r="B228">
        <v>1122818</v>
      </c>
      <c r="C228" t="s">
        <v>1655</v>
      </c>
      <c r="F228" s="197">
        <v>21790770</v>
      </c>
    </row>
    <row r="229" spans="2:6">
      <c r="B229">
        <v>1122819</v>
      </c>
      <c r="C229" t="s">
        <v>1656</v>
      </c>
      <c r="F229" s="197">
        <v>91448598</v>
      </c>
    </row>
    <row r="230" spans="2:6">
      <c r="B230">
        <v>1122824</v>
      </c>
      <c r="C230" t="s">
        <v>1657</v>
      </c>
      <c r="F230" s="197">
        <v>1092189710</v>
      </c>
    </row>
    <row r="231" spans="2:6">
      <c r="B231">
        <v>1122825</v>
      </c>
      <c r="C231" t="s">
        <v>1658</v>
      </c>
      <c r="F231" s="197">
        <v>1364465382</v>
      </c>
    </row>
    <row r="232" spans="2:6">
      <c r="B232">
        <v>1122826</v>
      </c>
      <c r="C232" t="s">
        <v>1659</v>
      </c>
      <c r="F232" s="197">
        <v>29780396</v>
      </c>
    </row>
    <row r="233" spans="2:6">
      <c r="B233">
        <v>1122827</v>
      </c>
      <c r="C233" t="s">
        <v>1660</v>
      </c>
      <c r="F233" s="197">
        <v>39186576</v>
      </c>
    </row>
    <row r="234" spans="2:6">
      <c r="B234">
        <v>1122828</v>
      </c>
      <c r="C234" t="s">
        <v>1661</v>
      </c>
      <c r="F234" s="197">
        <v>77452851</v>
      </c>
    </row>
    <row r="235" spans="2:6">
      <c r="B235">
        <v>1122829</v>
      </c>
      <c r="C235" t="s">
        <v>1662</v>
      </c>
      <c r="F235" s="197">
        <v>47200786</v>
      </c>
    </row>
    <row r="236" spans="2:6">
      <c r="B236">
        <v>1122831</v>
      </c>
      <c r="C236" t="s">
        <v>1663</v>
      </c>
      <c r="F236" s="197">
        <v>139471569</v>
      </c>
    </row>
    <row r="237" spans="2:6">
      <c r="B237">
        <v>1122832</v>
      </c>
      <c r="C237" t="s">
        <v>1664</v>
      </c>
      <c r="F237" s="197">
        <v>65321970</v>
      </c>
    </row>
    <row r="238" spans="2:6">
      <c r="B238">
        <v>1122833</v>
      </c>
      <c r="C238" t="s">
        <v>1665</v>
      </c>
      <c r="F238" s="197">
        <v>20169555</v>
      </c>
    </row>
    <row r="239" spans="2:6">
      <c r="B239">
        <v>1122835</v>
      </c>
      <c r="C239" t="s">
        <v>1666</v>
      </c>
      <c r="F239" s="197">
        <v>32648790</v>
      </c>
    </row>
    <row r="240" spans="2:6">
      <c r="B240">
        <v>1122837</v>
      </c>
      <c r="C240" t="s">
        <v>1667</v>
      </c>
      <c r="F240" s="197">
        <v>58155444</v>
      </c>
    </row>
    <row r="241" spans="2:6">
      <c r="B241">
        <v>1122838</v>
      </c>
      <c r="C241" t="s">
        <v>1668</v>
      </c>
      <c r="F241" s="197">
        <v>65866739</v>
      </c>
    </row>
    <row r="242" spans="2:6">
      <c r="B242">
        <v>1122841</v>
      </c>
      <c r="C242" t="s">
        <v>1669</v>
      </c>
      <c r="F242" s="197">
        <v>156315691</v>
      </c>
    </row>
    <row r="243" spans="2:6">
      <c r="B243">
        <v>1122842</v>
      </c>
      <c r="C243" t="s">
        <v>1670</v>
      </c>
      <c r="F243" s="197">
        <v>117084424</v>
      </c>
    </row>
    <row r="244" spans="2:6">
      <c r="B244">
        <v>1122844</v>
      </c>
      <c r="C244" t="s">
        <v>1671</v>
      </c>
      <c r="F244" s="197">
        <v>123771574</v>
      </c>
    </row>
    <row r="245" spans="2:6">
      <c r="B245">
        <v>1122845</v>
      </c>
      <c r="C245" t="s">
        <v>1672</v>
      </c>
      <c r="F245" s="197">
        <v>659549666</v>
      </c>
    </row>
    <row r="246" spans="2:6">
      <c r="B246">
        <v>1122847</v>
      </c>
      <c r="C246" t="s">
        <v>1673</v>
      </c>
      <c r="F246" s="197">
        <v>33976366</v>
      </c>
    </row>
    <row r="247" spans="2:6">
      <c r="B247">
        <v>1122848</v>
      </c>
      <c r="C247" t="s">
        <v>1674</v>
      </c>
      <c r="F247" s="197">
        <v>66417592</v>
      </c>
    </row>
    <row r="248" spans="2:6">
      <c r="B248">
        <v>1122850</v>
      </c>
      <c r="C248" t="s">
        <v>1675</v>
      </c>
      <c r="F248" s="197">
        <v>203263060</v>
      </c>
    </row>
    <row r="249" spans="2:6">
      <c r="B249">
        <v>1122851</v>
      </c>
      <c r="C249" t="s">
        <v>1676</v>
      </c>
      <c r="F249" s="197">
        <v>59140150</v>
      </c>
    </row>
    <row r="250" spans="2:6">
      <c r="B250">
        <v>1122854</v>
      </c>
      <c r="C250" t="s">
        <v>1677</v>
      </c>
      <c r="F250" s="197">
        <v>100093470</v>
      </c>
    </row>
    <row r="251" spans="2:6">
      <c r="B251">
        <v>1122855</v>
      </c>
      <c r="C251" t="s">
        <v>1678</v>
      </c>
      <c r="F251" s="197">
        <v>111330531</v>
      </c>
    </row>
    <row r="252" spans="2:6">
      <c r="B252">
        <v>1122856</v>
      </c>
      <c r="C252" t="s">
        <v>1679</v>
      </c>
      <c r="F252" s="197">
        <v>50810515</v>
      </c>
    </row>
    <row r="253" spans="2:6">
      <c r="B253">
        <v>1122857</v>
      </c>
      <c r="C253" t="s">
        <v>1680</v>
      </c>
      <c r="F253" s="197">
        <v>-17152269</v>
      </c>
    </row>
    <row r="254" spans="2:6">
      <c r="B254">
        <v>1122858</v>
      </c>
      <c r="C254" t="s">
        <v>1681</v>
      </c>
      <c r="F254" s="197">
        <v>66471886</v>
      </c>
    </row>
    <row r="255" spans="2:6">
      <c r="B255">
        <v>1122859</v>
      </c>
      <c r="C255" t="s">
        <v>1682</v>
      </c>
      <c r="F255" s="197">
        <v>57019182</v>
      </c>
    </row>
    <row r="256" spans="2:6">
      <c r="B256">
        <v>1122860</v>
      </c>
      <c r="C256" t="s">
        <v>1683</v>
      </c>
      <c r="F256" s="197">
        <v>170665311</v>
      </c>
    </row>
    <row r="257" spans="2:6">
      <c r="B257">
        <v>1122861</v>
      </c>
      <c r="C257" t="s">
        <v>1684</v>
      </c>
      <c r="F257" s="197">
        <v>56885495</v>
      </c>
    </row>
    <row r="258" spans="2:6">
      <c r="B258">
        <v>1122862</v>
      </c>
      <c r="C258" t="s">
        <v>1685</v>
      </c>
      <c r="F258" s="197">
        <v>81633937</v>
      </c>
    </row>
    <row r="259" spans="2:6">
      <c r="B259">
        <v>1122864</v>
      </c>
      <c r="C259" t="s">
        <v>1686</v>
      </c>
      <c r="F259" s="197">
        <v>79846285</v>
      </c>
    </row>
    <row r="260" spans="2:6">
      <c r="B260">
        <v>1122865</v>
      </c>
      <c r="C260" t="s">
        <v>1687</v>
      </c>
      <c r="F260" s="197">
        <v>50738720</v>
      </c>
    </row>
    <row r="261" spans="2:6">
      <c r="B261">
        <v>1122866</v>
      </c>
      <c r="C261" t="s">
        <v>1688</v>
      </c>
      <c r="F261" s="197">
        <v>39161406</v>
      </c>
    </row>
    <row r="262" spans="2:6">
      <c r="C262" t="s">
        <v>1689</v>
      </c>
      <c r="F262" s="197">
        <v>6199128526</v>
      </c>
    </row>
    <row r="263" spans="2:6">
      <c r="B263">
        <v>11229</v>
      </c>
      <c r="C263" t="s">
        <v>1690</v>
      </c>
      <c r="F263">
        <v>0</v>
      </c>
    </row>
    <row r="264" spans="2:6">
      <c r="B264">
        <v>1122901</v>
      </c>
      <c r="C264" t="s">
        <v>1691</v>
      </c>
      <c r="F264" s="197">
        <v>68750296</v>
      </c>
    </row>
    <row r="265" spans="2:6">
      <c r="B265">
        <v>1122902</v>
      </c>
      <c r="C265" t="s">
        <v>1692</v>
      </c>
      <c r="F265" s="197">
        <v>196065522</v>
      </c>
    </row>
    <row r="266" spans="2:6">
      <c r="B266">
        <v>1122903</v>
      </c>
      <c r="C266" t="s">
        <v>1693</v>
      </c>
      <c r="F266" s="197">
        <v>67355439</v>
      </c>
    </row>
    <row r="267" spans="2:6">
      <c r="B267">
        <v>1122904</v>
      </c>
      <c r="C267" t="s">
        <v>1694</v>
      </c>
      <c r="F267" s="197">
        <v>116759061</v>
      </c>
    </row>
    <row r="268" spans="2:6">
      <c r="B268">
        <v>1122905</v>
      </c>
      <c r="C268" t="s">
        <v>1695</v>
      </c>
      <c r="F268" s="197">
        <v>48789810</v>
      </c>
    </row>
    <row r="269" spans="2:6">
      <c r="B269">
        <v>1122909</v>
      </c>
      <c r="C269" t="s">
        <v>1696</v>
      </c>
      <c r="F269" s="197">
        <v>143793702</v>
      </c>
    </row>
    <row r="270" spans="2:6">
      <c r="B270">
        <v>1122911</v>
      </c>
      <c r="C270" t="s">
        <v>1697</v>
      </c>
      <c r="F270" s="197">
        <v>50774870</v>
      </c>
    </row>
    <row r="271" spans="2:6">
      <c r="B271">
        <v>1122912</v>
      </c>
      <c r="C271" t="s">
        <v>1698</v>
      </c>
      <c r="F271" s="197">
        <v>36232930</v>
      </c>
    </row>
    <row r="272" spans="2:6">
      <c r="B272">
        <v>1122913</v>
      </c>
      <c r="C272" t="s">
        <v>1699</v>
      </c>
      <c r="F272" s="197">
        <v>47929768</v>
      </c>
    </row>
    <row r="273" spans="2:6">
      <c r="B273">
        <v>1122914</v>
      </c>
      <c r="C273" t="s">
        <v>1700</v>
      </c>
      <c r="F273" s="197">
        <v>107098003</v>
      </c>
    </row>
    <row r="274" spans="2:6">
      <c r="B274">
        <v>1122916</v>
      </c>
      <c r="C274" t="s">
        <v>1701</v>
      </c>
      <c r="F274" s="197">
        <v>41522544</v>
      </c>
    </row>
    <row r="275" spans="2:6">
      <c r="B275">
        <v>1122917</v>
      </c>
      <c r="C275" t="s">
        <v>1702</v>
      </c>
      <c r="F275" s="197">
        <v>162704416</v>
      </c>
    </row>
    <row r="276" spans="2:6">
      <c r="B276">
        <v>1122918</v>
      </c>
      <c r="C276" t="s">
        <v>1703</v>
      </c>
      <c r="F276" s="197">
        <v>132200038</v>
      </c>
    </row>
    <row r="277" spans="2:6">
      <c r="B277">
        <v>1122919</v>
      </c>
      <c r="C277" t="s">
        <v>1704</v>
      </c>
      <c r="F277" s="197">
        <v>129013295</v>
      </c>
    </row>
    <row r="278" spans="2:6">
      <c r="B278">
        <v>1122920</v>
      </c>
      <c r="C278" t="s">
        <v>1705</v>
      </c>
      <c r="F278" s="197">
        <v>159334110</v>
      </c>
    </row>
    <row r="279" spans="2:6">
      <c r="B279">
        <v>1122921</v>
      </c>
      <c r="C279" t="s">
        <v>1706</v>
      </c>
      <c r="F279" s="197">
        <v>247472794</v>
      </c>
    </row>
    <row r="280" spans="2:6">
      <c r="B280">
        <v>1122922</v>
      </c>
      <c r="C280" t="s">
        <v>1707</v>
      </c>
      <c r="F280" s="197">
        <v>126245207</v>
      </c>
    </row>
    <row r="281" spans="2:6">
      <c r="B281">
        <v>1122923</v>
      </c>
      <c r="C281" t="s">
        <v>1708</v>
      </c>
      <c r="F281" s="197">
        <v>371790548</v>
      </c>
    </row>
    <row r="282" spans="2:6">
      <c r="B282">
        <v>1122924</v>
      </c>
      <c r="C282" t="s">
        <v>1709</v>
      </c>
      <c r="F282" s="197">
        <v>111288136</v>
      </c>
    </row>
    <row r="283" spans="2:6">
      <c r="B283">
        <v>1122925</v>
      </c>
      <c r="C283" t="s">
        <v>1710</v>
      </c>
      <c r="F283" s="197">
        <v>58633689</v>
      </c>
    </row>
    <row r="284" spans="2:6">
      <c r="B284">
        <v>1122926</v>
      </c>
      <c r="C284" t="s">
        <v>1711</v>
      </c>
      <c r="F284" s="197">
        <v>126350316</v>
      </c>
    </row>
    <row r="285" spans="2:6">
      <c r="B285">
        <v>1122928</v>
      </c>
      <c r="C285" t="s">
        <v>1712</v>
      </c>
      <c r="F285" s="197">
        <v>52264699</v>
      </c>
    </row>
    <row r="286" spans="2:6">
      <c r="B286">
        <v>1122929</v>
      </c>
      <c r="C286" t="s">
        <v>1713</v>
      </c>
      <c r="F286" s="197">
        <v>113134554</v>
      </c>
    </row>
    <row r="287" spans="2:6">
      <c r="B287">
        <v>1122930</v>
      </c>
      <c r="C287" t="s">
        <v>1714</v>
      </c>
      <c r="F287" s="197">
        <v>74007703</v>
      </c>
    </row>
    <row r="288" spans="2:6">
      <c r="B288">
        <v>1122931</v>
      </c>
      <c r="C288" t="s">
        <v>1715</v>
      </c>
      <c r="F288" s="197">
        <v>89113739</v>
      </c>
    </row>
    <row r="289" spans="2:6">
      <c r="B289">
        <v>1122932</v>
      </c>
      <c r="C289" t="s">
        <v>1716</v>
      </c>
      <c r="F289" s="197">
        <v>26033232</v>
      </c>
    </row>
    <row r="290" spans="2:6">
      <c r="B290">
        <v>1122935</v>
      </c>
      <c r="C290" t="s">
        <v>1717</v>
      </c>
      <c r="F290" s="197">
        <v>107518882</v>
      </c>
    </row>
    <row r="291" spans="2:6">
      <c r="B291">
        <v>1122936</v>
      </c>
      <c r="C291" t="s">
        <v>1718</v>
      </c>
      <c r="F291" s="197">
        <v>87705005</v>
      </c>
    </row>
    <row r="292" spans="2:6">
      <c r="B292">
        <v>1122938</v>
      </c>
      <c r="C292" t="s">
        <v>1719</v>
      </c>
      <c r="F292" s="197">
        <v>98062904</v>
      </c>
    </row>
    <row r="293" spans="2:6">
      <c r="B293">
        <v>1122939</v>
      </c>
      <c r="C293" t="s">
        <v>1720</v>
      </c>
      <c r="F293" s="197">
        <v>402487516</v>
      </c>
    </row>
    <row r="294" spans="2:6">
      <c r="B294">
        <v>1122940</v>
      </c>
      <c r="C294" t="s">
        <v>1721</v>
      </c>
      <c r="F294" s="197">
        <v>16632863</v>
      </c>
    </row>
    <row r="295" spans="2:6">
      <c r="B295">
        <v>1122941</v>
      </c>
      <c r="C295" t="s">
        <v>1722</v>
      </c>
      <c r="F295" s="197">
        <v>32594820</v>
      </c>
    </row>
    <row r="296" spans="2:6">
      <c r="C296" t="s">
        <v>1723</v>
      </c>
      <c r="F296" s="197">
        <v>3649660411</v>
      </c>
    </row>
    <row r="297" spans="2:6">
      <c r="B297">
        <v>11230</v>
      </c>
      <c r="C297" t="s">
        <v>1724</v>
      </c>
      <c r="F297">
        <v>0</v>
      </c>
    </row>
    <row r="298" spans="2:6">
      <c r="B298">
        <v>112303</v>
      </c>
      <c r="C298" t="s">
        <v>1725</v>
      </c>
      <c r="F298" s="197">
        <v>30304276</v>
      </c>
    </row>
    <row r="299" spans="2:6">
      <c r="B299">
        <v>11235</v>
      </c>
      <c r="C299" t="s">
        <v>1726</v>
      </c>
      <c r="F299" s="197">
        <v>56015667</v>
      </c>
    </row>
    <row r="300" spans="2:6">
      <c r="B300">
        <v>11237</v>
      </c>
      <c r="C300" t="s">
        <v>1727</v>
      </c>
      <c r="F300" s="197">
        <v>62626673</v>
      </c>
    </row>
    <row r="301" spans="2:6">
      <c r="B301">
        <v>11238</v>
      </c>
      <c r="C301" t="s">
        <v>1728</v>
      </c>
      <c r="F301" s="197">
        <v>62419284</v>
      </c>
    </row>
    <row r="302" spans="2:6">
      <c r="B302">
        <v>11239</v>
      </c>
      <c r="C302" t="s">
        <v>1729</v>
      </c>
      <c r="F302" s="197">
        <v>39196872</v>
      </c>
    </row>
    <row r="303" spans="2:6">
      <c r="B303">
        <v>11244</v>
      </c>
      <c r="C303" t="s">
        <v>1730</v>
      </c>
      <c r="F303" s="197">
        <v>26129844</v>
      </c>
    </row>
    <row r="304" spans="2:6">
      <c r="B304">
        <v>11245</v>
      </c>
      <c r="C304" t="s">
        <v>1731</v>
      </c>
      <c r="F304" s="197">
        <v>78424663</v>
      </c>
    </row>
    <row r="305" spans="2:6">
      <c r="B305">
        <v>11246</v>
      </c>
      <c r="C305" t="s">
        <v>1732</v>
      </c>
      <c r="F305" s="197">
        <v>32632860</v>
      </c>
    </row>
    <row r="306" spans="2:6">
      <c r="B306">
        <v>11247</v>
      </c>
      <c r="C306" t="s">
        <v>1733</v>
      </c>
      <c r="F306" s="197">
        <v>244825105</v>
      </c>
    </row>
    <row r="307" spans="2:6">
      <c r="B307">
        <v>11248</v>
      </c>
      <c r="C307" t="s">
        <v>1734</v>
      </c>
      <c r="F307" s="197">
        <v>13046508</v>
      </c>
    </row>
    <row r="308" spans="2:6">
      <c r="B308">
        <v>11249</v>
      </c>
      <c r="C308" t="s">
        <v>1735</v>
      </c>
      <c r="F308" s="197">
        <v>125020911</v>
      </c>
    </row>
    <row r="309" spans="2:6">
      <c r="B309">
        <v>11250</v>
      </c>
      <c r="C309" t="s">
        <v>1736</v>
      </c>
      <c r="F309" s="197">
        <v>38032327</v>
      </c>
    </row>
    <row r="310" spans="2:6">
      <c r="B310">
        <v>11251</v>
      </c>
      <c r="C310" t="s">
        <v>1737</v>
      </c>
      <c r="F310" s="197">
        <v>143725164</v>
      </c>
    </row>
    <row r="311" spans="2:6">
      <c r="B311">
        <v>11252</v>
      </c>
      <c r="C311" t="s">
        <v>1738</v>
      </c>
      <c r="F311" s="197">
        <v>52251736</v>
      </c>
    </row>
    <row r="312" spans="2:6">
      <c r="B312">
        <v>11253</v>
      </c>
      <c r="C312" t="s">
        <v>1739</v>
      </c>
      <c r="F312" s="197">
        <v>122433586</v>
      </c>
    </row>
    <row r="313" spans="2:6">
      <c r="B313">
        <v>11254</v>
      </c>
      <c r="C313" t="s">
        <v>1740</v>
      </c>
      <c r="F313" s="197">
        <v>160125842</v>
      </c>
    </row>
    <row r="314" spans="2:6">
      <c r="B314">
        <v>11255</v>
      </c>
      <c r="C314" t="s">
        <v>1741</v>
      </c>
      <c r="F314" s="197">
        <v>76319303</v>
      </c>
    </row>
    <row r="315" spans="2:6">
      <c r="B315">
        <v>11259</v>
      </c>
      <c r="C315" t="s">
        <v>1742</v>
      </c>
      <c r="F315" s="197">
        <v>81061664</v>
      </c>
    </row>
    <row r="316" spans="2:6">
      <c r="B316">
        <v>11260</v>
      </c>
      <c r="C316" t="s">
        <v>1743</v>
      </c>
      <c r="F316" s="197">
        <v>100790444</v>
      </c>
    </row>
    <row r="317" spans="2:6">
      <c r="B317">
        <v>11261</v>
      </c>
      <c r="C317" t="s">
        <v>1744</v>
      </c>
      <c r="F317" s="197">
        <v>94708678</v>
      </c>
    </row>
    <row r="318" spans="2:6">
      <c r="B318">
        <v>11262</v>
      </c>
      <c r="C318" t="s">
        <v>1745</v>
      </c>
      <c r="F318" s="197">
        <v>108082219</v>
      </c>
    </row>
    <row r="319" spans="2:6">
      <c r="B319">
        <v>11266</v>
      </c>
      <c r="C319" t="s">
        <v>1746</v>
      </c>
      <c r="F319" s="197">
        <v>50594457</v>
      </c>
    </row>
    <row r="320" spans="2:6">
      <c r="B320">
        <v>11267</v>
      </c>
      <c r="C320" t="s">
        <v>1747</v>
      </c>
      <c r="F320" s="197">
        <v>96130076</v>
      </c>
    </row>
    <row r="321" spans="2:6">
      <c r="B321">
        <v>11269</v>
      </c>
      <c r="C321" t="s">
        <v>1748</v>
      </c>
      <c r="F321" s="197">
        <v>75472720</v>
      </c>
    </row>
    <row r="322" spans="2:6">
      <c r="B322">
        <v>11271</v>
      </c>
      <c r="C322" t="s">
        <v>1749</v>
      </c>
      <c r="F322" s="197">
        <v>239698470</v>
      </c>
    </row>
    <row r="323" spans="2:6">
      <c r="B323">
        <v>11272</v>
      </c>
      <c r="C323" t="s">
        <v>1750</v>
      </c>
      <c r="F323" s="197">
        <v>124464054</v>
      </c>
    </row>
    <row r="324" spans="2:6">
      <c r="B324">
        <v>11273</v>
      </c>
      <c r="C324" t="s">
        <v>1751</v>
      </c>
      <c r="F324" s="197">
        <v>126745224</v>
      </c>
    </row>
    <row r="325" spans="2:6">
      <c r="C325" t="s">
        <v>1752</v>
      </c>
      <c r="F325" s="197">
        <v>2461278627</v>
      </c>
    </row>
    <row r="326" spans="2:6">
      <c r="B326">
        <v>1127501</v>
      </c>
      <c r="C326" t="s">
        <v>1753</v>
      </c>
      <c r="F326">
        <v>0</v>
      </c>
    </row>
    <row r="327" spans="2:6">
      <c r="B327">
        <v>1127502</v>
      </c>
      <c r="C327" t="s">
        <v>1754</v>
      </c>
      <c r="F327" s="197">
        <v>132115380</v>
      </c>
    </row>
    <row r="328" spans="2:6">
      <c r="B328">
        <v>1127503</v>
      </c>
      <c r="C328" t="s">
        <v>1755</v>
      </c>
      <c r="F328" s="197">
        <v>66400380</v>
      </c>
    </row>
    <row r="329" spans="2:6">
      <c r="B329">
        <v>1127504</v>
      </c>
      <c r="C329" t="s">
        <v>1756</v>
      </c>
      <c r="F329" s="197">
        <v>34233085</v>
      </c>
    </row>
    <row r="330" spans="2:6">
      <c r="B330">
        <v>1127505</v>
      </c>
      <c r="C330" t="s">
        <v>1757</v>
      </c>
      <c r="F330" s="197">
        <v>114356210</v>
      </c>
    </row>
    <row r="331" spans="2:6">
      <c r="B331">
        <v>1127507</v>
      </c>
      <c r="C331" t="s">
        <v>1758</v>
      </c>
      <c r="F331" s="197">
        <v>183720998</v>
      </c>
    </row>
    <row r="332" spans="2:6">
      <c r="B332">
        <v>1127508</v>
      </c>
      <c r="C332" t="s">
        <v>1759</v>
      </c>
      <c r="F332" s="197">
        <v>114356210</v>
      </c>
    </row>
    <row r="333" spans="2:6">
      <c r="B333">
        <v>1127509</v>
      </c>
      <c r="C333" t="s">
        <v>1760</v>
      </c>
      <c r="F333" s="197">
        <v>382281006</v>
      </c>
    </row>
    <row r="334" spans="2:6">
      <c r="B334">
        <v>1127510</v>
      </c>
      <c r="C334" t="s">
        <v>1761</v>
      </c>
      <c r="F334" s="197">
        <v>143498599</v>
      </c>
    </row>
    <row r="335" spans="2:6">
      <c r="B335">
        <v>1127511</v>
      </c>
      <c r="C335" t="s">
        <v>1762</v>
      </c>
      <c r="F335" s="197">
        <v>143498599</v>
      </c>
    </row>
    <row r="336" spans="2:6">
      <c r="B336">
        <v>1127512</v>
      </c>
      <c r="C336" t="s">
        <v>1763</v>
      </c>
      <c r="F336" s="197">
        <v>143498599</v>
      </c>
    </row>
    <row r="337" spans="2:6">
      <c r="B337">
        <v>1127513</v>
      </c>
      <c r="C337" t="s">
        <v>1764</v>
      </c>
      <c r="F337" s="197">
        <v>185921064</v>
      </c>
    </row>
    <row r="338" spans="2:6">
      <c r="B338">
        <v>1127514</v>
      </c>
      <c r="C338" t="s">
        <v>1765</v>
      </c>
      <c r="F338" s="197">
        <v>399264996</v>
      </c>
    </row>
    <row r="339" spans="2:6">
      <c r="B339">
        <v>1127516</v>
      </c>
      <c r="C339" t="s">
        <v>1766</v>
      </c>
      <c r="F339" s="197">
        <v>73040418</v>
      </c>
    </row>
    <row r="340" spans="2:6">
      <c r="B340">
        <v>1127517</v>
      </c>
      <c r="C340" t="s">
        <v>1767</v>
      </c>
      <c r="F340" s="197">
        <v>88533840</v>
      </c>
    </row>
    <row r="341" spans="2:6">
      <c r="B341">
        <v>1127518</v>
      </c>
      <c r="C341" t="s">
        <v>1768</v>
      </c>
      <c r="F341" s="197">
        <v>71970634</v>
      </c>
    </row>
    <row r="342" spans="2:6">
      <c r="B342">
        <v>1127519</v>
      </c>
      <c r="C342" t="s">
        <v>1769</v>
      </c>
      <c r="F342" s="197">
        <v>180963169</v>
      </c>
    </row>
    <row r="343" spans="2:6">
      <c r="B343">
        <v>1127520</v>
      </c>
      <c r="C343" t="s">
        <v>1770</v>
      </c>
      <c r="F343" s="197">
        <v>180963169</v>
      </c>
    </row>
    <row r="344" spans="2:6">
      <c r="B344">
        <v>1127521</v>
      </c>
      <c r="C344" t="s">
        <v>1771</v>
      </c>
      <c r="F344" s="197">
        <v>194442446</v>
      </c>
    </row>
    <row r="345" spans="2:6">
      <c r="B345">
        <v>1127522</v>
      </c>
      <c r="C345" t="s">
        <v>1772</v>
      </c>
      <c r="F345" s="197">
        <v>144987443</v>
      </c>
    </row>
    <row r="346" spans="2:6">
      <c r="B346">
        <v>1127523</v>
      </c>
      <c r="C346" t="s">
        <v>1773</v>
      </c>
      <c r="F346" s="197">
        <v>30986844</v>
      </c>
    </row>
    <row r="347" spans="2:6">
      <c r="B347">
        <v>1127524</v>
      </c>
      <c r="C347" t="s">
        <v>1774</v>
      </c>
      <c r="F347" s="197">
        <v>123947376</v>
      </c>
    </row>
    <row r="348" spans="2:6">
      <c r="B348">
        <v>1127525</v>
      </c>
      <c r="C348" t="s">
        <v>1775</v>
      </c>
      <c r="F348" s="197">
        <v>100032172</v>
      </c>
    </row>
    <row r="349" spans="2:6">
      <c r="B349">
        <v>1127526</v>
      </c>
      <c r="C349" t="s">
        <v>1776</v>
      </c>
      <c r="F349" s="197">
        <v>35557403</v>
      </c>
    </row>
    <row r="350" spans="2:6">
      <c r="B350">
        <v>1127527</v>
      </c>
      <c r="C350" t="s">
        <v>1777</v>
      </c>
      <c r="F350" s="197">
        <v>380105286</v>
      </c>
    </row>
    <row r="351" spans="2:6">
      <c r="B351">
        <v>1127528</v>
      </c>
      <c r="C351" t="s">
        <v>1778</v>
      </c>
      <c r="F351" s="197">
        <v>263098963</v>
      </c>
    </row>
    <row r="352" spans="2:6">
      <c r="B352">
        <v>1127529</v>
      </c>
      <c r="C352" t="s">
        <v>1779</v>
      </c>
      <c r="F352" s="197">
        <v>105632676</v>
      </c>
    </row>
    <row r="353" spans="2:6">
      <c r="B353">
        <v>1127530</v>
      </c>
      <c r="C353" t="s">
        <v>1780</v>
      </c>
      <c r="F353" s="197">
        <v>295850582</v>
      </c>
    </row>
    <row r="354" spans="2:6">
      <c r="B354">
        <v>1127531</v>
      </c>
      <c r="C354" t="s">
        <v>1781</v>
      </c>
      <c r="F354" s="197">
        <v>323812520</v>
      </c>
    </row>
    <row r="355" spans="2:6">
      <c r="B355">
        <v>1127532</v>
      </c>
      <c r="C355" t="s">
        <v>1782</v>
      </c>
      <c r="F355" s="197">
        <v>75430832</v>
      </c>
    </row>
    <row r="356" spans="2:6">
      <c r="B356">
        <v>1127533</v>
      </c>
      <c r="C356" t="s">
        <v>1783</v>
      </c>
      <c r="F356" s="197">
        <v>162680931</v>
      </c>
    </row>
    <row r="357" spans="2:6">
      <c r="B357">
        <v>1127534</v>
      </c>
      <c r="C357" t="s">
        <v>1784</v>
      </c>
      <c r="F357" s="197">
        <v>141993524</v>
      </c>
    </row>
    <row r="358" spans="2:6">
      <c r="B358">
        <v>1127535</v>
      </c>
      <c r="C358" t="s">
        <v>1785</v>
      </c>
      <c r="F358" s="197">
        <v>139669510</v>
      </c>
    </row>
    <row r="359" spans="2:6">
      <c r="B359">
        <v>1127536</v>
      </c>
      <c r="C359" t="s">
        <v>1786</v>
      </c>
      <c r="F359" s="197">
        <v>65847044</v>
      </c>
    </row>
    <row r="360" spans="2:6">
      <c r="B360">
        <v>1127540</v>
      </c>
      <c r="C360" t="s">
        <v>1787</v>
      </c>
      <c r="F360" s="197">
        <v>175732295</v>
      </c>
    </row>
    <row r="361" spans="2:6">
      <c r="B361">
        <v>1127541</v>
      </c>
      <c r="C361" t="s">
        <v>1788</v>
      </c>
      <c r="F361" s="197">
        <v>109848362</v>
      </c>
    </row>
    <row r="362" spans="2:6">
      <c r="B362">
        <v>1127542</v>
      </c>
      <c r="C362" t="s">
        <v>1789</v>
      </c>
      <c r="F362" s="197">
        <v>131409008</v>
      </c>
    </row>
    <row r="363" spans="2:6">
      <c r="B363">
        <v>1127543</v>
      </c>
      <c r="C363" t="s">
        <v>1790</v>
      </c>
      <c r="F363" s="197">
        <v>36869679</v>
      </c>
    </row>
    <row r="364" spans="2:6">
      <c r="B364">
        <v>1127545</v>
      </c>
      <c r="C364" t="s">
        <v>1791</v>
      </c>
      <c r="F364" s="197">
        <v>66746995</v>
      </c>
    </row>
    <row r="365" spans="2:6">
      <c r="B365">
        <v>1127547</v>
      </c>
      <c r="C365" t="s">
        <v>1792</v>
      </c>
      <c r="F365" s="197">
        <v>71909541</v>
      </c>
    </row>
    <row r="366" spans="2:6">
      <c r="B366">
        <v>1127548</v>
      </c>
      <c r="C366" t="s">
        <v>1793</v>
      </c>
      <c r="F366" s="197">
        <v>58794282</v>
      </c>
    </row>
    <row r="367" spans="2:6">
      <c r="B367">
        <v>1127550</v>
      </c>
      <c r="C367" t="s">
        <v>1794</v>
      </c>
      <c r="F367" s="197">
        <v>64491184</v>
      </c>
    </row>
    <row r="368" spans="2:6">
      <c r="B368">
        <v>1127551</v>
      </c>
      <c r="C368" t="s">
        <v>1795</v>
      </c>
      <c r="F368" s="197">
        <v>272065949</v>
      </c>
    </row>
    <row r="369" spans="2:6">
      <c r="B369">
        <v>1127552</v>
      </c>
      <c r="C369" t="s">
        <v>1796</v>
      </c>
      <c r="F369" s="197">
        <v>45241532</v>
      </c>
    </row>
    <row r="370" spans="2:6">
      <c r="B370">
        <v>1127553</v>
      </c>
      <c r="C370" t="s">
        <v>1797</v>
      </c>
      <c r="F370" s="197">
        <v>92045682</v>
      </c>
    </row>
    <row r="371" spans="2:6">
      <c r="B371">
        <v>1127554</v>
      </c>
      <c r="C371" t="s">
        <v>1798</v>
      </c>
      <c r="F371" s="197">
        <v>102954517</v>
      </c>
    </row>
    <row r="372" spans="2:6">
      <c r="B372">
        <v>1127556</v>
      </c>
      <c r="C372" t="s">
        <v>1799</v>
      </c>
      <c r="F372" s="197">
        <v>46337490</v>
      </c>
    </row>
    <row r="373" spans="2:6">
      <c r="B373">
        <v>1127558</v>
      </c>
      <c r="C373" t="s">
        <v>1800</v>
      </c>
      <c r="F373" s="197">
        <v>50845130</v>
      </c>
    </row>
    <row r="374" spans="2:6">
      <c r="B374">
        <v>1127560</v>
      </c>
      <c r="C374" t="s">
        <v>1801</v>
      </c>
      <c r="F374" s="197">
        <v>110667300</v>
      </c>
    </row>
    <row r="375" spans="2:6">
      <c r="B375">
        <v>1127561</v>
      </c>
      <c r="C375" t="s">
        <v>1802</v>
      </c>
      <c r="F375" s="197">
        <v>53100114</v>
      </c>
    </row>
    <row r="376" spans="2:6">
      <c r="B376">
        <v>1127562</v>
      </c>
      <c r="C376" t="s">
        <v>1803</v>
      </c>
      <c r="F376" s="197">
        <v>119703963</v>
      </c>
    </row>
    <row r="377" spans="2:6">
      <c r="B377">
        <v>112789902</v>
      </c>
      <c r="C377" t="s">
        <v>1804</v>
      </c>
      <c r="F377" s="197">
        <v>85663444</v>
      </c>
    </row>
    <row r="378" spans="2:6">
      <c r="B378">
        <v>112789913</v>
      </c>
      <c r="C378" t="s">
        <v>1805</v>
      </c>
      <c r="F378" s="197">
        <v>109327500</v>
      </c>
    </row>
    <row r="379" spans="2:6">
      <c r="B379">
        <v>112789915</v>
      </c>
      <c r="C379" t="s">
        <v>1806</v>
      </c>
      <c r="F379" s="197">
        <v>1143729720</v>
      </c>
    </row>
    <row r="380" spans="2:6">
      <c r="C380" t="s">
        <v>1807</v>
      </c>
      <c r="F380" s="197">
        <v>8170175595</v>
      </c>
    </row>
    <row r="381" spans="2:6">
      <c r="B381">
        <v>11279</v>
      </c>
      <c r="C381" t="s">
        <v>1808</v>
      </c>
      <c r="F381">
        <v>0</v>
      </c>
    </row>
    <row r="382" spans="2:6">
      <c r="B382">
        <v>1127911</v>
      </c>
      <c r="C382" t="s">
        <v>1809</v>
      </c>
      <c r="F382" s="197">
        <v>179830000</v>
      </c>
    </row>
    <row r="383" spans="2:6">
      <c r="C383" t="s">
        <v>1810</v>
      </c>
      <c r="F383" s="197">
        <v>179830000</v>
      </c>
    </row>
    <row r="384" spans="2:6">
      <c r="B384">
        <v>11280</v>
      </c>
      <c r="C384" t="s">
        <v>1811</v>
      </c>
      <c r="F384">
        <v>0</v>
      </c>
    </row>
    <row r="385" spans="2:6">
      <c r="B385">
        <v>11281</v>
      </c>
      <c r="C385" t="s">
        <v>1812</v>
      </c>
      <c r="F385" s="197">
        <v>208792306</v>
      </c>
    </row>
    <row r="386" spans="2:6">
      <c r="B386">
        <v>11282</v>
      </c>
      <c r="C386" t="s">
        <v>1813</v>
      </c>
      <c r="F386" s="197">
        <v>220626329</v>
      </c>
    </row>
    <row r="387" spans="2:6">
      <c r="B387">
        <v>11283</v>
      </c>
      <c r="C387" t="s">
        <v>1814</v>
      </c>
      <c r="F387" s="197">
        <v>9117404</v>
      </c>
    </row>
    <row r="388" spans="2:6">
      <c r="B388">
        <v>11287</v>
      </c>
      <c r="C388" t="s">
        <v>1815</v>
      </c>
      <c r="F388" s="197">
        <v>93742581</v>
      </c>
    </row>
    <row r="389" spans="2:6">
      <c r="B389">
        <v>11288</v>
      </c>
      <c r="C389" t="s">
        <v>1816</v>
      </c>
      <c r="F389" s="197">
        <v>406399837</v>
      </c>
    </row>
    <row r="390" spans="2:6">
      <c r="B390">
        <v>11289</v>
      </c>
      <c r="C390" t="s">
        <v>1817</v>
      </c>
      <c r="F390" s="197">
        <v>445388470</v>
      </c>
    </row>
    <row r="391" spans="2:6">
      <c r="B391">
        <v>112891</v>
      </c>
      <c r="C391" t="s">
        <v>1818</v>
      </c>
      <c r="F391" s="197">
        <v>196250012</v>
      </c>
    </row>
    <row r="392" spans="2:6">
      <c r="B392">
        <v>112893</v>
      </c>
      <c r="C392" t="s">
        <v>1819</v>
      </c>
      <c r="F392" s="197">
        <v>137199037</v>
      </c>
    </row>
    <row r="393" spans="2:6">
      <c r="B393">
        <v>112894</v>
      </c>
      <c r="C393" t="s">
        <v>1820</v>
      </c>
      <c r="F393" s="197">
        <v>138090657</v>
      </c>
    </row>
    <row r="394" spans="2:6">
      <c r="B394">
        <v>112898</v>
      </c>
      <c r="C394" t="s">
        <v>1821</v>
      </c>
      <c r="F394" s="197">
        <v>50169176</v>
      </c>
    </row>
    <row r="395" spans="2:6">
      <c r="B395">
        <v>112899</v>
      </c>
      <c r="C395" t="s">
        <v>1822</v>
      </c>
      <c r="F395" s="197">
        <v>139411287</v>
      </c>
    </row>
    <row r="396" spans="2:6">
      <c r="B396">
        <v>11289901</v>
      </c>
      <c r="C396" t="s">
        <v>1823</v>
      </c>
      <c r="F396" s="197">
        <v>193328395</v>
      </c>
    </row>
    <row r="397" spans="2:6">
      <c r="B397">
        <v>11289902</v>
      </c>
      <c r="C397" t="s">
        <v>1824</v>
      </c>
      <c r="F397" s="197">
        <v>243320504</v>
      </c>
    </row>
    <row r="398" spans="2:6">
      <c r="B398">
        <v>11289903</v>
      </c>
      <c r="C398" t="s">
        <v>1825</v>
      </c>
      <c r="F398" s="197">
        <v>606908327</v>
      </c>
    </row>
    <row r="399" spans="2:6">
      <c r="B399">
        <v>11289906</v>
      </c>
      <c r="C399" t="s">
        <v>1826</v>
      </c>
      <c r="F399" s="197">
        <v>208275859</v>
      </c>
    </row>
    <row r="400" spans="2:6">
      <c r="B400">
        <v>11289909</v>
      </c>
      <c r="C400" t="s">
        <v>1827</v>
      </c>
      <c r="F400" s="197">
        <v>87543220</v>
      </c>
    </row>
    <row r="401" spans="2:6">
      <c r="B401">
        <v>11289910</v>
      </c>
      <c r="C401" t="s">
        <v>1828</v>
      </c>
      <c r="F401" s="197">
        <v>105650382</v>
      </c>
    </row>
    <row r="402" spans="2:6">
      <c r="B402">
        <v>11289912</v>
      </c>
      <c r="C402" t="s">
        <v>1829</v>
      </c>
      <c r="F402" s="197">
        <v>169601326</v>
      </c>
    </row>
    <row r="403" spans="2:6">
      <c r="B403">
        <v>11289914</v>
      </c>
      <c r="C403" t="s">
        <v>1830</v>
      </c>
      <c r="F403" s="197">
        <v>285241277</v>
      </c>
    </row>
    <row r="404" spans="2:6">
      <c r="B404">
        <v>11289915</v>
      </c>
      <c r="C404" t="s">
        <v>1831</v>
      </c>
      <c r="F404" s="197">
        <v>158900536</v>
      </c>
    </row>
    <row r="405" spans="2:6">
      <c r="C405" t="s">
        <v>1832</v>
      </c>
      <c r="F405" s="197">
        <v>4103956922</v>
      </c>
    </row>
    <row r="406" spans="2:6">
      <c r="C406" t="s">
        <v>1279</v>
      </c>
      <c r="F406" s="197">
        <v>40275667990</v>
      </c>
    </row>
    <row r="407" spans="2:6">
      <c r="C407" t="s">
        <v>1280</v>
      </c>
      <c r="F407" s="197">
        <v>40275667990</v>
      </c>
    </row>
    <row r="408" spans="2:6">
      <c r="B408">
        <v>1129</v>
      </c>
      <c r="C408" t="s">
        <v>1281</v>
      </c>
      <c r="F408">
        <v>0</v>
      </c>
    </row>
    <row r="409" spans="2:6">
      <c r="B409">
        <v>11290</v>
      </c>
      <c r="C409" t="s">
        <v>1282</v>
      </c>
      <c r="F409">
        <v>0</v>
      </c>
    </row>
    <row r="410" spans="2:6">
      <c r="B410">
        <v>1129001</v>
      </c>
      <c r="C410" t="s">
        <v>1833</v>
      </c>
      <c r="F410" s="197">
        <v>51548495019</v>
      </c>
    </row>
    <row r="411" spans="2:6">
      <c r="B411">
        <v>1129002</v>
      </c>
      <c r="C411" t="s">
        <v>1834</v>
      </c>
      <c r="F411" s="197">
        <v>123936712</v>
      </c>
    </row>
    <row r="412" spans="2:6">
      <c r="B412">
        <v>1129003</v>
      </c>
      <c r="C412" t="s">
        <v>1835</v>
      </c>
      <c r="F412" s="197">
        <v>-35184830</v>
      </c>
    </row>
    <row r="413" spans="2:6">
      <c r="C413" t="s">
        <v>1283</v>
      </c>
      <c r="F413" s="197">
        <v>51637246901</v>
      </c>
    </row>
    <row r="414" spans="2:6">
      <c r="B414">
        <v>11291</v>
      </c>
      <c r="C414" t="s">
        <v>1284</v>
      </c>
      <c r="F414">
        <v>0</v>
      </c>
    </row>
    <row r="415" spans="2:6">
      <c r="B415">
        <v>11292</v>
      </c>
      <c r="C415" t="s">
        <v>1836</v>
      </c>
      <c r="F415" s="197">
        <v>3400000</v>
      </c>
    </row>
    <row r="416" spans="2:6">
      <c r="B416">
        <v>11293</v>
      </c>
      <c r="C416" t="s">
        <v>1837</v>
      </c>
      <c r="F416" s="197">
        <v>14800000</v>
      </c>
    </row>
    <row r="417" spans="2:6">
      <c r="B417">
        <v>11294</v>
      </c>
      <c r="C417" t="s">
        <v>1838</v>
      </c>
      <c r="F417" s="197">
        <v>2600000</v>
      </c>
    </row>
    <row r="418" spans="2:6">
      <c r="B418">
        <v>11295</v>
      </c>
      <c r="C418" t="s">
        <v>1839</v>
      </c>
      <c r="F418" s="197">
        <v>100000</v>
      </c>
    </row>
    <row r="419" spans="2:6">
      <c r="B419">
        <v>112991</v>
      </c>
      <c r="C419" t="s">
        <v>1840</v>
      </c>
      <c r="F419" s="197">
        <v>12188442</v>
      </c>
    </row>
    <row r="420" spans="2:6">
      <c r="B420">
        <v>112992</v>
      </c>
      <c r="C420" t="s">
        <v>1841</v>
      </c>
      <c r="F420" s="197">
        <v>26282898</v>
      </c>
    </row>
    <row r="421" spans="2:6">
      <c r="B421">
        <v>112993</v>
      </c>
      <c r="C421" t="s">
        <v>1842</v>
      </c>
      <c r="F421" s="197">
        <v>8761998</v>
      </c>
    </row>
    <row r="422" spans="2:6">
      <c r="B422">
        <v>112994</v>
      </c>
      <c r="C422" t="s">
        <v>1843</v>
      </c>
      <c r="F422" s="197">
        <v>19211609</v>
      </c>
    </row>
    <row r="423" spans="2:6">
      <c r="B423">
        <v>112995</v>
      </c>
      <c r="C423" t="s">
        <v>1844</v>
      </c>
      <c r="F423" s="197">
        <v>28946850</v>
      </c>
    </row>
    <row r="424" spans="2:6">
      <c r="B424">
        <v>112999</v>
      </c>
      <c r="C424" t="s">
        <v>1845</v>
      </c>
      <c r="F424" s="197">
        <v>50437868</v>
      </c>
    </row>
    <row r="425" spans="2:6">
      <c r="C425" t="s">
        <v>1285</v>
      </c>
      <c r="F425" s="197">
        <v>166729665</v>
      </c>
    </row>
    <row r="426" spans="2:6">
      <c r="B426">
        <v>1131</v>
      </c>
      <c r="C426" t="s">
        <v>1286</v>
      </c>
      <c r="F426">
        <v>0</v>
      </c>
    </row>
    <row r="427" spans="2:6">
      <c r="B427">
        <v>11314</v>
      </c>
      <c r="C427" t="s">
        <v>1846</v>
      </c>
      <c r="F427" s="197">
        <v>10125769</v>
      </c>
    </row>
    <row r="428" spans="2:6">
      <c r="B428">
        <v>11323</v>
      </c>
      <c r="C428" t="s">
        <v>1847</v>
      </c>
      <c r="F428" s="197">
        <v>1133567570</v>
      </c>
    </row>
    <row r="429" spans="2:6">
      <c r="B429">
        <v>11324</v>
      </c>
      <c r="C429" t="s">
        <v>1848</v>
      </c>
      <c r="F429" s="197">
        <v>9247963</v>
      </c>
    </row>
    <row r="430" spans="2:6">
      <c r="B430">
        <v>11325</v>
      </c>
      <c r="C430" t="s">
        <v>1849</v>
      </c>
      <c r="F430" s="197">
        <v>856800</v>
      </c>
    </row>
    <row r="431" spans="2:6">
      <c r="B431">
        <v>11326</v>
      </c>
      <c r="C431" t="s">
        <v>1850</v>
      </c>
      <c r="F431" s="197">
        <v>121622106</v>
      </c>
    </row>
    <row r="432" spans="2:6">
      <c r="C432" t="s">
        <v>1287</v>
      </c>
      <c r="F432" s="197">
        <v>1275420208</v>
      </c>
    </row>
    <row r="433" spans="2:6">
      <c r="B433">
        <v>1133</v>
      </c>
      <c r="C433" t="s">
        <v>1288</v>
      </c>
      <c r="F433">
        <v>0</v>
      </c>
    </row>
    <row r="434" spans="2:6">
      <c r="B434">
        <v>11331</v>
      </c>
      <c r="C434" t="s">
        <v>1851</v>
      </c>
      <c r="F434">
        <v>0</v>
      </c>
    </row>
    <row r="435" spans="2:6">
      <c r="B435">
        <v>113312</v>
      </c>
      <c r="C435" t="s">
        <v>1852</v>
      </c>
      <c r="F435" s="197">
        <v>1563618191</v>
      </c>
    </row>
    <row r="436" spans="2:6">
      <c r="B436">
        <v>113313</v>
      </c>
      <c r="C436" t="s">
        <v>1853</v>
      </c>
      <c r="F436" s="197">
        <v>47550050</v>
      </c>
    </row>
    <row r="437" spans="2:6">
      <c r="B437">
        <v>113314</v>
      </c>
      <c r="C437" t="s">
        <v>1854</v>
      </c>
      <c r="F437" s="197">
        <v>204357097</v>
      </c>
    </row>
    <row r="438" spans="2:6">
      <c r="B438">
        <v>113316</v>
      </c>
      <c r="C438" t="s">
        <v>1855</v>
      </c>
      <c r="F438" s="197">
        <v>438743093</v>
      </c>
    </row>
    <row r="439" spans="2:6">
      <c r="C439" t="s">
        <v>1856</v>
      </c>
      <c r="F439" s="197">
        <v>2254268431</v>
      </c>
    </row>
    <row r="440" spans="2:6">
      <c r="B440">
        <v>11332</v>
      </c>
      <c r="C440" t="s">
        <v>1857</v>
      </c>
      <c r="F440">
        <v>0</v>
      </c>
    </row>
    <row r="441" spans="2:6">
      <c r="B441">
        <v>113321</v>
      </c>
      <c r="C441" t="s">
        <v>1858</v>
      </c>
      <c r="F441" s="197">
        <v>109006817</v>
      </c>
    </row>
    <row r="442" spans="2:6">
      <c r="B442">
        <v>113322</v>
      </c>
      <c r="C442" t="s">
        <v>1859</v>
      </c>
      <c r="F442" s="197">
        <v>38025900</v>
      </c>
    </row>
    <row r="443" spans="2:6">
      <c r="B443">
        <v>113324</v>
      </c>
      <c r="C443" t="s">
        <v>1860</v>
      </c>
      <c r="F443" s="197">
        <v>1086956522</v>
      </c>
    </row>
    <row r="444" spans="2:6">
      <c r="C444" t="s">
        <v>1861</v>
      </c>
      <c r="F444" s="197">
        <v>1233989239</v>
      </c>
    </row>
    <row r="445" spans="2:6">
      <c r="B445">
        <v>11333</v>
      </c>
      <c r="C445" t="s">
        <v>1862</v>
      </c>
      <c r="F445">
        <v>0</v>
      </c>
    </row>
    <row r="446" spans="2:6">
      <c r="B446">
        <v>113331</v>
      </c>
      <c r="C446" t="s">
        <v>1863</v>
      </c>
      <c r="F446" s="197">
        <v>110000000</v>
      </c>
    </row>
    <row r="447" spans="2:6">
      <c r="C447" t="s">
        <v>1864</v>
      </c>
      <c r="F447" s="197">
        <v>110000000</v>
      </c>
    </row>
    <row r="448" spans="2:6">
      <c r="B448">
        <v>11334</v>
      </c>
      <c r="C448" t="s">
        <v>1865</v>
      </c>
      <c r="F448">
        <v>0</v>
      </c>
    </row>
    <row r="449" spans="2:6">
      <c r="B449">
        <v>11334101</v>
      </c>
      <c r="C449" t="s">
        <v>1866</v>
      </c>
      <c r="F449" s="197">
        <v>7000000</v>
      </c>
    </row>
    <row r="450" spans="2:6">
      <c r="B450">
        <v>11334102</v>
      </c>
      <c r="C450" t="s">
        <v>1867</v>
      </c>
      <c r="F450" s="197">
        <v>15000000</v>
      </c>
    </row>
    <row r="451" spans="2:6">
      <c r="B451">
        <v>11334103</v>
      </c>
      <c r="C451" t="s">
        <v>1868</v>
      </c>
      <c r="F451" s="197">
        <v>15000000</v>
      </c>
    </row>
    <row r="452" spans="2:6">
      <c r="C452" t="s">
        <v>1869</v>
      </c>
      <c r="F452" s="197">
        <v>37000000</v>
      </c>
    </row>
    <row r="453" spans="2:6">
      <c r="B453">
        <v>11335</v>
      </c>
      <c r="C453" t="s">
        <v>1870</v>
      </c>
      <c r="F453">
        <v>0</v>
      </c>
    </row>
    <row r="454" spans="2:6">
      <c r="B454">
        <v>113351</v>
      </c>
      <c r="C454" t="s">
        <v>1871</v>
      </c>
      <c r="F454" s="197">
        <v>6865888483</v>
      </c>
    </row>
    <row r="455" spans="2:6">
      <c r="B455">
        <v>113354</v>
      </c>
      <c r="C455" t="s">
        <v>1872</v>
      </c>
      <c r="F455" s="197">
        <v>39289463</v>
      </c>
    </row>
    <row r="456" spans="2:6">
      <c r="C456" t="s">
        <v>1873</v>
      </c>
      <c r="F456" s="197">
        <v>6905177946</v>
      </c>
    </row>
    <row r="457" spans="2:6">
      <c r="C457" t="s">
        <v>1289</v>
      </c>
      <c r="F457" s="197">
        <v>10540435616</v>
      </c>
    </row>
    <row r="458" spans="2:6">
      <c r="B458">
        <v>1141</v>
      </c>
      <c r="C458" t="s">
        <v>1290</v>
      </c>
      <c r="F458">
        <v>0</v>
      </c>
    </row>
    <row r="459" spans="2:6">
      <c r="B459">
        <v>11411</v>
      </c>
      <c r="C459" t="s">
        <v>1874</v>
      </c>
      <c r="F459">
        <v>0</v>
      </c>
    </row>
    <row r="460" spans="2:6">
      <c r="B460">
        <v>114110</v>
      </c>
      <c r="C460" t="s">
        <v>1875</v>
      </c>
      <c r="F460" s="197">
        <v>10955965631</v>
      </c>
    </row>
    <row r="461" spans="2:6">
      <c r="B461">
        <v>114112</v>
      </c>
      <c r="C461" t="s">
        <v>1876</v>
      </c>
      <c r="F461" s="197">
        <v>3798157425</v>
      </c>
    </row>
    <row r="462" spans="2:6">
      <c r="B462">
        <v>114113</v>
      </c>
      <c r="C462" t="s">
        <v>1877</v>
      </c>
      <c r="F462" s="197">
        <v>1916204400</v>
      </c>
    </row>
    <row r="463" spans="2:6">
      <c r="B463">
        <v>114114</v>
      </c>
      <c r="C463" t="s">
        <v>1878</v>
      </c>
      <c r="F463" s="197">
        <v>80198320</v>
      </c>
    </row>
    <row r="464" spans="2:6">
      <c r="B464">
        <v>114115</v>
      </c>
      <c r="C464" t="s">
        <v>1879</v>
      </c>
      <c r="F464" s="197">
        <v>1356790117</v>
      </c>
    </row>
    <row r="465" spans="2:6">
      <c r="B465">
        <v>114116</v>
      </c>
      <c r="C465" t="s">
        <v>1880</v>
      </c>
      <c r="F465" s="197">
        <v>1356790118</v>
      </c>
    </row>
    <row r="466" spans="2:6">
      <c r="B466">
        <v>114117</v>
      </c>
      <c r="C466" t="s">
        <v>1881</v>
      </c>
      <c r="F466" s="197">
        <v>2171072022</v>
      </c>
    </row>
    <row r="467" spans="2:6">
      <c r="B467">
        <v>114119</v>
      </c>
      <c r="C467" t="s">
        <v>1882</v>
      </c>
      <c r="F467" s="197">
        <v>1271953800</v>
      </c>
    </row>
    <row r="468" spans="2:6">
      <c r="B468">
        <v>1141191</v>
      </c>
      <c r="C468" t="s">
        <v>1883</v>
      </c>
      <c r="F468" s="197">
        <v>2292211200</v>
      </c>
    </row>
    <row r="469" spans="2:6">
      <c r="B469">
        <v>1141194</v>
      </c>
      <c r="C469" t="s">
        <v>1884</v>
      </c>
      <c r="F469" s="197">
        <v>3007812100</v>
      </c>
    </row>
    <row r="470" spans="2:6">
      <c r="B470">
        <v>1141195</v>
      </c>
      <c r="C470" t="s">
        <v>1885</v>
      </c>
      <c r="F470" s="197">
        <v>1845892500</v>
      </c>
    </row>
    <row r="471" spans="2:6">
      <c r="B471">
        <v>1141197</v>
      </c>
      <c r="C471" t="s">
        <v>1886</v>
      </c>
      <c r="F471" s="197">
        <v>3487611306</v>
      </c>
    </row>
    <row r="472" spans="2:6">
      <c r="C472" t="s">
        <v>1887</v>
      </c>
      <c r="F472" s="197">
        <v>33540658939</v>
      </c>
    </row>
    <row r="473" spans="2:6">
      <c r="B473">
        <v>11412</v>
      </c>
      <c r="C473" t="s">
        <v>1888</v>
      </c>
      <c r="F473">
        <v>0</v>
      </c>
    </row>
    <row r="474" spans="2:6">
      <c r="B474">
        <v>114124</v>
      </c>
      <c r="C474" t="s">
        <v>1889</v>
      </c>
      <c r="F474" s="197">
        <v>808310124</v>
      </c>
    </row>
    <row r="475" spans="2:6">
      <c r="B475">
        <v>114125</v>
      </c>
      <c r="C475" t="s">
        <v>1890</v>
      </c>
      <c r="F475" s="197">
        <v>23950570959</v>
      </c>
    </row>
    <row r="476" spans="2:6">
      <c r="B476">
        <v>114126</v>
      </c>
      <c r="C476" t="s">
        <v>1891</v>
      </c>
      <c r="F476" s="197">
        <v>14318611571</v>
      </c>
    </row>
    <row r="477" spans="2:6">
      <c r="B477">
        <v>114127</v>
      </c>
      <c r="C477" t="s">
        <v>1892</v>
      </c>
      <c r="F477" s="197">
        <v>16974499354</v>
      </c>
    </row>
    <row r="478" spans="2:6">
      <c r="B478">
        <v>114128</v>
      </c>
      <c r="C478" t="s">
        <v>1893</v>
      </c>
      <c r="F478" s="197">
        <v>13752096677</v>
      </c>
    </row>
    <row r="479" spans="2:6">
      <c r="B479">
        <v>114129</v>
      </c>
      <c r="C479" t="s">
        <v>1894</v>
      </c>
      <c r="F479" s="197">
        <v>11861988276</v>
      </c>
    </row>
    <row r="480" spans="2:6">
      <c r="B480">
        <v>1141291</v>
      </c>
      <c r="C480" t="s">
        <v>1895</v>
      </c>
      <c r="F480" s="197">
        <v>2595123729</v>
      </c>
    </row>
    <row r="481" spans="2:6">
      <c r="B481">
        <v>1141292</v>
      </c>
      <c r="C481" t="s">
        <v>1896</v>
      </c>
      <c r="F481" s="197">
        <v>7576605782</v>
      </c>
    </row>
    <row r="482" spans="2:6">
      <c r="B482">
        <v>1141294</v>
      </c>
      <c r="C482" t="s">
        <v>1897</v>
      </c>
      <c r="F482" s="197">
        <v>3445266731</v>
      </c>
    </row>
    <row r="483" spans="2:6">
      <c r="B483">
        <v>1141295</v>
      </c>
      <c r="C483" t="s">
        <v>1898</v>
      </c>
      <c r="F483" s="197">
        <v>978559449</v>
      </c>
    </row>
    <row r="484" spans="2:6">
      <c r="B484">
        <v>1141296</v>
      </c>
      <c r="C484" t="s">
        <v>1899</v>
      </c>
      <c r="F484" s="197">
        <v>2792766783</v>
      </c>
    </row>
    <row r="485" spans="2:6">
      <c r="C485" t="s">
        <v>1900</v>
      </c>
      <c r="F485" s="197">
        <v>99054399435</v>
      </c>
    </row>
    <row r="486" spans="2:6">
      <c r="B486">
        <v>11413</v>
      </c>
      <c r="C486" t="s">
        <v>1901</v>
      </c>
      <c r="F486">
        <v>0</v>
      </c>
    </row>
    <row r="487" spans="2:6">
      <c r="B487">
        <v>114131</v>
      </c>
      <c r="C487" t="s">
        <v>1902</v>
      </c>
      <c r="F487" s="197">
        <v>63983867</v>
      </c>
    </row>
    <row r="488" spans="2:6">
      <c r="C488" t="s">
        <v>1903</v>
      </c>
      <c r="F488" s="197">
        <v>63983867</v>
      </c>
    </row>
    <row r="489" spans="2:6">
      <c r="B489">
        <v>11414</v>
      </c>
      <c r="C489" t="s">
        <v>1904</v>
      </c>
      <c r="F489">
        <v>0</v>
      </c>
    </row>
    <row r="490" spans="2:6">
      <c r="B490">
        <v>1141401</v>
      </c>
      <c r="C490" t="s">
        <v>1905</v>
      </c>
      <c r="F490" s="197">
        <v>105800267676</v>
      </c>
    </row>
    <row r="491" spans="2:6">
      <c r="B491">
        <v>1141402</v>
      </c>
      <c r="C491" t="s">
        <v>1906</v>
      </c>
      <c r="F491" s="197">
        <v>586704624</v>
      </c>
    </row>
    <row r="492" spans="2:6">
      <c r="B492">
        <v>1141403</v>
      </c>
      <c r="C492" t="s">
        <v>1907</v>
      </c>
      <c r="F492" s="197">
        <v>567079006</v>
      </c>
    </row>
    <row r="493" spans="2:6">
      <c r="B493">
        <v>1141404</v>
      </c>
      <c r="C493" t="s">
        <v>1908</v>
      </c>
      <c r="F493" s="197">
        <v>657128703</v>
      </c>
    </row>
    <row r="494" spans="2:6">
      <c r="B494">
        <v>1141405</v>
      </c>
      <c r="C494" t="s">
        <v>1909</v>
      </c>
      <c r="F494" s="197">
        <v>932552976</v>
      </c>
    </row>
    <row r="495" spans="2:6">
      <c r="B495">
        <v>1141406</v>
      </c>
      <c r="C495" t="s">
        <v>1910</v>
      </c>
      <c r="F495" s="197">
        <v>666939070</v>
      </c>
    </row>
    <row r="496" spans="2:6">
      <c r="B496">
        <v>1141407</v>
      </c>
      <c r="C496" t="s">
        <v>1911</v>
      </c>
      <c r="F496" s="197">
        <v>367937528</v>
      </c>
    </row>
    <row r="497" spans="2:6">
      <c r="B497">
        <v>1141408</v>
      </c>
      <c r="C497" t="s">
        <v>1912</v>
      </c>
      <c r="F497" s="197">
        <v>61335908</v>
      </c>
    </row>
    <row r="498" spans="2:6">
      <c r="B498">
        <v>1141409</v>
      </c>
      <c r="C498" t="s">
        <v>1913</v>
      </c>
      <c r="F498" s="197">
        <v>131825875</v>
      </c>
    </row>
    <row r="499" spans="2:6">
      <c r="B499">
        <v>1141410</v>
      </c>
      <c r="C499" t="s">
        <v>1914</v>
      </c>
      <c r="F499" s="197">
        <v>45356123</v>
      </c>
    </row>
    <row r="500" spans="2:6">
      <c r="B500">
        <v>1141411</v>
      </c>
      <c r="C500" t="s">
        <v>1915</v>
      </c>
      <c r="F500" s="197">
        <v>20429163</v>
      </c>
    </row>
    <row r="501" spans="2:6">
      <c r="B501">
        <v>1141412</v>
      </c>
      <c r="C501" t="s">
        <v>1916</v>
      </c>
      <c r="F501" s="197">
        <v>-22066702973</v>
      </c>
    </row>
    <row r="502" spans="2:6">
      <c r="B502">
        <v>1141413</v>
      </c>
      <c r="C502" t="s">
        <v>1917</v>
      </c>
      <c r="F502" s="197">
        <v>-11724100715</v>
      </c>
    </row>
    <row r="503" spans="2:6">
      <c r="B503">
        <v>1141414</v>
      </c>
      <c r="C503" t="s">
        <v>1918</v>
      </c>
      <c r="F503" s="197">
        <v>-12579235623</v>
      </c>
    </row>
    <row r="504" spans="2:6">
      <c r="C504" t="s">
        <v>1919</v>
      </c>
      <c r="F504" s="197">
        <v>63467517341</v>
      </c>
    </row>
    <row r="505" spans="2:6">
      <c r="B505">
        <v>11415</v>
      </c>
      <c r="C505" t="s">
        <v>1920</v>
      </c>
      <c r="F505">
        <v>0</v>
      </c>
    </row>
    <row r="506" spans="2:6">
      <c r="B506">
        <v>1141501</v>
      </c>
      <c r="C506" t="s">
        <v>1921</v>
      </c>
      <c r="F506" s="197">
        <v>1210646617</v>
      </c>
    </row>
    <row r="507" spans="2:6">
      <c r="C507" t="s">
        <v>1922</v>
      </c>
      <c r="F507" s="197">
        <v>1210646617</v>
      </c>
    </row>
    <row r="508" spans="2:6">
      <c r="C508" t="s">
        <v>1291</v>
      </c>
      <c r="F508" s="197">
        <v>197337206199</v>
      </c>
    </row>
    <row r="509" spans="2:6">
      <c r="C509" t="s">
        <v>1292</v>
      </c>
      <c r="F509" s="197">
        <v>260957038589</v>
      </c>
    </row>
    <row r="510" spans="2:6">
      <c r="B510">
        <v>115</v>
      </c>
      <c r="C510" t="s">
        <v>1293</v>
      </c>
      <c r="F510">
        <v>0</v>
      </c>
    </row>
    <row r="511" spans="2:6">
      <c r="B511">
        <v>1154</v>
      </c>
      <c r="C511" t="s">
        <v>1294</v>
      </c>
      <c r="F511">
        <v>0</v>
      </c>
    </row>
    <row r="512" spans="2:6">
      <c r="B512">
        <v>11542</v>
      </c>
      <c r="C512" t="s">
        <v>1923</v>
      </c>
      <c r="F512" s="197">
        <v>500000000</v>
      </c>
    </row>
    <row r="513" spans="2:6">
      <c r="B513">
        <v>11543</v>
      </c>
      <c r="C513" t="s">
        <v>1924</v>
      </c>
      <c r="F513" s="197">
        <v>102000000</v>
      </c>
    </row>
    <row r="514" spans="2:6">
      <c r="C514" t="s">
        <v>1295</v>
      </c>
      <c r="F514" s="197">
        <v>602000000</v>
      </c>
    </row>
    <row r="515" spans="2:6">
      <c r="C515" t="s">
        <v>1296</v>
      </c>
      <c r="F515" s="197">
        <v>602000000</v>
      </c>
    </row>
    <row r="516" spans="2:6">
      <c r="B516">
        <v>116</v>
      </c>
      <c r="C516" t="s">
        <v>1297</v>
      </c>
      <c r="F516">
        <v>0</v>
      </c>
    </row>
    <row r="517" spans="2:6">
      <c r="B517">
        <v>11603</v>
      </c>
      <c r="C517" t="s">
        <v>1298</v>
      </c>
      <c r="F517" s="197">
        <v>76969423</v>
      </c>
    </row>
    <row r="518" spans="2:6">
      <c r="B518">
        <v>11604</v>
      </c>
      <c r="C518" t="s">
        <v>1299</v>
      </c>
      <c r="F518" s="197">
        <v>431281406</v>
      </c>
    </row>
    <row r="519" spans="2:6">
      <c r="B519">
        <v>11605</v>
      </c>
      <c r="C519" t="s">
        <v>1300</v>
      </c>
      <c r="F519" s="197">
        <v>198819235</v>
      </c>
    </row>
    <row r="520" spans="2:6">
      <c r="B520">
        <v>11606</v>
      </c>
      <c r="C520" t="s">
        <v>1301</v>
      </c>
      <c r="F520" s="197">
        <v>898506774</v>
      </c>
    </row>
    <row r="521" spans="2:6">
      <c r="B521">
        <v>11607</v>
      </c>
      <c r="C521" t="s">
        <v>1302</v>
      </c>
      <c r="F521" s="197">
        <v>834192849</v>
      </c>
    </row>
    <row r="522" spans="2:6">
      <c r="B522">
        <v>11608</v>
      </c>
      <c r="C522" t="s">
        <v>1303</v>
      </c>
      <c r="F522" s="197">
        <v>782077596</v>
      </c>
    </row>
    <row r="523" spans="2:6">
      <c r="B523">
        <v>11609</v>
      </c>
      <c r="C523" t="s">
        <v>1304</v>
      </c>
      <c r="F523" s="197">
        <v>3577272257</v>
      </c>
    </row>
    <row r="524" spans="2:6">
      <c r="B524">
        <v>11610</v>
      </c>
      <c r="C524" t="s">
        <v>1305</v>
      </c>
      <c r="F524" s="197">
        <v>475517016</v>
      </c>
    </row>
    <row r="525" spans="2:6">
      <c r="B525">
        <v>11611</v>
      </c>
      <c r="C525" t="s">
        <v>1306</v>
      </c>
      <c r="F525" s="197">
        <v>882060268</v>
      </c>
    </row>
    <row r="526" spans="2:6">
      <c r="B526">
        <v>11613</v>
      </c>
      <c r="C526" t="s">
        <v>1307</v>
      </c>
      <c r="F526" s="197">
        <v>350432936</v>
      </c>
    </row>
    <row r="527" spans="2:6">
      <c r="B527">
        <v>11614</v>
      </c>
      <c r="C527" t="s">
        <v>1308</v>
      </c>
      <c r="F527" s="197">
        <v>1000000</v>
      </c>
    </row>
    <row r="528" spans="2:6">
      <c r="B528">
        <v>11615</v>
      </c>
      <c r="C528" t="s">
        <v>1309</v>
      </c>
      <c r="F528" s="197">
        <v>88418134</v>
      </c>
    </row>
    <row r="529" spans="2:6">
      <c r="B529">
        <v>11616</v>
      </c>
      <c r="C529" t="s">
        <v>1310</v>
      </c>
      <c r="F529" s="197">
        <v>-1302174932</v>
      </c>
    </row>
    <row r="530" spans="2:6">
      <c r="C530" t="s">
        <v>1311</v>
      </c>
      <c r="F530" s="197">
        <v>7294372962</v>
      </c>
    </row>
    <row r="531" spans="2:6">
      <c r="B531">
        <v>117</v>
      </c>
      <c r="C531" t="s">
        <v>1312</v>
      </c>
      <c r="F531">
        <v>0</v>
      </c>
    </row>
    <row r="532" spans="2:6">
      <c r="B532">
        <v>1171</v>
      </c>
      <c r="C532" t="s">
        <v>1313</v>
      </c>
      <c r="F532" s="197">
        <v>715704980</v>
      </c>
    </row>
    <row r="533" spans="2:6">
      <c r="B533">
        <v>1174</v>
      </c>
      <c r="C533" t="s">
        <v>1314</v>
      </c>
      <c r="F533" s="197">
        <v>2995395</v>
      </c>
    </row>
    <row r="534" spans="2:6">
      <c r="C534" t="s">
        <v>1315</v>
      </c>
      <c r="F534" s="197">
        <v>718700375</v>
      </c>
    </row>
    <row r="535" spans="2:6">
      <c r="B535">
        <v>118</v>
      </c>
      <c r="C535" t="s">
        <v>1316</v>
      </c>
      <c r="F535">
        <v>0</v>
      </c>
    </row>
    <row r="536" spans="2:6">
      <c r="B536">
        <v>1181</v>
      </c>
      <c r="C536" t="s">
        <v>1317</v>
      </c>
      <c r="F536" s="197">
        <v>2329381395</v>
      </c>
    </row>
    <row r="537" spans="2:6">
      <c r="B537">
        <v>1182</v>
      </c>
      <c r="C537" t="s">
        <v>1318</v>
      </c>
      <c r="F537" s="197">
        <v>309348028</v>
      </c>
    </row>
    <row r="538" spans="2:6">
      <c r="B538">
        <v>1183</v>
      </c>
      <c r="C538" t="s">
        <v>1319</v>
      </c>
      <c r="F538" s="197">
        <v>924794287</v>
      </c>
    </row>
    <row r="539" spans="2:6">
      <c r="B539">
        <v>1184</v>
      </c>
      <c r="C539" t="s">
        <v>1320</v>
      </c>
      <c r="F539" s="197">
        <v>990733565</v>
      </c>
    </row>
    <row r="540" spans="2:6">
      <c r="C540" t="s">
        <v>1321</v>
      </c>
      <c r="F540" s="197">
        <v>4554257275</v>
      </c>
    </row>
    <row r="541" spans="2:6">
      <c r="C541" t="s">
        <v>1322</v>
      </c>
      <c r="F541" s="197">
        <v>318236978796</v>
      </c>
    </row>
    <row r="542" spans="2:6">
      <c r="B542">
        <v>12</v>
      </c>
      <c r="C542" t="s">
        <v>1323</v>
      </c>
      <c r="F542">
        <v>0</v>
      </c>
    </row>
    <row r="543" spans="2:6">
      <c r="B543">
        <v>121</v>
      </c>
      <c r="C543" t="s">
        <v>1324</v>
      </c>
      <c r="F543">
        <v>0</v>
      </c>
    </row>
    <row r="544" spans="2:6">
      <c r="B544">
        <v>1211</v>
      </c>
      <c r="C544" t="s">
        <v>1278</v>
      </c>
      <c r="F544">
        <v>0</v>
      </c>
    </row>
    <row r="545" spans="2:6">
      <c r="B545">
        <v>12111</v>
      </c>
      <c r="C545" t="s">
        <v>1473</v>
      </c>
      <c r="F545">
        <v>0</v>
      </c>
    </row>
    <row r="546" spans="2:6">
      <c r="B546">
        <v>1211102</v>
      </c>
      <c r="C546" t="s">
        <v>1925</v>
      </c>
      <c r="F546" s="197">
        <v>1468186</v>
      </c>
    </row>
    <row r="547" spans="2:6">
      <c r="B547">
        <v>1211104</v>
      </c>
      <c r="C547" t="s">
        <v>1926</v>
      </c>
      <c r="F547" s="197">
        <v>7525376</v>
      </c>
    </row>
    <row r="548" spans="2:6">
      <c r="B548">
        <v>1211106</v>
      </c>
      <c r="C548" t="s">
        <v>1927</v>
      </c>
      <c r="F548" s="197">
        <v>323191898</v>
      </c>
    </row>
    <row r="549" spans="2:6">
      <c r="C549" t="s">
        <v>1483</v>
      </c>
      <c r="F549" s="197">
        <v>332185460</v>
      </c>
    </row>
    <row r="550" spans="2:6">
      <c r="B550">
        <v>12112</v>
      </c>
      <c r="C550" t="s">
        <v>1484</v>
      </c>
      <c r="F550">
        <v>0</v>
      </c>
    </row>
    <row r="551" spans="2:6">
      <c r="B551">
        <v>1211202</v>
      </c>
      <c r="C551" t="s">
        <v>1928</v>
      </c>
      <c r="F551" s="197">
        <v>48575567</v>
      </c>
    </row>
    <row r="552" spans="2:6">
      <c r="B552">
        <v>1211206</v>
      </c>
      <c r="C552" t="s">
        <v>1929</v>
      </c>
      <c r="F552" s="197">
        <v>17042764</v>
      </c>
    </row>
    <row r="553" spans="2:6">
      <c r="B553">
        <v>1211207</v>
      </c>
      <c r="C553" t="s">
        <v>1930</v>
      </c>
      <c r="F553" s="197">
        <v>53703152</v>
      </c>
    </row>
    <row r="554" spans="2:6">
      <c r="B554">
        <v>1211208</v>
      </c>
      <c r="C554" t="s">
        <v>1931</v>
      </c>
      <c r="F554" s="197">
        <v>86313116</v>
      </c>
    </row>
    <row r="555" spans="2:6">
      <c r="B555">
        <v>1211210</v>
      </c>
      <c r="C555" t="s">
        <v>1932</v>
      </c>
      <c r="F555" s="197">
        <v>70037645</v>
      </c>
    </row>
    <row r="556" spans="2:6">
      <c r="C556" t="s">
        <v>1501</v>
      </c>
      <c r="F556" s="197">
        <v>275672244</v>
      </c>
    </row>
    <row r="557" spans="2:6">
      <c r="B557">
        <v>12113</v>
      </c>
      <c r="C557" t="s">
        <v>1502</v>
      </c>
      <c r="F557">
        <v>0</v>
      </c>
    </row>
    <row r="558" spans="2:6">
      <c r="B558">
        <v>1211303</v>
      </c>
      <c r="C558" t="s">
        <v>1933</v>
      </c>
      <c r="F558" s="197">
        <v>31058517</v>
      </c>
    </row>
    <row r="559" spans="2:6">
      <c r="B559">
        <v>1211307</v>
      </c>
      <c r="C559" t="s">
        <v>1934</v>
      </c>
      <c r="F559" s="197">
        <v>33581561</v>
      </c>
    </row>
    <row r="560" spans="2:6">
      <c r="B560">
        <v>1211308</v>
      </c>
      <c r="C560" t="s">
        <v>1935</v>
      </c>
      <c r="F560" s="197">
        <v>14717753</v>
      </c>
    </row>
    <row r="561" spans="2:6">
      <c r="B561">
        <v>1211311</v>
      </c>
      <c r="C561" t="s">
        <v>1936</v>
      </c>
      <c r="F561" s="197">
        <v>19852368</v>
      </c>
    </row>
    <row r="562" spans="2:6">
      <c r="B562">
        <v>1211313</v>
      </c>
      <c r="C562" t="s">
        <v>1937</v>
      </c>
      <c r="F562" s="197">
        <v>88439312</v>
      </c>
    </row>
    <row r="563" spans="2:6">
      <c r="B563">
        <v>1211314</v>
      </c>
      <c r="C563" t="s">
        <v>1938</v>
      </c>
      <c r="F563" s="197">
        <v>167034329</v>
      </c>
    </row>
    <row r="564" spans="2:6">
      <c r="B564">
        <v>1211315</v>
      </c>
      <c r="C564" t="s">
        <v>1939</v>
      </c>
      <c r="F564" s="197">
        <v>119716788</v>
      </c>
    </row>
    <row r="565" spans="2:6">
      <c r="B565">
        <v>1211316</v>
      </c>
      <c r="C565" t="s">
        <v>1940</v>
      </c>
      <c r="F565" s="197">
        <v>37845652</v>
      </c>
    </row>
    <row r="566" spans="2:6">
      <c r="B566">
        <v>1211318</v>
      </c>
      <c r="C566" t="s">
        <v>1941</v>
      </c>
      <c r="F566" s="197">
        <v>173411800</v>
      </c>
    </row>
    <row r="567" spans="2:6">
      <c r="B567">
        <v>1211319</v>
      </c>
      <c r="C567" t="s">
        <v>1942</v>
      </c>
      <c r="F567" s="197">
        <v>16930949</v>
      </c>
    </row>
    <row r="568" spans="2:6">
      <c r="B568">
        <v>1211323</v>
      </c>
      <c r="C568" t="s">
        <v>1943</v>
      </c>
      <c r="F568" s="197">
        <v>225127773</v>
      </c>
    </row>
    <row r="569" spans="2:6">
      <c r="C569" t="s">
        <v>1528</v>
      </c>
      <c r="F569" s="197">
        <v>927716802</v>
      </c>
    </row>
    <row r="570" spans="2:6">
      <c r="B570">
        <v>12114</v>
      </c>
      <c r="C570" t="s">
        <v>1944</v>
      </c>
      <c r="F570">
        <v>0</v>
      </c>
    </row>
    <row r="571" spans="2:6">
      <c r="B571">
        <v>1211402</v>
      </c>
      <c r="C571" t="s">
        <v>1945</v>
      </c>
      <c r="F571" s="197">
        <v>68539948</v>
      </c>
    </row>
    <row r="572" spans="2:6">
      <c r="B572">
        <v>1211403</v>
      </c>
      <c r="C572" t="s">
        <v>1946</v>
      </c>
      <c r="F572" s="197">
        <v>94493643</v>
      </c>
    </row>
    <row r="573" spans="2:6">
      <c r="B573">
        <v>1211404</v>
      </c>
      <c r="C573" t="s">
        <v>1947</v>
      </c>
      <c r="F573" s="197">
        <v>110755220</v>
      </c>
    </row>
    <row r="574" spans="2:6">
      <c r="B574">
        <v>1211405</v>
      </c>
      <c r="C574" t="s">
        <v>1948</v>
      </c>
      <c r="F574" s="197">
        <v>265673068</v>
      </c>
    </row>
    <row r="575" spans="2:6">
      <c r="B575">
        <v>1211406</v>
      </c>
      <c r="C575" t="s">
        <v>1949</v>
      </c>
      <c r="F575" s="197">
        <v>189318210</v>
      </c>
    </row>
    <row r="576" spans="2:6">
      <c r="B576">
        <v>1211407</v>
      </c>
      <c r="C576" t="s">
        <v>1950</v>
      </c>
      <c r="F576" s="197">
        <v>437674879</v>
      </c>
    </row>
    <row r="577" spans="2:6">
      <c r="B577">
        <v>1211408</v>
      </c>
      <c r="C577" t="s">
        <v>1951</v>
      </c>
      <c r="F577" s="197">
        <v>180398521</v>
      </c>
    </row>
    <row r="578" spans="2:6">
      <c r="B578">
        <v>1211409</v>
      </c>
      <c r="C578" t="s">
        <v>1952</v>
      </c>
      <c r="F578" s="197">
        <v>527678241</v>
      </c>
    </row>
    <row r="579" spans="2:6">
      <c r="B579">
        <v>1211410</v>
      </c>
      <c r="C579" t="s">
        <v>1953</v>
      </c>
      <c r="F579" s="197">
        <v>118249284</v>
      </c>
    </row>
    <row r="580" spans="2:6">
      <c r="B580">
        <v>1211411</v>
      </c>
      <c r="C580" t="s">
        <v>1954</v>
      </c>
      <c r="F580" s="197">
        <v>141203173</v>
      </c>
    </row>
    <row r="581" spans="2:6">
      <c r="B581">
        <v>1211413</v>
      </c>
      <c r="C581" t="s">
        <v>1955</v>
      </c>
      <c r="F581" s="197">
        <v>80831351</v>
      </c>
    </row>
    <row r="582" spans="2:6">
      <c r="B582">
        <v>1211414</v>
      </c>
      <c r="C582" t="s">
        <v>1956</v>
      </c>
      <c r="F582" s="197">
        <v>125172720</v>
      </c>
    </row>
    <row r="583" spans="2:6">
      <c r="B583">
        <v>1211415</v>
      </c>
      <c r="C583" t="s">
        <v>1957</v>
      </c>
      <c r="F583" s="197">
        <v>177642134</v>
      </c>
    </row>
    <row r="584" spans="2:6">
      <c r="B584">
        <v>1211416</v>
      </c>
      <c r="C584" t="s">
        <v>1958</v>
      </c>
      <c r="F584" s="197">
        <v>327262137</v>
      </c>
    </row>
    <row r="585" spans="2:6">
      <c r="B585">
        <v>1211417</v>
      </c>
      <c r="C585" t="s">
        <v>1959</v>
      </c>
      <c r="F585" s="197">
        <v>513292337</v>
      </c>
    </row>
    <row r="586" spans="2:6">
      <c r="B586">
        <v>1211418</v>
      </c>
      <c r="C586" t="s">
        <v>1960</v>
      </c>
      <c r="F586" s="197">
        <v>851095759</v>
      </c>
    </row>
    <row r="587" spans="2:6">
      <c r="B587">
        <v>1211419</v>
      </c>
      <c r="C587" t="s">
        <v>1961</v>
      </c>
      <c r="F587" s="197">
        <v>64466250</v>
      </c>
    </row>
    <row r="588" spans="2:6">
      <c r="C588" t="s">
        <v>1962</v>
      </c>
      <c r="F588" s="197">
        <v>4273746875</v>
      </c>
    </row>
    <row r="589" spans="2:6">
      <c r="B589">
        <v>12115</v>
      </c>
      <c r="C589" t="s">
        <v>1963</v>
      </c>
      <c r="F589">
        <v>0</v>
      </c>
    </row>
    <row r="590" spans="2:6">
      <c r="B590">
        <v>1211501</v>
      </c>
      <c r="C590" t="s">
        <v>1964</v>
      </c>
      <c r="F590" s="197">
        <v>262135409</v>
      </c>
    </row>
    <row r="591" spans="2:6">
      <c r="B591">
        <v>1211502</v>
      </c>
      <c r="C591" t="s">
        <v>1965</v>
      </c>
      <c r="F591" s="197">
        <v>348502182</v>
      </c>
    </row>
    <row r="592" spans="2:6">
      <c r="B592">
        <v>1211508</v>
      </c>
      <c r="C592" t="s">
        <v>1966</v>
      </c>
      <c r="F592" s="197">
        <v>118241367</v>
      </c>
    </row>
    <row r="593" spans="2:6">
      <c r="B593">
        <v>1211516</v>
      </c>
      <c r="C593" t="s">
        <v>1967</v>
      </c>
      <c r="F593" s="197">
        <v>45034258</v>
      </c>
    </row>
    <row r="594" spans="2:6">
      <c r="B594">
        <v>1211518</v>
      </c>
      <c r="C594" t="s">
        <v>1968</v>
      </c>
      <c r="F594" s="197">
        <v>99801727</v>
      </c>
    </row>
    <row r="595" spans="2:6">
      <c r="B595">
        <v>1211521</v>
      </c>
      <c r="C595" t="s">
        <v>1969</v>
      </c>
      <c r="F595" s="197">
        <v>55203284</v>
      </c>
    </row>
    <row r="596" spans="2:6">
      <c r="B596">
        <v>1211526</v>
      </c>
      <c r="C596" t="s">
        <v>1970</v>
      </c>
      <c r="F596" s="197">
        <v>62806374</v>
      </c>
    </row>
    <row r="597" spans="2:6">
      <c r="B597">
        <v>1211527</v>
      </c>
      <c r="C597" t="s">
        <v>1971</v>
      </c>
      <c r="F597" s="197">
        <v>181705096</v>
      </c>
    </row>
    <row r="598" spans="2:6">
      <c r="B598">
        <v>1211528</v>
      </c>
      <c r="C598" t="s">
        <v>1972</v>
      </c>
      <c r="F598" s="197">
        <v>171989463</v>
      </c>
    </row>
    <row r="599" spans="2:6">
      <c r="B599">
        <v>1211529</v>
      </c>
      <c r="C599" t="s">
        <v>1973</v>
      </c>
      <c r="F599" s="197">
        <v>112218834</v>
      </c>
    </row>
    <row r="600" spans="2:6">
      <c r="B600">
        <v>1211531</v>
      </c>
      <c r="C600" t="s">
        <v>1974</v>
      </c>
      <c r="F600" s="197">
        <v>285555547</v>
      </c>
    </row>
    <row r="601" spans="2:6">
      <c r="B601">
        <v>1211532</v>
      </c>
      <c r="C601" t="s">
        <v>1975</v>
      </c>
      <c r="F601" s="197">
        <v>65351972</v>
      </c>
    </row>
    <row r="602" spans="2:6">
      <c r="B602">
        <v>1211533</v>
      </c>
      <c r="C602" t="s">
        <v>1976</v>
      </c>
      <c r="F602" s="197">
        <v>615017608</v>
      </c>
    </row>
    <row r="603" spans="2:6">
      <c r="B603">
        <v>1211534</v>
      </c>
      <c r="C603" t="s">
        <v>1977</v>
      </c>
      <c r="F603" s="197">
        <v>280862034</v>
      </c>
    </row>
    <row r="604" spans="2:6">
      <c r="B604">
        <v>1211535</v>
      </c>
      <c r="C604" t="s">
        <v>1978</v>
      </c>
      <c r="F604" s="197">
        <v>2542257</v>
      </c>
    </row>
    <row r="605" spans="2:6">
      <c r="B605">
        <v>1211536</v>
      </c>
      <c r="C605" t="s">
        <v>1979</v>
      </c>
      <c r="F605" s="197">
        <v>300594665</v>
      </c>
    </row>
    <row r="606" spans="2:6">
      <c r="B606">
        <v>1211537</v>
      </c>
      <c r="C606" t="s">
        <v>1980</v>
      </c>
      <c r="F606" s="197">
        <v>596672249</v>
      </c>
    </row>
    <row r="607" spans="2:6">
      <c r="B607">
        <v>1211538</v>
      </c>
      <c r="C607" t="s">
        <v>1981</v>
      </c>
      <c r="F607" s="197">
        <v>369280262</v>
      </c>
    </row>
    <row r="608" spans="2:6">
      <c r="B608">
        <v>1211539</v>
      </c>
      <c r="C608" t="s">
        <v>1982</v>
      </c>
      <c r="F608" s="197">
        <v>293820569</v>
      </c>
    </row>
    <row r="609" spans="2:6">
      <c r="B609">
        <v>1211542</v>
      </c>
      <c r="C609" t="s">
        <v>1983</v>
      </c>
      <c r="F609" s="197">
        <v>69004105</v>
      </c>
    </row>
    <row r="610" spans="2:6">
      <c r="B610">
        <v>1211543</v>
      </c>
      <c r="C610" t="s">
        <v>1984</v>
      </c>
      <c r="F610" s="197">
        <v>194954756</v>
      </c>
    </row>
    <row r="611" spans="2:6">
      <c r="B611">
        <v>1211544</v>
      </c>
      <c r="C611" t="s">
        <v>1985</v>
      </c>
      <c r="F611" s="197">
        <v>69004105</v>
      </c>
    </row>
    <row r="612" spans="2:6">
      <c r="C612" t="s">
        <v>1986</v>
      </c>
      <c r="F612" s="197">
        <v>4600298123</v>
      </c>
    </row>
    <row r="613" spans="2:6">
      <c r="B613">
        <v>12116</v>
      </c>
      <c r="C613" t="s">
        <v>1987</v>
      </c>
      <c r="F613">
        <v>0</v>
      </c>
    </row>
    <row r="614" spans="2:6">
      <c r="B614">
        <v>1211601</v>
      </c>
      <c r="C614" t="s">
        <v>1988</v>
      </c>
      <c r="F614" s="197">
        <v>232751573</v>
      </c>
    </row>
    <row r="615" spans="2:6">
      <c r="B615">
        <v>1211607</v>
      </c>
      <c r="C615" t="s">
        <v>1989</v>
      </c>
      <c r="F615" s="197">
        <v>215934764</v>
      </c>
    </row>
    <row r="616" spans="2:6">
      <c r="B616">
        <v>1211614</v>
      </c>
      <c r="C616" t="s">
        <v>1990</v>
      </c>
      <c r="F616" s="197">
        <v>145998667</v>
      </c>
    </row>
    <row r="617" spans="2:6">
      <c r="B617">
        <v>1211616</v>
      </c>
      <c r="C617" t="s">
        <v>1991</v>
      </c>
      <c r="F617" s="197">
        <v>585792118</v>
      </c>
    </row>
    <row r="618" spans="2:6">
      <c r="B618">
        <v>1211617</v>
      </c>
      <c r="C618" t="s">
        <v>1992</v>
      </c>
      <c r="F618" s="197">
        <v>569751878</v>
      </c>
    </row>
    <row r="619" spans="2:6">
      <c r="B619">
        <v>1211620</v>
      </c>
      <c r="C619" t="s">
        <v>1993</v>
      </c>
      <c r="F619" s="197">
        <v>849840902</v>
      </c>
    </row>
    <row r="620" spans="2:6">
      <c r="B620">
        <v>1211621</v>
      </c>
      <c r="C620" t="s">
        <v>1994</v>
      </c>
      <c r="F620" s="197">
        <v>722851993</v>
      </c>
    </row>
    <row r="621" spans="2:6">
      <c r="B621">
        <v>1211622</v>
      </c>
      <c r="C621" t="s">
        <v>1995</v>
      </c>
      <c r="F621" s="197">
        <v>466162752</v>
      </c>
    </row>
    <row r="622" spans="2:6">
      <c r="B622">
        <v>1211623</v>
      </c>
      <c r="C622" t="s">
        <v>1996</v>
      </c>
      <c r="F622" s="197">
        <v>644630465</v>
      </c>
    </row>
    <row r="623" spans="2:6">
      <c r="B623">
        <v>1211624</v>
      </c>
      <c r="C623" t="s">
        <v>1997</v>
      </c>
      <c r="F623" s="197">
        <v>473694513</v>
      </c>
    </row>
    <row r="624" spans="2:6">
      <c r="C624" t="s">
        <v>1998</v>
      </c>
      <c r="F624" s="197">
        <v>4907409625</v>
      </c>
    </row>
    <row r="625" spans="2:6">
      <c r="B625">
        <v>12117</v>
      </c>
      <c r="C625" t="s">
        <v>1999</v>
      </c>
      <c r="F625">
        <v>0</v>
      </c>
    </row>
    <row r="626" spans="2:6">
      <c r="B626">
        <v>1211701</v>
      </c>
      <c r="C626" t="s">
        <v>2000</v>
      </c>
      <c r="F626" s="197">
        <v>70449850</v>
      </c>
    </row>
    <row r="627" spans="2:6">
      <c r="B627">
        <v>1211702</v>
      </c>
      <c r="C627" t="s">
        <v>2001</v>
      </c>
      <c r="F627" s="197">
        <v>254745433</v>
      </c>
    </row>
    <row r="628" spans="2:6">
      <c r="B628">
        <v>1211703</v>
      </c>
      <c r="C628" t="s">
        <v>2002</v>
      </c>
      <c r="F628" s="197">
        <v>237664665</v>
      </c>
    </row>
    <row r="629" spans="2:6">
      <c r="B629">
        <v>1211705</v>
      </c>
      <c r="C629" t="s">
        <v>2003</v>
      </c>
      <c r="F629" s="197">
        <v>175052519</v>
      </c>
    </row>
    <row r="630" spans="2:6">
      <c r="B630">
        <v>1211707</v>
      </c>
      <c r="C630" t="s">
        <v>2004</v>
      </c>
      <c r="F630" s="197">
        <v>79173131</v>
      </c>
    </row>
    <row r="631" spans="2:6">
      <c r="B631">
        <v>1211708</v>
      </c>
      <c r="C631" t="s">
        <v>2005</v>
      </c>
      <c r="F631" s="197">
        <v>278355587</v>
      </c>
    </row>
    <row r="632" spans="2:6">
      <c r="B632">
        <v>1211709</v>
      </c>
      <c r="C632" t="s">
        <v>2006</v>
      </c>
      <c r="F632" s="197">
        <v>57198156</v>
      </c>
    </row>
    <row r="633" spans="2:6">
      <c r="B633">
        <v>1211710</v>
      </c>
      <c r="C633" t="s">
        <v>2007</v>
      </c>
      <c r="F633" s="197">
        <v>132717992</v>
      </c>
    </row>
    <row r="634" spans="2:6">
      <c r="B634">
        <v>1211711</v>
      </c>
      <c r="C634" t="s">
        <v>2008</v>
      </c>
      <c r="F634" s="197">
        <v>174326160</v>
      </c>
    </row>
    <row r="635" spans="2:6">
      <c r="B635">
        <v>1211713</v>
      </c>
      <c r="C635" t="s">
        <v>2009</v>
      </c>
      <c r="F635" s="197">
        <v>314820552</v>
      </c>
    </row>
    <row r="636" spans="2:6">
      <c r="B636">
        <v>1211714</v>
      </c>
      <c r="C636" t="s">
        <v>2010</v>
      </c>
      <c r="F636" s="197">
        <v>4249200</v>
      </c>
    </row>
    <row r="637" spans="2:6">
      <c r="B637">
        <v>1211715</v>
      </c>
      <c r="C637" t="s">
        <v>2011</v>
      </c>
      <c r="F637" s="197">
        <v>125729256</v>
      </c>
    </row>
    <row r="638" spans="2:6">
      <c r="B638">
        <v>1211716</v>
      </c>
      <c r="C638" t="s">
        <v>2012</v>
      </c>
      <c r="F638" s="197">
        <v>140639373</v>
      </c>
    </row>
    <row r="639" spans="2:6">
      <c r="B639">
        <v>1211717</v>
      </c>
      <c r="C639" t="s">
        <v>2013</v>
      </c>
      <c r="F639" s="197">
        <v>1361923</v>
      </c>
    </row>
    <row r="640" spans="2:6">
      <c r="B640">
        <v>1211718</v>
      </c>
      <c r="C640" t="s">
        <v>2014</v>
      </c>
      <c r="F640" s="197">
        <v>1361923</v>
      </c>
    </row>
    <row r="641" spans="2:6">
      <c r="B641">
        <v>1211719</v>
      </c>
      <c r="C641" t="s">
        <v>2015</v>
      </c>
      <c r="F641" s="197">
        <v>185476933</v>
      </c>
    </row>
    <row r="642" spans="2:6">
      <c r="B642">
        <v>1211720</v>
      </c>
      <c r="C642" t="s">
        <v>2016</v>
      </c>
      <c r="F642" s="197">
        <v>112077194</v>
      </c>
    </row>
    <row r="643" spans="2:6">
      <c r="B643">
        <v>1211724</v>
      </c>
      <c r="C643" t="s">
        <v>2017</v>
      </c>
      <c r="F643" s="197">
        <v>215547033</v>
      </c>
    </row>
    <row r="644" spans="2:6">
      <c r="B644">
        <v>1211725</v>
      </c>
      <c r="C644" t="s">
        <v>2018</v>
      </c>
      <c r="F644" s="197">
        <v>300286980</v>
      </c>
    </row>
    <row r="645" spans="2:6">
      <c r="B645">
        <v>1211726</v>
      </c>
      <c r="C645" t="s">
        <v>2019</v>
      </c>
      <c r="F645" s="197">
        <v>17955594</v>
      </c>
    </row>
    <row r="646" spans="2:6">
      <c r="B646">
        <v>1211727</v>
      </c>
      <c r="C646" t="s">
        <v>2020</v>
      </c>
      <c r="F646" s="197">
        <v>662728789</v>
      </c>
    </row>
    <row r="647" spans="2:6">
      <c r="B647">
        <v>1211728</v>
      </c>
      <c r="C647" t="s">
        <v>2021</v>
      </c>
      <c r="F647" s="197">
        <v>46659486</v>
      </c>
    </row>
    <row r="648" spans="2:6">
      <c r="B648">
        <v>1211729</v>
      </c>
      <c r="C648" t="s">
        <v>2022</v>
      </c>
      <c r="F648" s="197">
        <v>155368190</v>
      </c>
    </row>
    <row r="649" spans="2:6">
      <c r="B649">
        <v>1211730</v>
      </c>
      <c r="C649" t="s">
        <v>2023</v>
      </c>
      <c r="F649" s="197">
        <v>240679055</v>
      </c>
    </row>
    <row r="650" spans="2:6">
      <c r="B650">
        <v>1211731</v>
      </c>
      <c r="C650" t="s">
        <v>2024</v>
      </c>
      <c r="F650" s="197">
        <v>267021481</v>
      </c>
    </row>
    <row r="651" spans="2:6">
      <c r="B651">
        <v>1211732</v>
      </c>
      <c r="C651" t="s">
        <v>2025</v>
      </c>
      <c r="F651" s="197">
        <v>302316427</v>
      </c>
    </row>
    <row r="652" spans="2:6">
      <c r="B652">
        <v>1211733</v>
      </c>
      <c r="C652" t="s">
        <v>2026</v>
      </c>
      <c r="F652" s="197">
        <v>155368190</v>
      </c>
    </row>
    <row r="653" spans="2:6">
      <c r="B653">
        <v>1211734</v>
      </c>
      <c r="C653" t="s">
        <v>2027</v>
      </c>
      <c r="F653" s="197">
        <v>84257644</v>
      </c>
    </row>
    <row r="654" spans="2:6">
      <c r="B654">
        <v>1211735</v>
      </c>
      <c r="C654" t="s">
        <v>2028</v>
      </c>
      <c r="F654" s="197">
        <v>63193233</v>
      </c>
    </row>
    <row r="655" spans="2:6">
      <c r="B655">
        <v>1211736</v>
      </c>
      <c r="C655" t="s">
        <v>2029</v>
      </c>
      <c r="F655" s="197">
        <v>30942893</v>
      </c>
    </row>
    <row r="656" spans="2:6">
      <c r="B656">
        <v>1211738</v>
      </c>
      <c r="C656" t="s">
        <v>2030</v>
      </c>
      <c r="F656" s="197">
        <v>158346262</v>
      </c>
    </row>
    <row r="657" spans="2:6">
      <c r="B657">
        <v>1211739</v>
      </c>
      <c r="C657" t="s">
        <v>2031</v>
      </c>
      <c r="F657" s="197">
        <v>53387387</v>
      </c>
    </row>
    <row r="658" spans="2:6">
      <c r="B658">
        <v>1211740</v>
      </c>
      <c r="C658" t="s">
        <v>2032</v>
      </c>
      <c r="F658" s="197">
        <v>125079020</v>
      </c>
    </row>
    <row r="659" spans="2:6">
      <c r="B659">
        <v>1211741</v>
      </c>
      <c r="C659" t="s">
        <v>2033</v>
      </c>
      <c r="F659" s="197">
        <v>50554586</v>
      </c>
    </row>
    <row r="660" spans="2:6">
      <c r="B660">
        <v>1211742</v>
      </c>
      <c r="C660" t="s">
        <v>2034</v>
      </c>
      <c r="F660" s="197">
        <v>196378419</v>
      </c>
    </row>
    <row r="661" spans="2:6">
      <c r="B661">
        <v>1211743</v>
      </c>
      <c r="C661" t="s">
        <v>2035</v>
      </c>
      <c r="F661" s="197">
        <v>66825028</v>
      </c>
    </row>
    <row r="662" spans="2:6">
      <c r="B662">
        <v>1211744</v>
      </c>
      <c r="C662" t="s">
        <v>2036</v>
      </c>
      <c r="F662" s="197">
        <v>24768842</v>
      </c>
    </row>
    <row r="663" spans="2:6">
      <c r="B663">
        <v>1211745</v>
      </c>
      <c r="C663" t="s">
        <v>2037</v>
      </c>
      <c r="F663" s="197">
        <v>283169894</v>
      </c>
    </row>
    <row r="664" spans="2:6">
      <c r="B664">
        <v>1211747</v>
      </c>
      <c r="C664" t="s">
        <v>2038</v>
      </c>
      <c r="F664" s="197">
        <v>66825028</v>
      </c>
    </row>
    <row r="665" spans="2:6">
      <c r="B665">
        <v>1211748</v>
      </c>
      <c r="C665" t="s">
        <v>2039</v>
      </c>
      <c r="F665" s="197">
        <v>220096365</v>
      </c>
    </row>
    <row r="666" spans="2:6">
      <c r="B666">
        <v>1211749</v>
      </c>
      <c r="C666" t="s">
        <v>2040</v>
      </c>
      <c r="F666" s="197">
        <v>56888437</v>
      </c>
    </row>
    <row r="667" spans="2:6">
      <c r="B667">
        <v>1211751</v>
      </c>
      <c r="C667" t="s">
        <v>2041</v>
      </c>
      <c r="F667" s="197">
        <v>544333435</v>
      </c>
    </row>
    <row r="668" spans="2:6">
      <c r="B668">
        <v>1211752</v>
      </c>
      <c r="C668" t="s">
        <v>2042</v>
      </c>
      <c r="F668" s="197">
        <v>628304748</v>
      </c>
    </row>
    <row r="669" spans="2:6">
      <c r="B669">
        <v>1211753</v>
      </c>
      <c r="C669" t="s">
        <v>2043</v>
      </c>
      <c r="F669" s="197">
        <v>635568338</v>
      </c>
    </row>
    <row r="670" spans="2:6">
      <c r="B670">
        <v>1211754</v>
      </c>
      <c r="C670" t="s">
        <v>2044</v>
      </c>
      <c r="F670" s="197">
        <v>400665435</v>
      </c>
    </row>
    <row r="671" spans="2:6">
      <c r="C671" t="s">
        <v>2045</v>
      </c>
      <c r="F671" s="197">
        <v>8398916066</v>
      </c>
    </row>
    <row r="672" spans="2:6">
      <c r="B672">
        <v>12118</v>
      </c>
      <c r="C672" t="s">
        <v>2046</v>
      </c>
      <c r="F672">
        <v>0</v>
      </c>
    </row>
    <row r="673" spans="2:6">
      <c r="B673">
        <v>1211802</v>
      </c>
      <c r="C673" t="s">
        <v>2047</v>
      </c>
      <c r="F673" s="197">
        <v>39223386</v>
      </c>
    </row>
    <row r="674" spans="2:6">
      <c r="B674">
        <v>1211803</v>
      </c>
      <c r="C674" t="s">
        <v>2048</v>
      </c>
      <c r="F674" s="197">
        <v>73478661</v>
      </c>
    </row>
    <row r="675" spans="2:6">
      <c r="B675">
        <v>1211804</v>
      </c>
      <c r="C675" t="s">
        <v>2049</v>
      </c>
      <c r="F675" s="197">
        <v>396328491</v>
      </c>
    </row>
    <row r="676" spans="2:6">
      <c r="B676">
        <v>1211805</v>
      </c>
      <c r="C676" t="s">
        <v>2050</v>
      </c>
      <c r="F676" s="197">
        <v>240061650</v>
      </c>
    </row>
    <row r="677" spans="2:6">
      <c r="B677">
        <v>1211806</v>
      </c>
      <c r="C677" t="s">
        <v>2051</v>
      </c>
      <c r="F677" s="197">
        <v>99801727</v>
      </c>
    </row>
    <row r="678" spans="2:6">
      <c r="B678">
        <v>1211807</v>
      </c>
      <c r="C678" t="s">
        <v>2052</v>
      </c>
      <c r="F678" s="197">
        <v>356496997</v>
      </c>
    </row>
    <row r="679" spans="2:6">
      <c r="B679">
        <v>1211808</v>
      </c>
      <c r="C679" t="s">
        <v>2053</v>
      </c>
      <c r="F679" s="197">
        <v>566536268</v>
      </c>
    </row>
    <row r="680" spans="2:6">
      <c r="B680">
        <v>1211810</v>
      </c>
      <c r="C680" t="s">
        <v>2054</v>
      </c>
      <c r="F680" s="197">
        <v>281779280</v>
      </c>
    </row>
    <row r="681" spans="2:6">
      <c r="B681">
        <v>1211811</v>
      </c>
      <c r="C681" t="s">
        <v>2055</v>
      </c>
      <c r="F681" s="197">
        <v>234847627</v>
      </c>
    </row>
    <row r="682" spans="2:6">
      <c r="B682">
        <v>1211812</v>
      </c>
      <c r="C682" t="s">
        <v>2056</v>
      </c>
      <c r="F682" s="197">
        <v>444328327</v>
      </c>
    </row>
    <row r="683" spans="2:6">
      <c r="B683">
        <v>1211813</v>
      </c>
      <c r="C683" t="s">
        <v>2057</v>
      </c>
      <c r="F683" s="197">
        <v>488912243</v>
      </c>
    </row>
    <row r="684" spans="2:6">
      <c r="B684">
        <v>1211814</v>
      </c>
      <c r="C684" t="s">
        <v>2058</v>
      </c>
      <c r="F684" s="197">
        <v>244492439</v>
      </c>
    </row>
    <row r="685" spans="2:6">
      <c r="B685">
        <v>1211816</v>
      </c>
      <c r="C685" t="s">
        <v>2059</v>
      </c>
      <c r="F685" s="197">
        <v>107673642</v>
      </c>
    </row>
    <row r="686" spans="2:6">
      <c r="B686">
        <v>1211817</v>
      </c>
      <c r="C686" t="s">
        <v>2060</v>
      </c>
      <c r="F686" s="197">
        <v>162704416</v>
      </c>
    </row>
    <row r="687" spans="2:6">
      <c r="B687">
        <v>1211819</v>
      </c>
      <c r="C687" t="s">
        <v>2061</v>
      </c>
      <c r="F687" s="197">
        <v>131006109</v>
      </c>
    </row>
    <row r="688" spans="2:6">
      <c r="B688">
        <v>1211820</v>
      </c>
      <c r="C688" t="s">
        <v>2062</v>
      </c>
      <c r="F688" s="197">
        <v>237686746</v>
      </c>
    </row>
    <row r="689" spans="2:6">
      <c r="B689">
        <v>1211821</v>
      </c>
      <c r="C689" t="s">
        <v>2063</v>
      </c>
      <c r="F689" s="197">
        <v>415158912</v>
      </c>
    </row>
    <row r="690" spans="2:6">
      <c r="C690" t="s">
        <v>2064</v>
      </c>
      <c r="F690" s="197">
        <v>4520516921</v>
      </c>
    </row>
    <row r="691" spans="2:6">
      <c r="B691">
        <v>12119</v>
      </c>
      <c r="C691" t="s">
        <v>2065</v>
      </c>
      <c r="F691">
        <v>0</v>
      </c>
    </row>
    <row r="692" spans="2:6">
      <c r="B692">
        <v>1211902</v>
      </c>
      <c r="C692" t="s">
        <v>2066</v>
      </c>
      <c r="F692" s="197">
        <v>194105206</v>
      </c>
    </row>
    <row r="693" spans="2:6">
      <c r="B693">
        <v>1211903</v>
      </c>
      <c r="C693" t="s">
        <v>2067</v>
      </c>
      <c r="F693" s="197">
        <v>285475503</v>
      </c>
    </row>
    <row r="694" spans="2:6">
      <c r="B694">
        <v>1211904</v>
      </c>
      <c r="C694" t="s">
        <v>2068</v>
      </c>
      <c r="F694" s="197">
        <v>20933666</v>
      </c>
    </row>
    <row r="695" spans="2:6">
      <c r="B695">
        <v>1211905</v>
      </c>
      <c r="C695" t="s">
        <v>2069</v>
      </c>
      <c r="F695" s="197">
        <v>20933666</v>
      </c>
    </row>
    <row r="696" spans="2:6">
      <c r="B696">
        <v>1211906</v>
      </c>
      <c r="C696" t="s">
        <v>2070</v>
      </c>
      <c r="F696" s="197">
        <v>54476925</v>
      </c>
    </row>
    <row r="697" spans="2:6">
      <c r="B697">
        <v>1211908</v>
      </c>
      <c r="C697" t="s">
        <v>2071</v>
      </c>
      <c r="F697" s="197">
        <v>183690961</v>
      </c>
    </row>
    <row r="698" spans="2:6">
      <c r="B698">
        <v>1211909</v>
      </c>
      <c r="C698" t="s">
        <v>2072</v>
      </c>
      <c r="F698" s="197">
        <v>37712559</v>
      </c>
    </row>
    <row r="699" spans="2:6">
      <c r="B699">
        <v>1211910</v>
      </c>
      <c r="C699" t="s">
        <v>2073</v>
      </c>
      <c r="F699" s="197">
        <v>293013802</v>
      </c>
    </row>
    <row r="700" spans="2:6">
      <c r="B700">
        <v>1211911</v>
      </c>
      <c r="C700" t="s">
        <v>2074</v>
      </c>
      <c r="F700" s="197">
        <v>1334902570</v>
      </c>
    </row>
    <row r="701" spans="2:6">
      <c r="B701">
        <v>1211912</v>
      </c>
      <c r="C701" t="s">
        <v>2075</v>
      </c>
      <c r="F701" s="197">
        <v>183696191</v>
      </c>
    </row>
    <row r="702" spans="2:6">
      <c r="B702">
        <v>1211913</v>
      </c>
      <c r="C702" t="s">
        <v>2076</v>
      </c>
      <c r="F702" s="197">
        <v>509390918</v>
      </c>
    </row>
    <row r="703" spans="2:6">
      <c r="B703">
        <v>1211914</v>
      </c>
      <c r="C703" t="s">
        <v>2077</v>
      </c>
      <c r="F703" s="197">
        <v>79899490</v>
      </c>
    </row>
    <row r="704" spans="2:6">
      <c r="B704">
        <v>1211915</v>
      </c>
      <c r="C704" t="s">
        <v>2078</v>
      </c>
      <c r="F704" s="197">
        <v>23243488</v>
      </c>
    </row>
    <row r="705" spans="2:6">
      <c r="B705">
        <v>1211916</v>
      </c>
      <c r="C705" t="s">
        <v>2079</v>
      </c>
      <c r="F705" s="197">
        <v>80081080</v>
      </c>
    </row>
    <row r="706" spans="2:6">
      <c r="B706">
        <v>1211917</v>
      </c>
      <c r="C706" t="s">
        <v>2080</v>
      </c>
      <c r="F706" s="197">
        <v>272457261</v>
      </c>
    </row>
    <row r="707" spans="2:6">
      <c r="B707">
        <v>1211918</v>
      </c>
      <c r="C707" t="s">
        <v>2081</v>
      </c>
      <c r="F707" s="197">
        <v>54041110</v>
      </c>
    </row>
    <row r="708" spans="2:6">
      <c r="B708">
        <v>1211919</v>
      </c>
      <c r="C708" t="s">
        <v>2082</v>
      </c>
      <c r="F708" s="197">
        <v>45034258</v>
      </c>
    </row>
    <row r="709" spans="2:6">
      <c r="B709">
        <v>1211920</v>
      </c>
      <c r="C709" t="s">
        <v>2083</v>
      </c>
      <c r="F709" s="197">
        <v>465055127</v>
      </c>
    </row>
    <row r="710" spans="2:6">
      <c r="B710">
        <v>1211921</v>
      </c>
      <c r="C710" t="s">
        <v>2084</v>
      </c>
      <c r="F710" s="197">
        <v>54041110</v>
      </c>
    </row>
    <row r="711" spans="2:6">
      <c r="B711">
        <v>1211922</v>
      </c>
      <c r="C711" t="s">
        <v>2085</v>
      </c>
      <c r="F711" s="197">
        <v>1420177117</v>
      </c>
    </row>
    <row r="712" spans="2:6">
      <c r="B712">
        <v>1211923</v>
      </c>
      <c r="C712" t="s">
        <v>2086</v>
      </c>
      <c r="F712" s="197">
        <v>1420177117</v>
      </c>
    </row>
    <row r="713" spans="2:6">
      <c r="B713">
        <v>1211924</v>
      </c>
      <c r="C713" t="s">
        <v>2087</v>
      </c>
      <c r="F713" s="197">
        <v>52297848</v>
      </c>
    </row>
    <row r="714" spans="2:6">
      <c r="B714">
        <v>1211925</v>
      </c>
      <c r="C714" t="s">
        <v>2088</v>
      </c>
      <c r="F714" s="197">
        <v>234584903</v>
      </c>
    </row>
    <row r="715" spans="2:6">
      <c r="B715">
        <v>1211926</v>
      </c>
      <c r="C715" t="s">
        <v>2089</v>
      </c>
      <c r="F715" s="197">
        <v>101399716</v>
      </c>
    </row>
    <row r="716" spans="2:6">
      <c r="B716">
        <v>1211927</v>
      </c>
      <c r="C716" t="s">
        <v>2090</v>
      </c>
      <c r="F716" s="197">
        <v>83095470</v>
      </c>
    </row>
    <row r="717" spans="2:6">
      <c r="B717">
        <v>1211928</v>
      </c>
      <c r="C717" t="s">
        <v>2091</v>
      </c>
      <c r="F717" s="197">
        <v>98639552</v>
      </c>
    </row>
    <row r="718" spans="2:6">
      <c r="C718" t="s">
        <v>2092</v>
      </c>
      <c r="F718" s="197">
        <v>7602556614</v>
      </c>
    </row>
    <row r="719" spans="2:6">
      <c r="B719">
        <v>12120</v>
      </c>
      <c r="C719" t="s">
        <v>2093</v>
      </c>
      <c r="F719">
        <v>0</v>
      </c>
    </row>
    <row r="720" spans="2:6">
      <c r="B720">
        <v>1212003</v>
      </c>
      <c r="C720" t="s">
        <v>2094</v>
      </c>
      <c r="F720" s="197">
        <v>144724055</v>
      </c>
    </row>
    <row r="721" spans="2:6">
      <c r="B721">
        <v>1212004</v>
      </c>
      <c r="C721" t="s">
        <v>2095</v>
      </c>
      <c r="F721" s="197">
        <v>201296441</v>
      </c>
    </row>
    <row r="722" spans="2:6">
      <c r="B722">
        <v>1212016</v>
      </c>
      <c r="C722" t="s">
        <v>2096</v>
      </c>
      <c r="F722" s="197">
        <v>151415221</v>
      </c>
    </row>
    <row r="723" spans="2:6">
      <c r="C723" t="s">
        <v>2097</v>
      </c>
      <c r="F723" s="197">
        <v>497435717</v>
      </c>
    </row>
    <row r="724" spans="2:6">
      <c r="B724">
        <v>12121</v>
      </c>
      <c r="C724" t="s">
        <v>2098</v>
      </c>
      <c r="F724">
        <v>0</v>
      </c>
    </row>
    <row r="725" spans="2:6">
      <c r="B725">
        <v>1212101</v>
      </c>
      <c r="C725" t="s">
        <v>2099</v>
      </c>
      <c r="F725" s="197">
        <v>483984992</v>
      </c>
    </row>
    <row r="726" spans="2:6">
      <c r="B726">
        <v>1212102</v>
      </c>
      <c r="C726" t="s">
        <v>2100</v>
      </c>
      <c r="F726" s="197">
        <v>171991740</v>
      </c>
    </row>
    <row r="727" spans="2:6">
      <c r="B727">
        <v>1212103</v>
      </c>
      <c r="C727" t="s">
        <v>2101</v>
      </c>
      <c r="F727" s="197">
        <v>188872192</v>
      </c>
    </row>
    <row r="728" spans="2:6">
      <c r="B728">
        <v>1212104</v>
      </c>
      <c r="C728" t="s">
        <v>2102</v>
      </c>
      <c r="F728" s="197">
        <v>335860500</v>
      </c>
    </row>
    <row r="729" spans="2:6">
      <c r="B729">
        <v>1212105</v>
      </c>
      <c r="C729" t="s">
        <v>2103</v>
      </c>
      <c r="F729" s="197">
        <v>557763192</v>
      </c>
    </row>
    <row r="730" spans="2:6">
      <c r="B730">
        <v>1212106</v>
      </c>
      <c r="C730" t="s">
        <v>2104</v>
      </c>
      <c r="F730" s="197">
        <v>104983427</v>
      </c>
    </row>
    <row r="731" spans="2:6">
      <c r="B731">
        <v>1212107</v>
      </c>
      <c r="C731" t="s">
        <v>2105</v>
      </c>
      <c r="F731" s="197">
        <v>229394131</v>
      </c>
    </row>
    <row r="732" spans="2:6">
      <c r="B732">
        <v>1212108</v>
      </c>
      <c r="C732" t="s">
        <v>2106</v>
      </c>
      <c r="F732" s="197">
        <v>267254889</v>
      </c>
    </row>
    <row r="733" spans="2:6">
      <c r="B733">
        <v>1212109</v>
      </c>
      <c r="C733" t="s">
        <v>2107</v>
      </c>
      <c r="F733" s="197">
        <v>145689812</v>
      </c>
    </row>
    <row r="734" spans="2:6">
      <c r="B734">
        <v>1212110</v>
      </c>
      <c r="C734" t="s">
        <v>2108</v>
      </c>
      <c r="F734" s="197">
        <v>145689812</v>
      </c>
    </row>
    <row r="735" spans="2:6">
      <c r="B735">
        <v>1212111</v>
      </c>
      <c r="C735" t="s">
        <v>2109</v>
      </c>
      <c r="F735" s="197">
        <v>145689812</v>
      </c>
    </row>
    <row r="736" spans="2:6">
      <c r="B736">
        <v>1212112</v>
      </c>
      <c r="C736" t="s">
        <v>2110</v>
      </c>
      <c r="F736" s="197">
        <v>235381969</v>
      </c>
    </row>
    <row r="737" spans="2:6">
      <c r="B737">
        <v>1212113</v>
      </c>
      <c r="C737" t="s">
        <v>2111</v>
      </c>
      <c r="F737" s="197">
        <v>545832581</v>
      </c>
    </row>
    <row r="738" spans="2:6">
      <c r="B738">
        <v>1212114</v>
      </c>
      <c r="C738" t="s">
        <v>2112</v>
      </c>
      <c r="F738" s="197">
        <v>141353055</v>
      </c>
    </row>
    <row r="739" spans="2:6">
      <c r="B739">
        <v>1212115</v>
      </c>
      <c r="C739" t="s">
        <v>2113</v>
      </c>
      <c r="F739" s="197">
        <v>101740138</v>
      </c>
    </row>
    <row r="740" spans="2:6">
      <c r="B740">
        <v>1212116</v>
      </c>
      <c r="C740" t="s">
        <v>2114</v>
      </c>
      <c r="F740" s="197">
        <v>162063260</v>
      </c>
    </row>
    <row r="741" spans="2:6">
      <c r="B741">
        <v>1212117</v>
      </c>
      <c r="C741" t="s">
        <v>2115</v>
      </c>
      <c r="F741" s="197">
        <v>155435912</v>
      </c>
    </row>
    <row r="742" spans="2:6">
      <c r="B742">
        <v>1212118</v>
      </c>
      <c r="C742" t="s">
        <v>2116</v>
      </c>
      <c r="F742" s="197">
        <v>155435912</v>
      </c>
    </row>
    <row r="743" spans="2:6">
      <c r="B743">
        <v>1212119</v>
      </c>
      <c r="C743" t="s">
        <v>2117</v>
      </c>
      <c r="F743" s="197">
        <v>157398412</v>
      </c>
    </row>
    <row r="744" spans="2:6">
      <c r="B744">
        <v>1212120</v>
      </c>
      <c r="C744" t="s">
        <v>2118</v>
      </c>
      <c r="F744" s="197">
        <v>82849967</v>
      </c>
    </row>
    <row r="745" spans="2:6">
      <c r="B745">
        <v>1212121</v>
      </c>
      <c r="C745" t="s">
        <v>2119</v>
      </c>
      <c r="F745" s="197">
        <v>17706768</v>
      </c>
    </row>
    <row r="746" spans="2:6">
      <c r="B746">
        <v>1212122</v>
      </c>
      <c r="C746" t="s">
        <v>2120</v>
      </c>
      <c r="F746" s="197">
        <v>104455176</v>
      </c>
    </row>
    <row r="747" spans="2:6">
      <c r="B747">
        <v>1212123</v>
      </c>
      <c r="C747" t="s">
        <v>2121</v>
      </c>
      <c r="F747" s="197">
        <v>98279940</v>
      </c>
    </row>
    <row r="748" spans="2:6">
      <c r="B748">
        <v>1212124</v>
      </c>
      <c r="C748" t="s">
        <v>2122</v>
      </c>
      <c r="F748" s="197">
        <v>134294769</v>
      </c>
    </row>
    <row r="749" spans="2:6">
      <c r="B749">
        <v>1212125</v>
      </c>
      <c r="C749" t="s">
        <v>2123</v>
      </c>
      <c r="F749" s="197">
        <v>326040621</v>
      </c>
    </row>
    <row r="750" spans="2:6">
      <c r="B750">
        <v>1212126</v>
      </c>
      <c r="C750" t="s">
        <v>2124</v>
      </c>
      <c r="F750" s="197">
        <v>150398336</v>
      </c>
    </row>
    <row r="751" spans="2:6">
      <c r="B751">
        <v>1212127</v>
      </c>
      <c r="C751" t="s">
        <v>2125</v>
      </c>
      <c r="F751" s="197">
        <v>81625249</v>
      </c>
    </row>
    <row r="752" spans="2:6">
      <c r="B752">
        <v>1212128</v>
      </c>
      <c r="C752" t="s">
        <v>2126</v>
      </c>
      <c r="F752" s="197">
        <v>138776794</v>
      </c>
    </row>
    <row r="753" spans="2:6">
      <c r="B753">
        <v>1212129</v>
      </c>
      <c r="C753" t="s">
        <v>2127</v>
      </c>
      <c r="F753" s="197">
        <v>135173319</v>
      </c>
    </row>
    <row r="754" spans="2:6">
      <c r="B754">
        <v>1212130</v>
      </c>
      <c r="C754" t="s">
        <v>2128</v>
      </c>
      <c r="F754" s="197">
        <v>453340848</v>
      </c>
    </row>
    <row r="755" spans="2:6">
      <c r="B755">
        <v>1212131</v>
      </c>
      <c r="C755" t="s">
        <v>2129</v>
      </c>
      <c r="F755" s="197">
        <v>158394418</v>
      </c>
    </row>
    <row r="756" spans="2:6">
      <c r="B756">
        <v>1212132</v>
      </c>
      <c r="C756" t="s">
        <v>2130</v>
      </c>
      <c r="F756" s="197">
        <v>155590846</v>
      </c>
    </row>
    <row r="757" spans="2:6">
      <c r="B757">
        <v>1212133</v>
      </c>
      <c r="C757" t="s">
        <v>2131</v>
      </c>
      <c r="F757" s="197">
        <v>121158560</v>
      </c>
    </row>
    <row r="758" spans="2:6">
      <c r="B758">
        <v>1212137</v>
      </c>
      <c r="C758" t="s">
        <v>2132</v>
      </c>
      <c r="F758" s="197">
        <v>57777184</v>
      </c>
    </row>
    <row r="759" spans="2:6">
      <c r="B759">
        <v>1212138</v>
      </c>
      <c r="C759" t="s">
        <v>2133</v>
      </c>
      <c r="F759" s="197">
        <v>75090862</v>
      </c>
    </row>
    <row r="760" spans="2:6">
      <c r="B760">
        <v>1212139</v>
      </c>
      <c r="C760" t="s">
        <v>2134</v>
      </c>
      <c r="F760" s="197">
        <v>170793295</v>
      </c>
    </row>
    <row r="761" spans="2:6">
      <c r="B761">
        <v>1212141</v>
      </c>
      <c r="C761" t="s">
        <v>2135</v>
      </c>
      <c r="F761" s="197">
        <v>298645844</v>
      </c>
    </row>
    <row r="762" spans="2:6">
      <c r="B762">
        <v>1212142</v>
      </c>
      <c r="C762" t="s">
        <v>2136</v>
      </c>
      <c r="F762" s="197">
        <v>80654903</v>
      </c>
    </row>
    <row r="763" spans="2:6">
      <c r="B763">
        <v>1212143</v>
      </c>
      <c r="C763" t="s">
        <v>2137</v>
      </c>
      <c r="F763" s="197">
        <v>165057819</v>
      </c>
    </row>
    <row r="764" spans="2:6">
      <c r="B764">
        <v>1212144</v>
      </c>
      <c r="C764" t="s">
        <v>2138</v>
      </c>
      <c r="F764" s="197">
        <v>181328261</v>
      </c>
    </row>
    <row r="765" spans="2:6">
      <c r="B765">
        <v>1212145</v>
      </c>
      <c r="C765" t="s">
        <v>2139</v>
      </c>
      <c r="F765" s="197">
        <v>171958230</v>
      </c>
    </row>
    <row r="766" spans="2:6">
      <c r="B766">
        <v>1212146</v>
      </c>
      <c r="C766" t="s">
        <v>2140</v>
      </c>
      <c r="F766" s="197">
        <v>866749668</v>
      </c>
    </row>
    <row r="767" spans="2:6">
      <c r="B767">
        <v>1212147</v>
      </c>
      <c r="C767" t="s">
        <v>2141</v>
      </c>
      <c r="F767" s="197">
        <v>181270152</v>
      </c>
    </row>
    <row r="768" spans="2:6">
      <c r="B768">
        <v>1212148</v>
      </c>
      <c r="C768" t="s">
        <v>2142</v>
      </c>
      <c r="F768" s="197">
        <v>92075194</v>
      </c>
    </row>
    <row r="769" spans="2:6">
      <c r="B769">
        <v>1212149</v>
      </c>
      <c r="C769" t="s">
        <v>2143</v>
      </c>
      <c r="F769" s="197">
        <v>438863202</v>
      </c>
    </row>
    <row r="770" spans="2:6">
      <c r="B770">
        <v>1212150</v>
      </c>
      <c r="C770" t="s">
        <v>2144</v>
      </c>
      <c r="F770" s="197">
        <v>133984181</v>
      </c>
    </row>
    <row r="771" spans="2:6">
      <c r="B771">
        <v>1212151</v>
      </c>
      <c r="C771" t="s">
        <v>2145</v>
      </c>
      <c r="F771" s="197">
        <v>357194302</v>
      </c>
    </row>
    <row r="772" spans="2:6">
      <c r="B772">
        <v>1212152</v>
      </c>
      <c r="C772" t="s">
        <v>2146</v>
      </c>
      <c r="F772" s="197">
        <v>157300305</v>
      </c>
    </row>
    <row r="773" spans="2:6">
      <c r="B773">
        <v>1212154</v>
      </c>
      <c r="C773" t="s">
        <v>2147</v>
      </c>
      <c r="F773" s="197">
        <v>197961666</v>
      </c>
    </row>
    <row r="774" spans="2:6">
      <c r="B774">
        <v>1212155</v>
      </c>
      <c r="C774" t="s">
        <v>2148</v>
      </c>
      <c r="F774" s="197">
        <v>106295376</v>
      </c>
    </row>
    <row r="775" spans="2:6">
      <c r="B775">
        <v>1212156</v>
      </c>
      <c r="C775" t="s">
        <v>2149</v>
      </c>
      <c r="F775" s="197">
        <v>359111890</v>
      </c>
    </row>
    <row r="776" spans="2:6">
      <c r="B776">
        <v>1212157</v>
      </c>
      <c r="C776" t="s">
        <v>2150</v>
      </c>
      <c r="F776" s="197">
        <v>138776794</v>
      </c>
    </row>
    <row r="777" spans="2:6">
      <c r="B777">
        <v>1212159</v>
      </c>
      <c r="C777" t="s">
        <v>2151</v>
      </c>
      <c r="F777" s="197">
        <v>494531937</v>
      </c>
    </row>
    <row r="778" spans="2:6">
      <c r="C778" t="s">
        <v>2152</v>
      </c>
      <c r="F778" s="197">
        <v>11315322414</v>
      </c>
    </row>
    <row r="779" spans="2:6">
      <c r="B779">
        <v>12122</v>
      </c>
      <c r="C779" t="s">
        <v>2153</v>
      </c>
      <c r="F779">
        <v>0</v>
      </c>
    </row>
    <row r="780" spans="2:6">
      <c r="B780">
        <v>1212201</v>
      </c>
      <c r="C780" t="s">
        <v>2154</v>
      </c>
      <c r="F780" s="197">
        <v>35267502086</v>
      </c>
    </row>
    <row r="781" spans="2:6">
      <c r="B781">
        <v>1212202</v>
      </c>
      <c r="C781" t="s">
        <v>2155</v>
      </c>
      <c r="F781" s="197">
        <v>219524754</v>
      </c>
    </row>
    <row r="782" spans="2:6">
      <c r="C782" t="s">
        <v>2156</v>
      </c>
      <c r="F782" s="197">
        <v>35487026840</v>
      </c>
    </row>
    <row r="783" spans="2:6">
      <c r="C783" t="s">
        <v>1279</v>
      </c>
      <c r="F783" s="197">
        <v>83138803701</v>
      </c>
    </row>
    <row r="784" spans="2:6">
      <c r="C784" t="s">
        <v>1325</v>
      </c>
      <c r="F784" s="197">
        <v>83138803701</v>
      </c>
    </row>
    <row r="785" spans="2:6">
      <c r="B785">
        <v>122</v>
      </c>
      <c r="C785" t="s">
        <v>1326</v>
      </c>
      <c r="F785">
        <v>0</v>
      </c>
    </row>
    <row r="786" spans="2:6">
      <c r="B786">
        <v>1221</v>
      </c>
      <c r="C786" t="s">
        <v>1327</v>
      </c>
      <c r="F786">
        <v>0</v>
      </c>
    </row>
    <row r="787" spans="2:6">
      <c r="B787">
        <v>12211</v>
      </c>
      <c r="C787" t="s">
        <v>2157</v>
      </c>
      <c r="F787" s="197">
        <v>68950318</v>
      </c>
    </row>
    <row r="788" spans="2:6">
      <c r="B788">
        <v>12212</v>
      </c>
      <c r="C788" t="s">
        <v>2158</v>
      </c>
      <c r="F788" s="197">
        <v>5921264</v>
      </c>
    </row>
    <row r="789" spans="2:6">
      <c r="B789">
        <v>12213</v>
      </c>
      <c r="C789" t="s">
        <v>2159</v>
      </c>
      <c r="F789" s="197">
        <v>-7709518</v>
      </c>
    </row>
    <row r="790" spans="2:6">
      <c r="C790" t="s">
        <v>1328</v>
      </c>
      <c r="F790" s="197">
        <v>67162064</v>
      </c>
    </row>
    <row r="791" spans="2:6">
      <c r="B791">
        <v>1222</v>
      </c>
      <c r="C791" t="s">
        <v>1329</v>
      </c>
      <c r="F791">
        <v>0</v>
      </c>
    </row>
    <row r="792" spans="2:6">
      <c r="B792">
        <v>12223</v>
      </c>
      <c r="C792" t="s">
        <v>2160</v>
      </c>
      <c r="F792" s="197">
        <v>128376448</v>
      </c>
    </row>
    <row r="793" spans="2:6">
      <c r="B793">
        <v>12225</v>
      </c>
      <c r="C793" t="s">
        <v>2159</v>
      </c>
      <c r="F793" s="197">
        <v>-20352076</v>
      </c>
    </row>
    <row r="794" spans="2:6">
      <c r="C794" t="s">
        <v>1330</v>
      </c>
      <c r="F794" s="197">
        <v>108024372</v>
      </c>
    </row>
    <row r="795" spans="2:6">
      <c r="C795" t="s">
        <v>1331</v>
      </c>
      <c r="F795" s="197">
        <v>175186436</v>
      </c>
    </row>
    <row r="796" spans="2:6">
      <c r="B796">
        <v>123</v>
      </c>
      <c r="C796" t="s">
        <v>1332</v>
      </c>
      <c r="F796">
        <v>0</v>
      </c>
    </row>
    <row r="797" spans="2:6">
      <c r="B797">
        <v>1231</v>
      </c>
      <c r="C797" t="s">
        <v>1333</v>
      </c>
      <c r="F797">
        <v>0</v>
      </c>
    </row>
    <row r="798" spans="2:6">
      <c r="B798">
        <v>12312</v>
      </c>
      <c r="C798" t="s">
        <v>2161</v>
      </c>
      <c r="F798" s="197">
        <v>3072089630</v>
      </c>
    </row>
    <row r="799" spans="2:6">
      <c r="B799">
        <v>12313</v>
      </c>
      <c r="C799" t="s">
        <v>2162</v>
      </c>
      <c r="F799" s="197">
        <v>44348259</v>
      </c>
    </row>
    <row r="800" spans="2:6">
      <c r="B800">
        <v>12314</v>
      </c>
      <c r="C800" t="s">
        <v>2163</v>
      </c>
      <c r="F800" s="197">
        <v>-44348259</v>
      </c>
    </row>
    <row r="801" spans="2:6">
      <c r="C801" t="s">
        <v>1334</v>
      </c>
      <c r="F801" s="197">
        <v>3072089630</v>
      </c>
    </row>
    <row r="802" spans="2:6">
      <c r="B802">
        <v>1232</v>
      </c>
      <c r="C802" t="s">
        <v>1335</v>
      </c>
      <c r="F802">
        <v>0</v>
      </c>
    </row>
    <row r="803" spans="2:6">
      <c r="B803">
        <v>12324</v>
      </c>
      <c r="C803" t="s">
        <v>2164</v>
      </c>
      <c r="F803" s="197">
        <v>32462408000</v>
      </c>
    </row>
    <row r="804" spans="2:6">
      <c r="B804">
        <v>12325</v>
      </c>
      <c r="C804" t="s">
        <v>2165</v>
      </c>
      <c r="F804" s="197">
        <v>-8058567899</v>
      </c>
    </row>
    <row r="805" spans="2:6">
      <c r="B805">
        <v>12326</v>
      </c>
      <c r="C805" t="s">
        <v>2166</v>
      </c>
      <c r="F805" s="197">
        <v>-6484613599</v>
      </c>
    </row>
    <row r="806" spans="2:6">
      <c r="B806">
        <v>12327</v>
      </c>
      <c r="C806" t="s">
        <v>2167</v>
      </c>
      <c r="F806" s="197">
        <v>-2359742971</v>
      </c>
    </row>
    <row r="807" spans="2:6">
      <c r="C807" t="s">
        <v>1336</v>
      </c>
      <c r="F807" s="197">
        <v>15559483531</v>
      </c>
    </row>
    <row r="808" spans="2:6">
      <c r="C808" t="s">
        <v>1337</v>
      </c>
      <c r="F808" s="197">
        <v>18631573161</v>
      </c>
    </row>
    <row r="809" spans="2:6">
      <c r="B809">
        <v>124</v>
      </c>
      <c r="C809" t="s">
        <v>1338</v>
      </c>
      <c r="F809">
        <v>0</v>
      </c>
    </row>
    <row r="810" spans="2:6">
      <c r="B810">
        <v>1241</v>
      </c>
      <c r="C810" t="s">
        <v>1339</v>
      </c>
      <c r="F810" s="197">
        <v>204189948</v>
      </c>
    </row>
    <row r="811" spans="2:6">
      <c r="C811" t="s">
        <v>1340</v>
      </c>
      <c r="F811" s="197">
        <v>204189948</v>
      </c>
    </row>
    <row r="812" spans="2:6">
      <c r="B812">
        <v>126</v>
      </c>
      <c r="C812" t="s">
        <v>1341</v>
      </c>
      <c r="F812">
        <v>0</v>
      </c>
    </row>
    <row r="813" spans="2:6">
      <c r="B813">
        <v>1261</v>
      </c>
      <c r="C813" t="s">
        <v>2168</v>
      </c>
      <c r="F813" s="197">
        <v>3521000000</v>
      </c>
    </row>
    <row r="814" spans="2:6">
      <c r="C814" t="s">
        <v>1342</v>
      </c>
      <c r="F814" s="197">
        <v>3521000000</v>
      </c>
    </row>
    <row r="815" spans="2:6">
      <c r="C815" t="s">
        <v>1343</v>
      </c>
      <c r="F815" s="197">
        <v>105670753246</v>
      </c>
    </row>
    <row r="816" spans="2:6">
      <c r="C816" t="s">
        <v>1344</v>
      </c>
      <c r="F816" s="197">
        <v>423907732042</v>
      </c>
    </row>
    <row r="817" spans="2:6">
      <c r="B817">
        <v>2</v>
      </c>
      <c r="C817" t="s">
        <v>1345</v>
      </c>
      <c r="F817">
        <v>0</v>
      </c>
    </row>
    <row r="818" spans="2:6">
      <c r="B818">
        <v>21</v>
      </c>
      <c r="C818" t="s">
        <v>1346</v>
      </c>
      <c r="F818">
        <v>0</v>
      </c>
    </row>
    <row r="819" spans="2:6">
      <c r="B819">
        <v>211</v>
      </c>
      <c r="C819" t="s">
        <v>1347</v>
      </c>
      <c r="F819">
        <v>0</v>
      </c>
    </row>
    <row r="820" spans="2:6">
      <c r="B820">
        <v>2111</v>
      </c>
      <c r="C820" t="s">
        <v>1348</v>
      </c>
      <c r="F820">
        <v>0</v>
      </c>
    </row>
    <row r="821" spans="2:6">
      <c r="B821">
        <v>211101</v>
      </c>
      <c r="C821" t="s">
        <v>2169</v>
      </c>
      <c r="F821" s="197">
        <v>2650491604</v>
      </c>
    </row>
    <row r="822" spans="2:6">
      <c r="B822">
        <v>211103</v>
      </c>
      <c r="C822" t="s">
        <v>2170</v>
      </c>
      <c r="F822" s="197">
        <v>175905679</v>
      </c>
    </row>
    <row r="823" spans="2:6">
      <c r="B823">
        <v>211104</v>
      </c>
      <c r="C823" t="s">
        <v>2171</v>
      </c>
      <c r="F823" s="197">
        <v>161981586</v>
      </c>
    </row>
    <row r="824" spans="2:6">
      <c r="B824">
        <v>211107</v>
      </c>
      <c r="C824" t="s">
        <v>2172</v>
      </c>
      <c r="F824" s="197">
        <v>19993188</v>
      </c>
    </row>
    <row r="825" spans="2:6">
      <c r="B825">
        <v>211109</v>
      </c>
      <c r="C825" t="s">
        <v>2173</v>
      </c>
      <c r="F825" s="197">
        <v>80419224</v>
      </c>
    </row>
    <row r="826" spans="2:6">
      <c r="B826">
        <v>211111</v>
      </c>
      <c r="C826" t="s">
        <v>2174</v>
      </c>
      <c r="F826" s="197">
        <v>200500080</v>
      </c>
    </row>
    <row r="827" spans="2:6">
      <c r="B827">
        <v>211120</v>
      </c>
      <c r="C827" t="s">
        <v>2175</v>
      </c>
      <c r="F827" s="197">
        <v>7907803839</v>
      </c>
    </row>
    <row r="828" spans="2:6">
      <c r="B828">
        <v>211121</v>
      </c>
      <c r="C828" t="s">
        <v>2176</v>
      </c>
      <c r="F828" s="197">
        <v>7081042</v>
      </c>
    </row>
    <row r="829" spans="2:6">
      <c r="B829">
        <v>211125</v>
      </c>
      <c r="C829" t="s">
        <v>2177</v>
      </c>
      <c r="F829" s="197">
        <v>45181445</v>
      </c>
    </row>
    <row r="830" spans="2:6">
      <c r="B830">
        <v>211127</v>
      </c>
      <c r="C830" t="s">
        <v>2178</v>
      </c>
      <c r="F830" s="197">
        <v>5722757947</v>
      </c>
    </row>
    <row r="831" spans="2:6">
      <c r="B831">
        <v>211138</v>
      </c>
      <c r="C831" t="s">
        <v>2179</v>
      </c>
      <c r="F831" s="197">
        <v>10915500</v>
      </c>
    </row>
    <row r="832" spans="2:6">
      <c r="B832">
        <v>211139</v>
      </c>
      <c r="C832" t="s">
        <v>2180</v>
      </c>
      <c r="F832" s="197">
        <v>2200000</v>
      </c>
    </row>
    <row r="833" spans="2:6">
      <c r="B833">
        <v>211141</v>
      </c>
      <c r="C833" t="s">
        <v>2181</v>
      </c>
      <c r="F833" s="197">
        <v>4447146</v>
      </c>
    </row>
    <row r="834" spans="2:6">
      <c r="B834">
        <v>211142</v>
      </c>
      <c r="C834" t="s">
        <v>2182</v>
      </c>
      <c r="F834" s="197">
        <v>17250000</v>
      </c>
    </row>
    <row r="835" spans="2:6">
      <c r="B835">
        <v>211143</v>
      </c>
      <c r="C835" t="s">
        <v>2183</v>
      </c>
      <c r="F835" s="197">
        <v>2943044</v>
      </c>
    </row>
    <row r="836" spans="2:6">
      <c r="B836">
        <v>211144</v>
      </c>
      <c r="C836" t="s">
        <v>2184</v>
      </c>
      <c r="F836" s="197">
        <v>46717981</v>
      </c>
    </row>
    <row r="837" spans="2:6">
      <c r="B837">
        <v>211147</v>
      </c>
      <c r="C837" t="s">
        <v>2185</v>
      </c>
      <c r="F837" s="197">
        <v>61140104</v>
      </c>
    </row>
    <row r="838" spans="2:6">
      <c r="B838">
        <v>211148</v>
      </c>
      <c r="C838" t="s">
        <v>2186</v>
      </c>
      <c r="F838" s="197">
        <v>3920000</v>
      </c>
    </row>
    <row r="839" spans="2:6">
      <c r="B839">
        <v>211152</v>
      </c>
      <c r="C839" t="s">
        <v>2187</v>
      </c>
      <c r="F839" s="197">
        <v>3568500</v>
      </c>
    </row>
    <row r="840" spans="2:6">
      <c r="B840">
        <v>211153</v>
      </c>
      <c r="C840" t="s">
        <v>2188</v>
      </c>
      <c r="F840" s="197">
        <v>451693</v>
      </c>
    </row>
    <row r="841" spans="2:6">
      <c r="B841">
        <v>211156</v>
      </c>
      <c r="C841" t="s">
        <v>2189</v>
      </c>
      <c r="F841" s="197">
        <v>2722520545</v>
      </c>
    </row>
    <row r="842" spans="2:6">
      <c r="B842">
        <v>211157</v>
      </c>
      <c r="C842" t="s">
        <v>2190</v>
      </c>
      <c r="F842" s="197">
        <v>3885000</v>
      </c>
    </row>
    <row r="843" spans="2:6">
      <c r="B843">
        <v>211161</v>
      </c>
      <c r="C843" t="s">
        <v>2191</v>
      </c>
      <c r="F843" s="197">
        <v>40143600</v>
      </c>
    </row>
    <row r="844" spans="2:6">
      <c r="B844">
        <v>211162</v>
      </c>
      <c r="C844" t="s">
        <v>2192</v>
      </c>
      <c r="F844" s="197">
        <v>3790270</v>
      </c>
    </row>
    <row r="845" spans="2:6">
      <c r="B845">
        <v>211169</v>
      </c>
      <c r="C845" t="s">
        <v>2193</v>
      </c>
      <c r="F845" s="197">
        <v>17143295</v>
      </c>
    </row>
    <row r="846" spans="2:6">
      <c r="B846">
        <v>211170</v>
      </c>
      <c r="C846" t="s">
        <v>2194</v>
      </c>
      <c r="F846" s="197">
        <v>323315</v>
      </c>
    </row>
    <row r="847" spans="2:6">
      <c r="B847">
        <v>211171</v>
      </c>
      <c r="C847" t="s">
        <v>2195</v>
      </c>
      <c r="F847" s="197">
        <v>636113000</v>
      </c>
    </row>
    <row r="848" spans="2:6">
      <c r="B848">
        <v>211172</v>
      </c>
      <c r="C848" t="s">
        <v>2196</v>
      </c>
      <c r="F848" s="197">
        <v>106289129037</v>
      </c>
    </row>
    <row r="849" spans="2:6">
      <c r="B849">
        <v>211183</v>
      </c>
      <c r="C849" t="s">
        <v>2197</v>
      </c>
      <c r="F849" s="197">
        <v>3490000</v>
      </c>
    </row>
    <row r="850" spans="2:6">
      <c r="C850" t="s">
        <v>1349</v>
      </c>
      <c r="F850" s="197">
        <v>126842207664</v>
      </c>
    </row>
    <row r="851" spans="2:6">
      <c r="B851">
        <v>2112</v>
      </c>
      <c r="C851" t="s">
        <v>1350</v>
      </c>
      <c r="F851">
        <v>0</v>
      </c>
    </row>
    <row r="852" spans="2:6">
      <c r="B852">
        <v>211204</v>
      </c>
      <c r="C852" t="s">
        <v>2198</v>
      </c>
      <c r="F852" s="197">
        <v>3622632754</v>
      </c>
    </row>
    <row r="853" spans="2:6">
      <c r="B853">
        <v>211205</v>
      </c>
      <c r="C853" t="s">
        <v>2199</v>
      </c>
      <c r="F853" s="197">
        <v>719011971</v>
      </c>
    </row>
    <row r="854" spans="2:6">
      <c r="B854">
        <v>211210</v>
      </c>
      <c r="C854" t="s">
        <v>2200</v>
      </c>
      <c r="F854" s="197">
        <v>292711150</v>
      </c>
    </row>
    <row r="855" spans="2:6">
      <c r="B855">
        <v>211211</v>
      </c>
      <c r="C855" t="s">
        <v>2201</v>
      </c>
      <c r="F855" s="197">
        <v>3009235</v>
      </c>
    </row>
    <row r="856" spans="2:6">
      <c r="B856">
        <v>211212</v>
      </c>
      <c r="C856" t="s">
        <v>2202</v>
      </c>
      <c r="F856" s="197">
        <v>61747526</v>
      </c>
    </row>
    <row r="857" spans="2:6">
      <c r="C857" t="s">
        <v>1351</v>
      </c>
      <c r="F857" s="197">
        <v>4699112636</v>
      </c>
    </row>
    <row r="858" spans="2:6">
      <c r="B858">
        <v>2113</v>
      </c>
      <c r="C858" t="s">
        <v>1352</v>
      </c>
      <c r="F858">
        <v>0</v>
      </c>
    </row>
    <row r="859" spans="2:6">
      <c r="B859">
        <v>21137</v>
      </c>
      <c r="C859" t="s">
        <v>2203</v>
      </c>
      <c r="F859" s="197">
        <v>1168170543</v>
      </c>
    </row>
    <row r="860" spans="2:6">
      <c r="B860">
        <v>211390</v>
      </c>
      <c r="C860" t="s">
        <v>2204</v>
      </c>
      <c r="F860" s="197">
        <v>29824327</v>
      </c>
    </row>
    <row r="861" spans="2:6">
      <c r="B861">
        <v>211391</v>
      </c>
      <c r="C861" t="s">
        <v>2205</v>
      </c>
      <c r="F861" s="197">
        <v>2439139</v>
      </c>
    </row>
    <row r="862" spans="2:6">
      <c r="B862">
        <v>211392</v>
      </c>
      <c r="C862" t="s">
        <v>2206</v>
      </c>
      <c r="F862" s="197">
        <v>39493198</v>
      </c>
    </row>
    <row r="863" spans="2:6">
      <c r="B863">
        <v>211393</v>
      </c>
      <c r="C863" t="s">
        <v>2207</v>
      </c>
      <c r="F863" s="197">
        <v>7240035</v>
      </c>
    </row>
    <row r="864" spans="2:6">
      <c r="B864">
        <v>211394</v>
      </c>
      <c r="C864" t="s">
        <v>2208</v>
      </c>
      <c r="F864" s="197">
        <v>9832339</v>
      </c>
    </row>
    <row r="865" spans="2:6">
      <c r="B865">
        <v>211395</v>
      </c>
      <c r="C865" t="s">
        <v>2209</v>
      </c>
      <c r="F865" s="197">
        <v>86956522</v>
      </c>
    </row>
    <row r="866" spans="2:6">
      <c r="C866" t="s">
        <v>1353</v>
      </c>
      <c r="F866" s="197">
        <v>1343956103</v>
      </c>
    </row>
    <row r="867" spans="2:6">
      <c r="B867">
        <v>2114</v>
      </c>
      <c r="C867" t="s">
        <v>1354</v>
      </c>
      <c r="F867">
        <v>0</v>
      </c>
    </row>
    <row r="868" spans="2:6">
      <c r="B868">
        <v>21141</v>
      </c>
      <c r="C868" t="s">
        <v>2210</v>
      </c>
      <c r="F868">
        <v>0</v>
      </c>
    </row>
    <row r="869" spans="2:6">
      <c r="B869">
        <v>2114101</v>
      </c>
      <c r="C869" t="s">
        <v>2211</v>
      </c>
      <c r="F869" s="197">
        <v>47537000</v>
      </c>
    </row>
    <row r="870" spans="2:6">
      <c r="B870">
        <v>2114102</v>
      </c>
      <c r="C870" t="s">
        <v>2212</v>
      </c>
      <c r="F870" s="197">
        <v>47425731</v>
      </c>
    </row>
    <row r="871" spans="2:6">
      <c r="B871">
        <v>2114103</v>
      </c>
      <c r="C871" t="s">
        <v>2213</v>
      </c>
      <c r="F871" s="197">
        <v>20675000</v>
      </c>
    </row>
    <row r="872" spans="2:6">
      <c r="B872">
        <v>2114104</v>
      </c>
      <c r="C872" t="s">
        <v>2214</v>
      </c>
      <c r="F872" s="197">
        <v>51734786</v>
      </c>
    </row>
    <row r="873" spans="2:6">
      <c r="B873">
        <v>2114105</v>
      </c>
      <c r="C873" t="s">
        <v>2215</v>
      </c>
      <c r="F873" s="197">
        <v>63222363</v>
      </c>
    </row>
    <row r="874" spans="2:6">
      <c r="C874" t="s">
        <v>2216</v>
      </c>
      <c r="F874" s="197">
        <v>230594880</v>
      </c>
    </row>
    <row r="875" spans="2:6">
      <c r="B875">
        <v>21142</v>
      </c>
      <c r="C875" t="s">
        <v>2217</v>
      </c>
      <c r="F875">
        <v>0</v>
      </c>
    </row>
    <row r="876" spans="2:6">
      <c r="B876">
        <v>2114204</v>
      </c>
      <c r="C876" t="s">
        <v>2218</v>
      </c>
      <c r="F876" s="197">
        <v>189133413</v>
      </c>
    </row>
    <row r="877" spans="2:6">
      <c r="B877">
        <v>2114206</v>
      </c>
      <c r="C877" t="s">
        <v>2219</v>
      </c>
      <c r="F877" s="197">
        <v>115507205</v>
      </c>
    </row>
    <row r="878" spans="2:6">
      <c r="B878">
        <v>2114207</v>
      </c>
      <c r="C878" t="s">
        <v>2220</v>
      </c>
      <c r="F878" s="197">
        <v>929749990</v>
      </c>
    </row>
    <row r="879" spans="2:6">
      <c r="B879">
        <v>2114208</v>
      </c>
      <c r="C879" t="s">
        <v>2221</v>
      </c>
      <c r="F879" s="197">
        <v>317244558</v>
      </c>
    </row>
    <row r="880" spans="2:6">
      <c r="B880">
        <v>2114209</v>
      </c>
      <c r="C880" t="s">
        <v>2222</v>
      </c>
      <c r="F880" s="197">
        <v>519969279</v>
      </c>
    </row>
    <row r="881" spans="2:6">
      <c r="B881">
        <v>2114210</v>
      </c>
      <c r="C881" t="s">
        <v>2223</v>
      </c>
      <c r="F881" s="197">
        <v>3705955</v>
      </c>
    </row>
    <row r="882" spans="2:6">
      <c r="B882">
        <v>2114211</v>
      </c>
      <c r="C882" t="s">
        <v>2224</v>
      </c>
      <c r="F882" s="197">
        <v>1141746227</v>
      </c>
    </row>
    <row r="883" spans="2:6">
      <c r="B883">
        <v>2114212</v>
      </c>
      <c r="C883" t="s">
        <v>2225</v>
      </c>
      <c r="F883" s="197">
        <v>88119635</v>
      </c>
    </row>
    <row r="884" spans="2:6">
      <c r="B884">
        <v>2114213</v>
      </c>
      <c r="C884" t="s">
        <v>2226</v>
      </c>
      <c r="F884" s="197">
        <v>127500134</v>
      </c>
    </row>
    <row r="885" spans="2:6">
      <c r="B885">
        <v>2114214</v>
      </c>
      <c r="C885" t="s">
        <v>2227</v>
      </c>
      <c r="F885" s="197">
        <v>47868042</v>
      </c>
    </row>
    <row r="886" spans="2:6">
      <c r="B886">
        <v>2114215</v>
      </c>
      <c r="C886" t="s">
        <v>2228</v>
      </c>
      <c r="F886" s="197">
        <v>3705955</v>
      </c>
    </row>
    <row r="887" spans="2:6">
      <c r="C887" t="s">
        <v>2229</v>
      </c>
      <c r="F887" s="197">
        <v>3484250393</v>
      </c>
    </row>
    <row r="888" spans="2:6">
      <c r="B888">
        <v>21144</v>
      </c>
      <c r="C888" t="s">
        <v>2230</v>
      </c>
      <c r="F888">
        <v>0</v>
      </c>
    </row>
    <row r="889" spans="2:6">
      <c r="B889">
        <v>211442</v>
      </c>
      <c r="C889" t="s">
        <v>2231</v>
      </c>
      <c r="F889" s="197">
        <v>134495902</v>
      </c>
    </row>
    <row r="890" spans="2:6">
      <c r="C890" t="s">
        <v>2232</v>
      </c>
      <c r="F890" s="197">
        <v>134495902</v>
      </c>
    </row>
    <row r="891" spans="2:6">
      <c r="C891" t="s">
        <v>1355</v>
      </c>
      <c r="F891" s="197">
        <v>3849341175</v>
      </c>
    </row>
    <row r="892" spans="2:6">
      <c r="B892">
        <v>2115</v>
      </c>
      <c r="C892" t="s">
        <v>1356</v>
      </c>
      <c r="F892">
        <v>0</v>
      </c>
    </row>
    <row r="893" spans="2:6">
      <c r="B893">
        <v>21151</v>
      </c>
      <c r="C893" t="s">
        <v>2233</v>
      </c>
      <c r="F893">
        <v>0</v>
      </c>
    </row>
    <row r="894" spans="2:6">
      <c r="B894">
        <v>2115107</v>
      </c>
      <c r="C894" t="s">
        <v>2234</v>
      </c>
      <c r="F894" s="197">
        <v>8876651195</v>
      </c>
    </row>
    <row r="895" spans="2:6">
      <c r="B895">
        <v>2115108</v>
      </c>
      <c r="C895" t="s">
        <v>2235</v>
      </c>
      <c r="F895" s="197">
        <v>21326929317</v>
      </c>
    </row>
    <row r="896" spans="2:6">
      <c r="B896">
        <v>2115109</v>
      </c>
      <c r="C896" t="s">
        <v>2236</v>
      </c>
      <c r="F896" s="197">
        <v>8060408228</v>
      </c>
    </row>
    <row r="897" spans="2:6">
      <c r="B897">
        <v>2115110</v>
      </c>
      <c r="C897" t="s">
        <v>2237</v>
      </c>
      <c r="F897" s="197">
        <v>18730720259</v>
      </c>
    </row>
    <row r="898" spans="2:6">
      <c r="B898">
        <v>2115111</v>
      </c>
      <c r="C898" t="s">
        <v>2238</v>
      </c>
      <c r="F898" s="197">
        <v>6452781305</v>
      </c>
    </row>
    <row r="899" spans="2:6">
      <c r="B899">
        <v>2115112</v>
      </c>
      <c r="C899" t="s">
        <v>2239</v>
      </c>
      <c r="F899" s="197">
        <v>15056488325</v>
      </c>
    </row>
    <row r="900" spans="2:6">
      <c r="B900">
        <v>2115113</v>
      </c>
      <c r="C900" t="s">
        <v>2240</v>
      </c>
      <c r="F900" s="197">
        <v>8449788874</v>
      </c>
    </row>
    <row r="901" spans="2:6">
      <c r="B901">
        <v>2115114</v>
      </c>
      <c r="C901" t="s">
        <v>2241</v>
      </c>
      <c r="F901" s="197">
        <v>19716174565</v>
      </c>
    </row>
    <row r="902" spans="2:6">
      <c r="B902">
        <v>2115115</v>
      </c>
      <c r="C902" t="s">
        <v>2242</v>
      </c>
      <c r="F902" s="197">
        <v>5612255699</v>
      </c>
    </row>
    <row r="903" spans="2:6">
      <c r="B903">
        <v>2115116</v>
      </c>
      <c r="C903" t="s">
        <v>2243</v>
      </c>
      <c r="F903" s="197">
        <v>13080638566</v>
      </c>
    </row>
    <row r="904" spans="2:6">
      <c r="B904">
        <v>2115117</v>
      </c>
      <c r="C904" t="s">
        <v>2244</v>
      </c>
      <c r="F904" s="197">
        <v>14575313529</v>
      </c>
    </row>
    <row r="905" spans="2:6">
      <c r="B905">
        <v>2115118</v>
      </c>
      <c r="C905" t="s">
        <v>2245</v>
      </c>
      <c r="F905" s="197">
        <v>6246559180</v>
      </c>
    </row>
    <row r="906" spans="2:6">
      <c r="B906">
        <v>2115119</v>
      </c>
      <c r="C906" t="s">
        <v>2246</v>
      </c>
      <c r="F906" s="197">
        <v>4729142639</v>
      </c>
    </row>
    <row r="907" spans="2:6">
      <c r="B907">
        <v>2115120</v>
      </c>
      <c r="C907" t="s">
        <v>2247</v>
      </c>
      <c r="F907" s="197">
        <v>11023569538</v>
      </c>
    </row>
    <row r="908" spans="2:6">
      <c r="B908">
        <v>2115121</v>
      </c>
      <c r="C908" t="s">
        <v>2248</v>
      </c>
      <c r="F908" s="197">
        <v>119317658</v>
      </c>
    </row>
    <row r="909" spans="2:6">
      <c r="B909">
        <v>2115122</v>
      </c>
      <c r="C909" t="s">
        <v>2249</v>
      </c>
      <c r="F909" s="197">
        <v>61745000</v>
      </c>
    </row>
    <row r="910" spans="2:6">
      <c r="B910">
        <v>2115123</v>
      </c>
      <c r="C910" t="s">
        <v>2250</v>
      </c>
      <c r="F910" s="197">
        <v>37836093558</v>
      </c>
    </row>
    <row r="911" spans="2:6">
      <c r="B911">
        <v>2115124</v>
      </c>
      <c r="C911" t="s">
        <v>2251</v>
      </c>
      <c r="F911" s="197">
        <v>16333674777</v>
      </c>
    </row>
    <row r="912" spans="2:6">
      <c r="B912">
        <v>2115125</v>
      </c>
      <c r="C912" t="s">
        <v>2252</v>
      </c>
      <c r="F912" s="197">
        <v>2825948536</v>
      </c>
    </row>
    <row r="913" spans="2:6">
      <c r="B913">
        <v>2115126</v>
      </c>
      <c r="C913" t="s">
        <v>2253</v>
      </c>
      <c r="F913" s="197">
        <v>1211120407</v>
      </c>
    </row>
    <row r="914" spans="2:6">
      <c r="B914">
        <v>2115127</v>
      </c>
      <c r="C914" t="s">
        <v>2254</v>
      </c>
      <c r="F914" s="197">
        <v>1147828216</v>
      </c>
    </row>
    <row r="915" spans="2:6">
      <c r="B915">
        <v>2115128</v>
      </c>
      <c r="C915" t="s">
        <v>2255</v>
      </c>
      <c r="F915" s="197">
        <v>491926378</v>
      </c>
    </row>
    <row r="916" spans="2:6">
      <c r="B916">
        <v>21151993</v>
      </c>
      <c r="C916" t="s">
        <v>2256</v>
      </c>
      <c r="F916" s="197">
        <v>5130658554</v>
      </c>
    </row>
    <row r="917" spans="2:6">
      <c r="C917" t="s">
        <v>2257</v>
      </c>
      <c r="F917" s="197">
        <v>227095734303</v>
      </c>
    </row>
    <row r="918" spans="2:6">
      <c r="B918">
        <v>21152</v>
      </c>
      <c r="C918" t="s">
        <v>2258</v>
      </c>
      <c r="F918">
        <v>0</v>
      </c>
    </row>
    <row r="919" spans="2:6">
      <c r="B919">
        <v>211521</v>
      </c>
      <c r="C919" t="s">
        <v>2259</v>
      </c>
      <c r="F919" s="197">
        <v>6228675880</v>
      </c>
    </row>
    <row r="920" spans="2:6">
      <c r="B920">
        <v>211522</v>
      </c>
      <c r="C920" t="s">
        <v>2260</v>
      </c>
      <c r="F920" s="197">
        <v>87907877</v>
      </c>
    </row>
    <row r="921" spans="2:6">
      <c r="C921" t="s">
        <v>2261</v>
      </c>
      <c r="F921" s="197">
        <v>6316583757</v>
      </c>
    </row>
    <row r="922" spans="2:6">
      <c r="B922">
        <v>21153</v>
      </c>
      <c r="C922" t="s">
        <v>2262</v>
      </c>
      <c r="F922">
        <v>0</v>
      </c>
    </row>
    <row r="923" spans="2:6">
      <c r="B923">
        <v>2115304</v>
      </c>
      <c r="C923" t="s">
        <v>2263</v>
      </c>
      <c r="F923" s="197">
        <v>887613</v>
      </c>
    </row>
    <row r="924" spans="2:6">
      <c r="C924" t="s">
        <v>2264</v>
      </c>
      <c r="F924" s="197">
        <v>887613</v>
      </c>
    </row>
    <row r="925" spans="2:6">
      <c r="B925">
        <v>21154</v>
      </c>
      <c r="C925" t="s">
        <v>2265</v>
      </c>
      <c r="F925">
        <v>0</v>
      </c>
    </row>
    <row r="926" spans="2:6">
      <c r="B926">
        <v>2115401</v>
      </c>
      <c r="C926" t="s">
        <v>2266</v>
      </c>
      <c r="F926" s="197">
        <v>1619048</v>
      </c>
    </row>
    <row r="927" spans="2:6">
      <c r="B927">
        <v>2115402</v>
      </c>
      <c r="C927" t="s">
        <v>2267</v>
      </c>
      <c r="F927" s="197">
        <v>114852913</v>
      </c>
    </row>
    <row r="928" spans="2:6">
      <c r="B928">
        <v>2115403</v>
      </c>
      <c r="C928" t="s">
        <v>2268</v>
      </c>
      <c r="F928" s="197">
        <v>12687534</v>
      </c>
    </row>
    <row r="929" spans="2:6">
      <c r="B929">
        <v>2115404</v>
      </c>
      <c r="C929" t="s">
        <v>2269</v>
      </c>
      <c r="F929" s="197">
        <v>90740622</v>
      </c>
    </row>
    <row r="930" spans="2:6">
      <c r="B930">
        <v>2115405</v>
      </c>
      <c r="C930" t="s">
        <v>2270</v>
      </c>
      <c r="F930" s="197">
        <v>136753934</v>
      </c>
    </row>
    <row r="931" spans="2:6">
      <c r="C931" t="s">
        <v>2271</v>
      </c>
      <c r="F931" s="197">
        <v>356654051</v>
      </c>
    </row>
    <row r="932" spans="2:6">
      <c r="B932">
        <v>21155</v>
      </c>
      <c r="C932" t="s">
        <v>2272</v>
      </c>
      <c r="F932">
        <v>0</v>
      </c>
    </row>
    <row r="933" spans="2:6">
      <c r="B933">
        <v>2115501</v>
      </c>
      <c r="C933" t="s">
        <v>2273</v>
      </c>
      <c r="F933" s="197">
        <v>51338170835</v>
      </c>
    </row>
    <row r="934" spans="2:6">
      <c r="B934">
        <v>2115502</v>
      </c>
      <c r="C934" t="s">
        <v>2274</v>
      </c>
      <c r="F934" s="197">
        <v>-29003793308</v>
      </c>
    </row>
    <row r="935" spans="2:6">
      <c r="B935">
        <v>2115503</v>
      </c>
      <c r="C935" t="s">
        <v>2275</v>
      </c>
      <c r="F935" s="197">
        <v>-18885890610</v>
      </c>
    </row>
    <row r="936" spans="2:6">
      <c r="B936">
        <v>2115504</v>
      </c>
      <c r="C936" t="s">
        <v>2276</v>
      </c>
      <c r="F936" s="197">
        <v>-18639103715</v>
      </c>
    </row>
    <row r="937" spans="2:6">
      <c r="C937" t="s">
        <v>2277</v>
      </c>
      <c r="F937" s="197">
        <v>-15190616798</v>
      </c>
    </row>
    <row r="938" spans="2:6">
      <c r="C938" t="s">
        <v>1357</v>
      </c>
      <c r="F938" s="197">
        <v>218579242926</v>
      </c>
    </row>
    <row r="939" spans="2:6">
      <c r="C939" t="s">
        <v>1358</v>
      </c>
      <c r="F939" s="197">
        <v>355313860504</v>
      </c>
    </row>
    <row r="940" spans="2:6">
      <c r="C940" t="s">
        <v>1359</v>
      </c>
      <c r="F940" s="197">
        <v>355313860504</v>
      </c>
    </row>
    <row r="941" spans="2:6">
      <c r="B941">
        <v>22</v>
      </c>
      <c r="C941" t="s">
        <v>1360</v>
      </c>
      <c r="F941">
        <v>0</v>
      </c>
    </row>
    <row r="942" spans="2:6">
      <c r="B942">
        <v>221</v>
      </c>
      <c r="C942" t="s">
        <v>1361</v>
      </c>
      <c r="F942">
        <v>0</v>
      </c>
    </row>
    <row r="943" spans="2:6">
      <c r="B943">
        <v>2212</v>
      </c>
      <c r="C943" t="s">
        <v>1362</v>
      </c>
      <c r="F943">
        <v>0</v>
      </c>
    </row>
    <row r="944" spans="2:6">
      <c r="B944">
        <v>221203</v>
      </c>
      <c r="C944" t="s">
        <v>2278</v>
      </c>
      <c r="F944" s="197">
        <v>3858763903</v>
      </c>
    </row>
    <row r="945" spans="2:6">
      <c r="B945">
        <v>221204</v>
      </c>
      <c r="C945" t="s">
        <v>2279</v>
      </c>
      <c r="F945" s="197">
        <v>205133429</v>
      </c>
    </row>
    <row r="946" spans="2:6">
      <c r="C946" t="s">
        <v>1363</v>
      </c>
      <c r="F946" s="197">
        <v>4063897332</v>
      </c>
    </row>
    <row r="947" spans="2:6">
      <c r="B947">
        <v>2213</v>
      </c>
      <c r="C947" t="s">
        <v>1364</v>
      </c>
      <c r="F947">
        <v>0</v>
      </c>
    </row>
    <row r="948" spans="2:6">
      <c r="B948">
        <v>221301</v>
      </c>
      <c r="C948" t="s">
        <v>2280</v>
      </c>
      <c r="F948" s="197">
        <v>31932025972</v>
      </c>
    </row>
    <row r="949" spans="2:6">
      <c r="B949">
        <v>221302</v>
      </c>
      <c r="C949" t="s">
        <v>2281</v>
      </c>
      <c r="F949" s="197">
        <v>-11411833178</v>
      </c>
    </row>
    <row r="950" spans="2:6">
      <c r="B950">
        <v>221303</v>
      </c>
      <c r="C950" t="s">
        <v>2282</v>
      </c>
      <c r="F950" s="197">
        <v>-8080600988</v>
      </c>
    </row>
    <row r="951" spans="2:6">
      <c r="B951">
        <v>221304</v>
      </c>
      <c r="C951" t="s">
        <v>2283</v>
      </c>
      <c r="F951" s="197">
        <v>-3032610794</v>
      </c>
    </row>
    <row r="952" spans="2:6">
      <c r="C952" t="s">
        <v>1365</v>
      </c>
      <c r="F952" s="197">
        <v>9406981012</v>
      </c>
    </row>
    <row r="953" spans="2:6">
      <c r="B953">
        <v>2214</v>
      </c>
      <c r="C953" t="s">
        <v>1366</v>
      </c>
      <c r="F953">
        <v>0</v>
      </c>
    </row>
    <row r="954" spans="2:6">
      <c r="B954">
        <v>221401</v>
      </c>
      <c r="C954" t="s">
        <v>2284</v>
      </c>
      <c r="F954" s="197">
        <v>32612404000</v>
      </c>
    </row>
    <row r="955" spans="2:6">
      <c r="C955" t="s">
        <v>1367</v>
      </c>
      <c r="F955" s="197">
        <v>32612404000</v>
      </c>
    </row>
    <row r="956" spans="2:6">
      <c r="B956">
        <v>2215</v>
      </c>
      <c r="C956" t="s">
        <v>1368</v>
      </c>
      <c r="F956">
        <v>0</v>
      </c>
    </row>
    <row r="957" spans="2:6">
      <c r="B957">
        <v>22151</v>
      </c>
      <c r="C957" t="s">
        <v>2285</v>
      </c>
      <c r="F957" s="197">
        <v>3479236464</v>
      </c>
    </row>
    <row r="958" spans="2:6">
      <c r="B958">
        <v>22152</v>
      </c>
      <c r="C958" t="s">
        <v>2286</v>
      </c>
      <c r="F958" s="197">
        <v>341799959</v>
      </c>
    </row>
    <row r="959" spans="2:6">
      <c r="C959" t="s">
        <v>1369</v>
      </c>
      <c r="F959" s="197">
        <v>3821036423</v>
      </c>
    </row>
    <row r="960" spans="2:6">
      <c r="B960">
        <v>2216</v>
      </c>
      <c r="C960" t="s">
        <v>1370</v>
      </c>
      <c r="F960">
        <v>0</v>
      </c>
    </row>
    <row r="961" spans="2:6">
      <c r="B961">
        <v>2216001</v>
      </c>
      <c r="C961" t="s">
        <v>2287</v>
      </c>
      <c r="F961" s="197">
        <v>2522089817</v>
      </c>
    </row>
    <row r="962" spans="2:6">
      <c r="C962" t="s">
        <v>1371</v>
      </c>
      <c r="F962" s="197">
        <v>2522089817</v>
      </c>
    </row>
    <row r="963" spans="2:6">
      <c r="C963" t="s">
        <v>1372</v>
      </c>
      <c r="F963" s="197">
        <v>52426408584</v>
      </c>
    </row>
    <row r="964" spans="2:6">
      <c r="C964" t="s">
        <v>1373</v>
      </c>
      <c r="F964" s="197">
        <v>52426408584</v>
      </c>
    </row>
    <row r="965" spans="2:6">
      <c r="C965" t="s">
        <v>1374</v>
      </c>
      <c r="F965" s="197">
        <v>407740269088</v>
      </c>
    </row>
    <row r="966" spans="2:6">
      <c r="B966">
        <v>3</v>
      </c>
      <c r="C966" t="s">
        <v>1375</v>
      </c>
      <c r="F966">
        <v>0</v>
      </c>
    </row>
    <row r="967" spans="2:6">
      <c r="B967">
        <v>33</v>
      </c>
      <c r="C967" t="s">
        <v>1376</v>
      </c>
      <c r="F967">
        <v>0</v>
      </c>
    </row>
    <row r="968" spans="2:6">
      <c r="B968">
        <v>331</v>
      </c>
      <c r="C968" t="s">
        <v>1377</v>
      </c>
      <c r="F968">
        <v>0</v>
      </c>
    </row>
    <row r="969" spans="2:6">
      <c r="B969">
        <v>3311</v>
      </c>
      <c r="C969" t="s">
        <v>1378</v>
      </c>
      <c r="F969" s="197">
        <v>15000000000</v>
      </c>
    </row>
    <row r="970" spans="2:6">
      <c r="B970">
        <v>3313</v>
      </c>
      <c r="C970" t="s">
        <v>1379</v>
      </c>
      <c r="F970" s="197">
        <v>317353</v>
      </c>
    </row>
    <row r="971" spans="2:6">
      <c r="C971" t="s">
        <v>1380</v>
      </c>
      <c r="F971" s="197">
        <v>15000317353</v>
      </c>
    </row>
    <row r="972" spans="2:6">
      <c r="B972">
        <v>332</v>
      </c>
      <c r="C972" t="s">
        <v>1381</v>
      </c>
      <c r="F972">
        <v>0</v>
      </c>
    </row>
    <row r="973" spans="2:6">
      <c r="B973">
        <v>3322</v>
      </c>
      <c r="C973" t="s">
        <v>1382</v>
      </c>
      <c r="F973" s="197">
        <v>1420066470</v>
      </c>
    </row>
    <row r="974" spans="2:6">
      <c r="C974" t="s">
        <v>1383</v>
      </c>
      <c r="F974" s="197">
        <v>1420066470</v>
      </c>
    </row>
    <row r="975" spans="2:6">
      <c r="B975">
        <v>333</v>
      </c>
      <c r="C975" t="s">
        <v>1384</v>
      </c>
      <c r="F975">
        <v>0</v>
      </c>
    </row>
    <row r="976" spans="2:6">
      <c r="B976">
        <v>3331</v>
      </c>
      <c r="C976" t="s">
        <v>1385</v>
      </c>
      <c r="F976" s="197">
        <v>9507723072</v>
      </c>
    </row>
    <row r="977" spans="2:6">
      <c r="B977">
        <v>3332</v>
      </c>
      <c r="C977" t="s">
        <v>1386</v>
      </c>
      <c r="F977" s="197">
        <v>-9760643941</v>
      </c>
    </row>
    <row r="978" spans="2:6">
      <c r="C978" t="s">
        <v>1387</v>
      </c>
      <c r="F978" s="197">
        <v>-252920869</v>
      </c>
    </row>
    <row r="979" spans="2:6">
      <c r="C979" t="s">
        <v>1388</v>
      </c>
      <c r="F979" s="197">
        <v>16167462954</v>
      </c>
    </row>
    <row r="980" spans="2:6">
      <c r="C980" t="s">
        <v>1389</v>
      </c>
      <c r="F980" s="197">
        <v>16167462954</v>
      </c>
    </row>
    <row r="981" spans="2:6">
      <c r="B981">
        <v>4</v>
      </c>
      <c r="C981" t="s">
        <v>1397</v>
      </c>
      <c r="F981">
        <v>0</v>
      </c>
    </row>
    <row r="982" spans="2:6">
      <c r="B982">
        <v>41</v>
      </c>
      <c r="C982" t="s">
        <v>1398</v>
      </c>
      <c r="F982">
        <v>0</v>
      </c>
    </row>
    <row r="983" spans="2:6">
      <c r="B983">
        <v>411</v>
      </c>
      <c r="C983" t="s">
        <v>1399</v>
      </c>
      <c r="F983">
        <v>0</v>
      </c>
    </row>
    <row r="984" spans="2:6">
      <c r="B984">
        <v>4111</v>
      </c>
      <c r="C984" t="s">
        <v>1400</v>
      </c>
      <c r="F984">
        <v>0</v>
      </c>
    </row>
    <row r="985" spans="2:6">
      <c r="B985">
        <v>411101</v>
      </c>
      <c r="C985" t="s">
        <v>2288</v>
      </c>
      <c r="F985" s="197">
        <v>1904762</v>
      </c>
    </row>
    <row r="986" spans="2:6">
      <c r="B986">
        <v>411102</v>
      </c>
      <c r="C986" t="s">
        <v>2289</v>
      </c>
      <c r="F986">
        <v>0</v>
      </c>
    </row>
    <row r="987" spans="2:6">
      <c r="B987">
        <v>4111021</v>
      </c>
      <c r="C987" t="s">
        <v>2290</v>
      </c>
      <c r="F987" s="197">
        <v>76143991</v>
      </c>
    </row>
    <row r="988" spans="2:6">
      <c r="B988">
        <v>4111022</v>
      </c>
      <c r="C988" t="s">
        <v>2291</v>
      </c>
      <c r="F988" s="197">
        <v>11238095</v>
      </c>
    </row>
    <row r="989" spans="2:6">
      <c r="B989">
        <v>4111023</v>
      </c>
      <c r="C989" t="s">
        <v>2292</v>
      </c>
      <c r="F989" s="197">
        <v>20438744</v>
      </c>
    </row>
    <row r="990" spans="2:6">
      <c r="B990">
        <v>4111024</v>
      </c>
      <c r="C990" t="s">
        <v>2293</v>
      </c>
      <c r="F990" s="197">
        <v>23713585</v>
      </c>
    </row>
    <row r="991" spans="2:6">
      <c r="B991">
        <v>4111025</v>
      </c>
      <c r="C991" t="s">
        <v>2294</v>
      </c>
      <c r="F991" s="197">
        <v>39298322</v>
      </c>
    </row>
    <row r="992" spans="2:6">
      <c r="C992" t="s">
        <v>2295</v>
      </c>
      <c r="F992" s="197">
        <v>170832737</v>
      </c>
    </row>
    <row r="993" spans="2:6">
      <c r="B993">
        <v>411103</v>
      </c>
      <c r="C993" t="s">
        <v>2296</v>
      </c>
      <c r="F993">
        <v>0</v>
      </c>
    </row>
    <row r="994" spans="2:6">
      <c r="B994">
        <v>411191</v>
      </c>
      <c r="C994" t="s">
        <v>2297</v>
      </c>
      <c r="F994" s="197">
        <v>-304023289</v>
      </c>
    </row>
    <row r="995" spans="2:6">
      <c r="C995" t="s">
        <v>2298</v>
      </c>
      <c r="F995" s="197">
        <v>-304023289</v>
      </c>
    </row>
    <row r="996" spans="2:6">
      <c r="C996" t="s">
        <v>1401</v>
      </c>
      <c r="F996" s="197">
        <v>-131285790</v>
      </c>
    </row>
    <row r="997" spans="2:6">
      <c r="B997">
        <v>4112</v>
      </c>
      <c r="C997" t="s">
        <v>1402</v>
      </c>
      <c r="F997">
        <v>0</v>
      </c>
    </row>
    <row r="998" spans="2:6">
      <c r="B998">
        <v>411201</v>
      </c>
      <c r="C998" t="s">
        <v>2299</v>
      </c>
      <c r="F998">
        <v>0</v>
      </c>
    </row>
    <row r="999" spans="2:6">
      <c r="B999">
        <v>4112014</v>
      </c>
      <c r="C999" t="s">
        <v>2300</v>
      </c>
      <c r="F999" s="197">
        <v>279921182</v>
      </c>
    </row>
    <row r="1000" spans="2:6">
      <c r="C1000" t="s">
        <v>2301</v>
      </c>
      <c r="F1000" s="197">
        <v>279921182</v>
      </c>
    </row>
    <row r="1001" spans="2:6">
      <c r="C1001" t="s">
        <v>1403</v>
      </c>
      <c r="F1001" s="197">
        <v>279921182</v>
      </c>
    </row>
    <row r="1002" spans="2:6">
      <c r="B1002">
        <v>412</v>
      </c>
      <c r="C1002" t="s">
        <v>1404</v>
      </c>
      <c r="F1002">
        <v>0</v>
      </c>
    </row>
    <row r="1003" spans="2:6">
      <c r="B1003">
        <v>41201</v>
      </c>
      <c r="C1003" t="s">
        <v>2302</v>
      </c>
      <c r="F1003" s="197">
        <v>856800</v>
      </c>
    </row>
    <row r="1004" spans="2:6">
      <c r="B1004">
        <v>41202</v>
      </c>
      <c r="C1004" t="s">
        <v>2303</v>
      </c>
      <c r="F1004" s="197">
        <v>137240087</v>
      </c>
    </row>
    <row r="1005" spans="2:6">
      <c r="B1005">
        <v>41203</v>
      </c>
      <c r="C1005" t="s">
        <v>2304</v>
      </c>
      <c r="F1005" s="197">
        <v>5217000</v>
      </c>
    </row>
    <row r="1006" spans="2:6">
      <c r="B1006">
        <v>41204</v>
      </c>
      <c r="C1006" t="s">
        <v>2305</v>
      </c>
      <c r="F1006" s="197">
        <v>7271317</v>
      </c>
    </row>
    <row r="1007" spans="2:6">
      <c r="B1007">
        <v>41205</v>
      </c>
      <c r="C1007" t="s">
        <v>2306</v>
      </c>
      <c r="F1007" s="197">
        <v>33110361</v>
      </c>
    </row>
    <row r="1008" spans="2:6">
      <c r="B1008">
        <v>41207</v>
      </c>
      <c r="C1008" t="s">
        <v>2307</v>
      </c>
      <c r="F1008" s="197">
        <v>4268092046</v>
      </c>
    </row>
    <row r="1009" spans="2:6">
      <c r="B1009">
        <v>41208</v>
      </c>
      <c r="C1009" t="s">
        <v>2308</v>
      </c>
      <c r="F1009" s="197">
        <v>27670837</v>
      </c>
    </row>
    <row r="1010" spans="2:6">
      <c r="B1010">
        <v>41209</v>
      </c>
      <c r="C1010" t="s">
        <v>2309</v>
      </c>
      <c r="F1010" s="197">
        <v>713261</v>
      </c>
    </row>
    <row r="1011" spans="2:6">
      <c r="B1011">
        <v>41210</v>
      </c>
      <c r="C1011" t="s">
        <v>2310</v>
      </c>
      <c r="F1011" s="197">
        <v>1409091</v>
      </c>
    </row>
    <row r="1012" spans="2:6">
      <c r="C1012" t="s">
        <v>1405</v>
      </c>
      <c r="F1012" s="197">
        <v>4481580800</v>
      </c>
    </row>
    <row r="1013" spans="2:6">
      <c r="C1013" t="s">
        <v>1406</v>
      </c>
      <c r="F1013" s="197">
        <v>4630216192</v>
      </c>
    </row>
    <row r="1014" spans="2:6">
      <c r="C1014" t="s">
        <v>1407</v>
      </c>
      <c r="F1014" s="197">
        <v>4630216192</v>
      </c>
    </row>
    <row r="1015" spans="2:6">
      <c r="C1015" t="s">
        <v>1408</v>
      </c>
      <c r="F1015" s="197">
        <v>4630216192</v>
      </c>
    </row>
    <row r="1016" spans="2:6">
      <c r="B1016">
        <v>5</v>
      </c>
      <c r="C1016" t="s">
        <v>1409</v>
      </c>
      <c r="F1016">
        <v>0</v>
      </c>
    </row>
    <row r="1017" spans="2:6">
      <c r="B1017">
        <v>51</v>
      </c>
      <c r="C1017" t="s">
        <v>1410</v>
      </c>
      <c r="F1017">
        <v>0</v>
      </c>
    </row>
    <row r="1018" spans="2:6">
      <c r="B1018">
        <v>511</v>
      </c>
      <c r="C1018" t="s">
        <v>1411</v>
      </c>
      <c r="F1018">
        <v>0</v>
      </c>
    </row>
    <row r="1019" spans="2:6">
      <c r="B1019">
        <v>5111</v>
      </c>
      <c r="C1019" t="s">
        <v>1412</v>
      </c>
      <c r="F1019">
        <v>0</v>
      </c>
    </row>
    <row r="1020" spans="2:6">
      <c r="B1020">
        <v>511101</v>
      </c>
      <c r="C1020" t="s">
        <v>2311</v>
      </c>
      <c r="F1020" s="197">
        <v>87410059</v>
      </c>
    </row>
    <row r="1021" spans="2:6">
      <c r="B1021">
        <v>511102</v>
      </c>
      <c r="C1021" t="s">
        <v>2312</v>
      </c>
      <c r="F1021" s="197">
        <v>135590996</v>
      </c>
    </row>
    <row r="1022" spans="2:6">
      <c r="B1022">
        <v>511103</v>
      </c>
      <c r="C1022" t="s">
        <v>2313</v>
      </c>
      <c r="F1022" s="197">
        <v>48117455</v>
      </c>
    </row>
    <row r="1023" spans="2:6">
      <c r="B1023">
        <v>511104</v>
      </c>
      <c r="C1023" t="s">
        <v>2314</v>
      </c>
      <c r="F1023" s="197">
        <v>3797901</v>
      </c>
    </row>
    <row r="1024" spans="2:6">
      <c r="B1024">
        <v>511105</v>
      </c>
      <c r="C1024" t="s">
        <v>2315</v>
      </c>
      <c r="F1024" s="197">
        <v>22754546</v>
      </c>
    </row>
    <row r="1025" spans="2:6">
      <c r="B1025">
        <v>511107</v>
      </c>
      <c r="C1025" t="s">
        <v>2316</v>
      </c>
      <c r="F1025" s="197">
        <v>494871</v>
      </c>
    </row>
    <row r="1026" spans="2:6">
      <c r="B1026">
        <v>511108</v>
      </c>
      <c r="C1026" t="s">
        <v>2317</v>
      </c>
      <c r="F1026" s="197">
        <v>15638756</v>
      </c>
    </row>
    <row r="1027" spans="2:6">
      <c r="B1027">
        <v>51117</v>
      </c>
      <c r="C1027" t="s">
        <v>2318</v>
      </c>
      <c r="F1027" s="197">
        <v>9455169491</v>
      </c>
    </row>
    <row r="1028" spans="2:6">
      <c r="C1028" t="s">
        <v>1413</v>
      </c>
      <c r="F1028" s="197">
        <v>9768974075</v>
      </c>
    </row>
    <row r="1029" spans="2:6">
      <c r="B1029">
        <v>5112</v>
      </c>
      <c r="C1029" t="s">
        <v>1414</v>
      </c>
      <c r="F1029">
        <v>0</v>
      </c>
    </row>
    <row r="1030" spans="2:6">
      <c r="B1030">
        <v>511201</v>
      </c>
      <c r="C1030" t="s">
        <v>2319</v>
      </c>
      <c r="F1030" s="197">
        <v>288346882</v>
      </c>
    </row>
    <row r="1031" spans="2:6">
      <c r="B1031">
        <v>511202</v>
      </c>
      <c r="C1031" t="s">
        <v>2313</v>
      </c>
      <c r="F1031" s="197">
        <v>99714306</v>
      </c>
    </row>
    <row r="1032" spans="2:6">
      <c r="B1032">
        <v>511203</v>
      </c>
      <c r="C1032" t="s">
        <v>2314</v>
      </c>
      <c r="F1032" s="197">
        <v>86000</v>
      </c>
    </row>
    <row r="1033" spans="2:6">
      <c r="B1033">
        <v>511204</v>
      </c>
      <c r="C1033" t="s">
        <v>2320</v>
      </c>
      <c r="F1033" s="197">
        <v>11713636</v>
      </c>
    </row>
    <row r="1034" spans="2:6">
      <c r="B1034">
        <v>511205</v>
      </c>
      <c r="C1034" t="s">
        <v>2321</v>
      </c>
      <c r="F1034" s="197">
        <v>6777639</v>
      </c>
    </row>
    <row r="1035" spans="2:6">
      <c r="B1035">
        <v>511207</v>
      </c>
      <c r="C1035" t="s">
        <v>2317</v>
      </c>
      <c r="F1035" s="197">
        <v>10056908</v>
      </c>
    </row>
    <row r="1036" spans="2:6">
      <c r="C1036" t="s">
        <v>1415</v>
      </c>
      <c r="F1036" s="197">
        <v>416695371</v>
      </c>
    </row>
    <row r="1037" spans="2:6">
      <c r="C1037" t="s">
        <v>1416</v>
      </c>
      <c r="F1037" s="197">
        <v>10185669446</v>
      </c>
    </row>
    <row r="1038" spans="2:6">
      <c r="B1038">
        <v>512</v>
      </c>
      <c r="C1038" t="s">
        <v>1417</v>
      </c>
      <c r="F1038">
        <v>0</v>
      </c>
    </row>
    <row r="1039" spans="2:6">
      <c r="B1039">
        <v>5121</v>
      </c>
      <c r="C1039" t="s">
        <v>1418</v>
      </c>
      <c r="F1039">
        <v>0</v>
      </c>
    </row>
    <row r="1040" spans="2:6">
      <c r="B1040">
        <v>512101</v>
      </c>
      <c r="C1040" t="s">
        <v>2322</v>
      </c>
      <c r="F1040" s="197">
        <v>98282350</v>
      </c>
    </row>
    <row r="1041" spans="2:6">
      <c r="B1041">
        <v>512102</v>
      </c>
      <c r="C1041" t="s">
        <v>2323</v>
      </c>
      <c r="F1041" s="197">
        <v>28492285</v>
      </c>
    </row>
    <row r="1042" spans="2:6">
      <c r="B1042">
        <v>512404</v>
      </c>
      <c r="C1042" t="s">
        <v>2324</v>
      </c>
      <c r="F1042" s="197">
        <v>456000</v>
      </c>
    </row>
    <row r="1043" spans="2:6">
      <c r="C1043" t="s">
        <v>1419</v>
      </c>
      <c r="F1043" s="197">
        <v>127230635</v>
      </c>
    </row>
    <row r="1044" spans="2:6">
      <c r="C1044" t="s">
        <v>1420</v>
      </c>
      <c r="F1044" s="197">
        <v>127230635</v>
      </c>
    </row>
    <row r="1045" spans="2:6">
      <c r="B1045">
        <v>513</v>
      </c>
      <c r="C1045" t="s">
        <v>1421</v>
      </c>
      <c r="F1045">
        <v>0</v>
      </c>
    </row>
    <row r="1046" spans="2:6">
      <c r="B1046">
        <v>5131</v>
      </c>
      <c r="C1046" t="s">
        <v>1422</v>
      </c>
      <c r="F1046">
        <v>0</v>
      </c>
    </row>
    <row r="1047" spans="2:6">
      <c r="B1047">
        <v>513101</v>
      </c>
      <c r="C1047" t="s">
        <v>2325</v>
      </c>
      <c r="F1047" s="197">
        <v>372406762</v>
      </c>
    </row>
    <row r="1048" spans="2:6">
      <c r="B1048">
        <v>513103</v>
      </c>
      <c r="C1048" t="s">
        <v>2326</v>
      </c>
      <c r="F1048" s="197">
        <v>31033897</v>
      </c>
    </row>
    <row r="1049" spans="2:6">
      <c r="B1049">
        <v>513104</v>
      </c>
      <c r="C1049" t="s">
        <v>2327</v>
      </c>
      <c r="F1049" s="197">
        <v>15561824</v>
      </c>
    </row>
    <row r="1050" spans="2:6">
      <c r="B1050">
        <v>513105</v>
      </c>
      <c r="C1050" t="s">
        <v>2328</v>
      </c>
      <c r="F1050" s="197">
        <v>64014815</v>
      </c>
    </row>
    <row r="1051" spans="2:6">
      <c r="B1051">
        <v>513106</v>
      </c>
      <c r="C1051" t="s">
        <v>2329</v>
      </c>
      <c r="F1051" s="197">
        <v>40909092</v>
      </c>
    </row>
    <row r="1052" spans="2:6">
      <c r="B1052">
        <v>513107</v>
      </c>
      <c r="C1052" t="s">
        <v>2330</v>
      </c>
      <c r="F1052" s="197">
        <v>40909092</v>
      </c>
    </row>
    <row r="1053" spans="2:6">
      <c r="B1053">
        <v>513110</v>
      </c>
      <c r="C1053" t="s">
        <v>2331</v>
      </c>
      <c r="F1053" s="197">
        <v>4663636</v>
      </c>
    </row>
    <row r="1054" spans="2:6">
      <c r="C1054" t="s">
        <v>1423</v>
      </c>
      <c r="F1054" s="197">
        <v>569499118</v>
      </c>
    </row>
    <row r="1055" spans="2:6">
      <c r="B1055">
        <v>5132</v>
      </c>
      <c r="C1055" t="s">
        <v>1424</v>
      </c>
      <c r="F1055">
        <v>0</v>
      </c>
    </row>
    <row r="1056" spans="2:6">
      <c r="B1056">
        <v>513202</v>
      </c>
      <c r="C1056" t="s">
        <v>2332</v>
      </c>
      <c r="F1056" s="197">
        <v>574090442</v>
      </c>
    </row>
    <row r="1057" spans="2:6">
      <c r="C1057" t="s">
        <v>1425</v>
      </c>
      <c r="F1057" s="197">
        <v>574090442</v>
      </c>
    </row>
    <row r="1058" spans="2:6">
      <c r="B1058">
        <v>5133</v>
      </c>
      <c r="C1058" t="s">
        <v>1426</v>
      </c>
      <c r="F1058">
        <v>0</v>
      </c>
    </row>
    <row r="1059" spans="2:6">
      <c r="B1059">
        <v>513301</v>
      </c>
      <c r="C1059" t="s">
        <v>2333</v>
      </c>
      <c r="F1059" s="197">
        <v>5347533</v>
      </c>
    </row>
    <row r="1060" spans="2:6">
      <c r="B1060">
        <v>513302</v>
      </c>
      <c r="C1060" t="s">
        <v>2334</v>
      </c>
      <c r="F1060" s="197">
        <v>10087990</v>
      </c>
    </row>
    <row r="1061" spans="2:6">
      <c r="B1061">
        <v>513303</v>
      </c>
      <c r="C1061" t="s">
        <v>2335</v>
      </c>
      <c r="F1061" s="197">
        <v>51048950</v>
      </c>
    </row>
    <row r="1062" spans="2:6">
      <c r="B1062">
        <v>513304</v>
      </c>
      <c r="C1062" t="s">
        <v>2336</v>
      </c>
      <c r="F1062" s="197">
        <v>10453731</v>
      </c>
    </row>
    <row r="1063" spans="2:6">
      <c r="B1063">
        <v>513305</v>
      </c>
      <c r="C1063" t="s">
        <v>2314</v>
      </c>
      <c r="F1063" s="197">
        <v>3521234</v>
      </c>
    </row>
    <row r="1064" spans="2:6">
      <c r="B1064">
        <v>513306</v>
      </c>
      <c r="C1064" t="s">
        <v>2337</v>
      </c>
      <c r="F1064" s="197">
        <v>1877863</v>
      </c>
    </row>
    <row r="1065" spans="2:6">
      <c r="B1065">
        <v>513307</v>
      </c>
      <c r="C1065" t="s">
        <v>2338</v>
      </c>
      <c r="F1065" s="197">
        <v>1963636</v>
      </c>
    </row>
    <row r="1066" spans="2:6">
      <c r="B1066">
        <v>513309</v>
      </c>
      <c r="C1066" t="s">
        <v>2339</v>
      </c>
      <c r="F1066" s="197">
        <v>600000</v>
      </c>
    </row>
    <row r="1067" spans="2:6">
      <c r="B1067">
        <v>513310</v>
      </c>
      <c r="C1067" t="s">
        <v>2316</v>
      </c>
      <c r="F1067" s="197">
        <v>4037813</v>
      </c>
    </row>
    <row r="1068" spans="2:6">
      <c r="B1068">
        <v>513311</v>
      </c>
      <c r="C1068" t="s">
        <v>2340</v>
      </c>
      <c r="F1068" s="197">
        <v>795454</v>
      </c>
    </row>
    <row r="1069" spans="2:6">
      <c r="B1069">
        <v>513312</v>
      </c>
      <c r="C1069" t="s">
        <v>2341</v>
      </c>
      <c r="F1069" s="197">
        <v>1163636</v>
      </c>
    </row>
    <row r="1070" spans="2:6">
      <c r="B1070">
        <v>513313</v>
      </c>
      <c r="C1070" t="s">
        <v>2342</v>
      </c>
      <c r="F1070" s="197">
        <v>2004093135</v>
      </c>
    </row>
    <row r="1071" spans="2:6">
      <c r="B1071">
        <v>513314</v>
      </c>
      <c r="C1071" t="s">
        <v>2343</v>
      </c>
      <c r="F1071" s="197">
        <v>5970909</v>
      </c>
    </row>
    <row r="1072" spans="2:6">
      <c r="B1072">
        <v>513315</v>
      </c>
      <c r="C1072" t="s">
        <v>2344</v>
      </c>
      <c r="F1072" s="197">
        <v>9963136</v>
      </c>
    </row>
    <row r="1073" spans="2:6">
      <c r="B1073">
        <v>513317</v>
      </c>
      <c r="C1073" t="s">
        <v>2345</v>
      </c>
      <c r="F1073" s="197">
        <v>1092909</v>
      </c>
    </row>
    <row r="1074" spans="2:6">
      <c r="B1074">
        <v>513318</v>
      </c>
      <c r="C1074" t="s">
        <v>2346</v>
      </c>
      <c r="F1074" s="197">
        <v>65000000</v>
      </c>
    </row>
    <row r="1075" spans="2:6">
      <c r="B1075">
        <v>513319</v>
      </c>
      <c r="C1075" t="s">
        <v>2347</v>
      </c>
      <c r="F1075" s="197">
        <v>623636</v>
      </c>
    </row>
    <row r="1076" spans="2:6">
      <c r="B1076">
        <v>513320</v>
      </c>
      <c r="C1076" t="s">
        <v>2348</v>
      </c>
      <c r="F1076" s="197">
        <v>8347099</v>
      </c>
    </row>
    <row r="1077" spans="2:6">
      <c r="B1077">
        <v>513321</v>
      </c>
      <c r="C1077" t="s">
        <v>2349</v>
      </c>
      <c r="F1077" s="197">
        <v>717949</v>
      </c>
    </row>
    <row r="1078" spans="2:6">
      <c r="C1078" t="s">
        <v>1427</v>
      </c>
      <c r="F1078" s="197">
        <v>2186706613</v>
      </c>
    </row>
    <row r="1079" spans="2:6">
      <c r="B1079">
        <v>5134</v>
      </c>
      <c r="C1079" t="s">
        <v>1428</v>
      </c>
      <c r="F1079">
        <v>0</v>
      </c>
    </row>
    <row r="1080" spans="2:6">
      <c r="B1080">
        <v>513401</v>
      </c>
      <c r="C1080" t="s">
        <v>2350</v>
      </c>
      <c r="F1080" s="197">
        <v>11913464</v>
      </c>
    </row>
    <row r="1081" spans="2:6">
      <c r="C1081" t="s">
        <v>1429</v>
      </c>
      <c r="F1081" s="197">
        <v>11913464</v>
      </c>
    </row>
    <row r="1082" spans="2:6">
      <c r="B1082">
        <v>5138</v>
      </c>
      <c r="C1082" t="s">
        <v>1430</v>
      </c>
      <c r="F1082">
        <v>0</v>
      </c>
    </row>
    <row r="1083" spans="2:6">
      <c r="B1083">
        <v>513801</v>
      </c>
      <c r="C1083" t="s">
        <v>2351</v>
      </c>
      <c r="F1083" s="197">
        <v>26924406</v>
      </c>
    </row>
    <row r="1084" spans="2:6">
      <c r="B1084">
        <v>513803</v>
      </c>
      <c r="C1084" t="s">
        <v>2352</v>
      </c>
      <c r="F1084" s="197">
        <v>918346</v>
      </c>
    </row>
    <row r="1085" spans="2:6">
      <c r="C1085" t="s">
        <v>1431</v>
      </c>
      <c r="F1085" s="197">
        <v>27842752</v>
      </c>
    </row>
    <row r="1086" spans="2:6">
      <c r="C1086" t="s">
        <v>1432</v>
      </c>
      <c r="F1086" s="197">
        <v>3370052389</v>
      </c>
    </row>
    <row r="1087" spans="2:6">
      <c r="B1087">
        <v>514</v>
      </c>
      <c r="C1087" t="s">
        <v>1433</v>
      </c>
      <c r="F1087">
        <v>0</v>
      </c>
    </row>
    <row r="1088" spans="2:6">
      <c r="B1088">
        <v>51401</v>
      </c>
      <c r="C1088" t="s">
        <v>2353</v>
      </c>
      <c r="F1088" s="197">
        <v>22834321</v>
      </c>
    </row>
    <row r="1089" spans="2:6">
      <c r="B1089">
        <v>51402</v>
      </c>
      <c r="C1089" t="s">
        <v>2354</v>
      </c>
      <c r="F1089" s="197">
        <v>26127926</v>
      </c>
    </row>
    <row r="1090" spans="2:6">
      <c r="B1090">
        <v>51403</v>
      </c>
      <c r="C1090" t="s">
        <v>2355</v>
      </c>
      <c r="F1090" s="197">
        <v>19075400</v>
      </c>
    </row>
    <row r="1091" spans="2:6">
      <c r="B1091">
        <v>51404</v>
      </c>
      <c r="C1091" t="s">
        <v>2356</v>
      </c>
      <c r="F1091" s="197">
        <v>397025482</v>
      </c>
    </row>
    <row r="1092" spans="2:6">
      <c r="B1092">
        <v>51405</v>
      </c>
      <c r="C1092" t="s">
        <v>2357</v>
      </c>
      <c r="F1092" s="197">
        <v>78311901</v>
      </c>
    </row>
    <row r="1093" spans="2:6">
      <c r="C1093" t="s">
        <v>1434</v>
      </c>
      <c r="F1093" s="197">
        <v>543375030</v>
      </c>
    </row>
    <row r="1094" spans="2:6">
      <c r="B1094">
        <v>515</v>
      </c>
      <c r="C1094" t="s">
        <v>1435</v>
      </c>
      <c r="F1094">
        <v>0</v>
      </c>
    </row>
    <row r="1095" spans="2:6">
      <c r="B1095">
        <v>5151</v>
      </c>
      <c r="C1095" t="s">
        <v>1436</v>
      </c>
      <c r="F1095">
        <v>0</v>
      </c>
    </row>
    <row r="1096" spans="2:6">
      <c r="B1096">
        <v>515101</v>
      </c>
      <c r="C1096" t="s">
        <v>2358</v>
      </c>
      <c r="F1096" s="197">
        <v>982564</v>
      </c>
    </row>
    <row r="1097" spans="2:6">
      <c r="B1097">
        <v>515104</v>
      </c>
      <c r="C1097" t="s">
        <v>2359</v>
      </c>
      <c r="F1097" s="197">
        <v>154868666</v>
      </c>
    </row>
    <row r="1098" spans="2:6">
      <c r="B1098">
        <v>515105</v>
      </c>
      <c r="C1098" t="s">
        <v>2360</v>
      </c>
      <c r="F1098" s="197">
        <v>3531048</v>
      </c>
    </row>
    <row r="1099" spans="2:6">
      <c r="C1099" t="s">
        <v>1437</v>
      </c>
      <c r="F1099" s="197">
        <v>159382278</v>
      </c>
    </row>
    <row r="1100" spans="2:6">
      <c r="B1100">
        <v>5153</v>
      </c>
      <c r="C1100" t="s">
        <v>1438</v>
      </c>
      <c r="F1100">
        <v>0</v>
      </c>
    </row>
    <row r="1101" spans="2:6">
      <c r="B1101">
        <v>515301</v>
      </c>
      <c r="C1101" t="s">
        <v>2361</v>
      </c>
      <c r="F1101" s="197">
        <v>5150355</v>
      </c>
    </row>
    <row r="1102" spans="2:6">
      <c r="C1102" t="s">
        <v>1439</v>
      </c>
      <c r="F1102" s="197">
        <v>5150355</v>
      </c>
    </row>
    <row r="1103" spans="2:6">
      <c r="C1103" t="s">
        <v>1440</v>
      </c>
      <c r="F1103" s="197">
        <v>164532633</v>
      </c>
    </row>
    <row r="1104" spans="2:6">
      <c r="C1104" t="s">
        <v>1441</v>
      </c>
      <c r="F1104" s="197">
        <v>14390860133</v>
      </c>
    </row>
    <row r="1105" spans="3:7">
      <c r="C1105" t="s">
        <v>1442</v>
      </c>
      <c r="F1105" s="197">
        <v>14390860133</v>
      </c>
    </row>
    <row r="1107" spans="3:7">
      <c r="C1107" t="s">
        <v>1390</v>
      </c>
    </row>
    <row r="1108" spans="3:7">
      <c r="C1108" t="s">
        <v>1391</v>
      </c>
      <c r="E1108" s="304">
        <v>423907732042</v>
      </c>
      <c r="F1108" s="304" t="e">
        <f>+#REF!</f>
        <v>#REF!</v>
      </c>
      <c r="G1108" s="304" t="e">
        <f>+E1108-F1108</f>
        <v>#REF!</v>
      </c>
    </row>
    <row r="1109" spans="3:7">
      <c r="E1109" s="304"/>
      <c r="F1109" s="304"/>
      <c r="G1109" s="304"/>
    </row>
    <row r="1110" spans="3:7">
      <c r="C1110" t="s">
        <v>1392</v>
      </c>
      <c r="E1110" s="304">
        <v>407740269088</v>
      </c>
      <c r="F1110" s="304" t="e">
        <f>+#REF!</f>
        <v>#REF!</v>
      </c>
      <c r="G1110" s="304" t="e">
        <f>+E1110-F1110</f>
        <v>#REF!</v>
      </c>
    </row>
    <row r="1111" spans="3:7">
      <c r="E1111" s="304"/>
      <c r="F1111" s="304"/>
      <c r="G1111" s="304"/>
    </row>
    <row r="1112" spans="3:7">
      <c r="C1112" t="s">
        <v>1393</v>
      </c>
      <c r="E1112" s="304">
        <v>16167462954</v>
      </c>
      <c r="F1112" s="304" t="e">
        <f>+#REF!</f>
        <v>#REF!</v>
      </c>
      <c r="G1112" s="304" t="e">
        <f>+E1112-F1112</f>
        <v>#REF!</v>
      </c>
    </row>
    <row r="1114" spans="3:7">
      <c r="C1114" t="s">
        <v>1394</v>
      </c>
      <c r="E1114">
        <v>0</v>
      </c>
    </row>
    <row r="1116" spans="3:7">
      <c r="C1116" t="s">
        <v>1395</v>
      </c>
      <c r="E1116" s="197">
        <v>4630216192</v>
      </c>
    </row>
    <row r="1118" spans="3:7">
      <c r="C1118" t="s">
        <v>1396</v>
      </c>
      <c r="E1118" s="197">
        <v>14390860133</v>
      </c>
    </row>
    <row r="1120" spans="3:7">
      <c r="C1120" t="s">
        <v>1394</v>
      </c>
      <c r="E1120" s="197">
        <v>-9760643941</v>
      </c>
    </row>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36">
    <tabColor rgb="FF000099"/>
  </sheetPr>
  <dimension ref="A1:T17"/>
  <sheetViews>
    <sheetView zoomScaleNormal="100" workbookViewId="0">
      <selection activeCell="F21" sqref="F21"/>
    </sheetView>
  </sheetViews>
  <sheetFormatPr baseColWidth="10" defaultRowHeight="14.5"/>
  <cols>
    <col min="1" max="1" width="38" style="61" customWidth="1"/>
    <col min="2" max="2" width="18.453125" style="61" customWidth="1"/>
    <col min="3" max="3" width="17.6328125" style="61" customWidth="1"/>
    <col min="4" max="4" width="4.1796875" style="61" bestFit="1" customWidth="1"/>
    <col min="5" max="20" width="11.453125" style="61"/>
  </cols>
  <sheetData>
    <row r="1" spans="1:6">
      <c r="A1" s="61" t="s">
        <v>1095</v>
      </c>
      <c r="D1" s="75" t="s">
        <v>126</v>
      </c>
    </row>
    <row r="2" spans="1:6" ht="30" customHeight="1"/>
    <row r="4" spans="1:6">
      <c r="A4" s="352" t="s">
        <v>281</v>
      </c>
      <c r="B4" s="142"/>
      <c r="C4" s="142"/>
      <c r="D4" s="81"/>
      <c r="E4" s="84"/>
      <c r="F4" s="82"/>
    </row>
    <row r="5" spans="1:6">
      <c r="A5" s="1197" t="s">
        <v>1141</v>
      </c>
      <c r="B5" s="1197"/>
      <c r="C5" s="82"/>
      <c r="D5" s="81"/>
      <c r="E5" s="84"/>
      <c r="F5" s="82"/>
    </row>
    <row r="6" spans="1:6">
      <c r="A6" s="81"/>
      <c r="B6" s="1196"/>
      <c r="C6" s="1196"/>
      <c r="D6" s="81"/>
      <c r="E6" s="84"/>
      <c r="F6" s="82"/>
    </row>
    <row r="7" spans="1:6">
      <c r="A7" s="81"/>
      <c r="D7" s="81"/>
      <c r="E7" s="84"/>
      <c r="F7" s="82"/>
    </row>
    <row r="8" spans="1:6">
      <c r="A8" s="428" t="s">
        <v>141</v>
      </c>
      <c r="B8" s="969">
        <v>45565</v>
      </c>
      <c r="C8" s="969">
        <v>45199</v>
      </c>
      <c r="D8" s="81"/>
      <c r="E8" s="84"/>
      <c r="F8" s="82"/>
    </row>
    <row r="9" spans="1:6" hidden="1">
      <c r="A9" s="81" t="s">
        <v>132</v>
      </c>
      <c r="B9" s="81"/>
      <c r="C9" s="81"/>
      <c r="D9" s="81"/>
      <c r="E9" s="84"/>
      <c r="F9" s="82"/>
    </row>
    <row r="10" spans="1:6" hidden="1">
      <c r="A10" s="81"/>
      <c r="B10" s="81"/>
      <c r="C10" s="81"/>
      <c r="D10" s="81"/>
      <c r="E10" s="84"/>
      <c r="F10" s="82"/>
    </row>
    <row r="11" spans="1:6" hidden="1">
      <c r="A11" s="81"/>
      <c r="B11" s="81"/>
      <c r="C11" s="81"/>
      <c r="D11" s="81"/>
      <c r="E11" s="84"/>
      <c r="F11" s="82"/>
    </row>
    <row r="12" spans="1:6" hidden="1">
      <c r="A12" s="81"/>
      <c r="B12" s="81"/>
      <c r="C12" s="81"/>
      <c r="D12" s="81"/>
      <c r="E12" s="84"/>
      <c r="F12" s="82"/>
    </row>
    <row r="13" spans="1:6" hidden="1">
      <c r="A13" s="81"/>
      <c r="B13" s="81"/>
      <c r="C13" s="81"/>
      <c r="D13" s="81"/>
      <c r="E13" s="84"/>
      <c r="F13" s="82"/>
    </row>
    <row r="14" spans="1:6" hidden="1">
      <c r="A14" s="81"/>
      <c r="B14" s="83"/>
      <c r="C14" s="81"/>
      <c r="D14" s="81"/>
      <c r="E14" s="84"/>
      <c r="F14" s="82"/>
    </row>
    <row r="15" spans="1:6" hidden="1">
      <c r="A15" s="81"/>
      <c r="B15" s="83"/>
      <c r="C15" s="81"/>
      <c r="D15" s="81"/>
      <c r="E15" s="84"/>
      <c r="F15" s="82"/>
    </row>
    <row r="16" spans="1:6" ht="15" thickBot="1">
      <c r="A16" s="428" t="s">
        <v>3</v>
      </c>
      <c r="B16" s="654">
        <v>0</v>
      </c>
      <c r="C16" s="654">
        <v>0</v>
      </c>
      <c r="D16" s="81"/>
      <c r="E16" s="84"/>
      <c r="F16" s="82"/>
    </row>
    <row r="17" spans="1:6" ht="15" thickTop="1">
      <c r="A17" s="81"/>
      <c r="B17" s="83"/>
      <c r="C17" s="82"/>
      <c r="D17" s="81"/>
      <c r="E17" s="84"/>
      <c r="F17" s="82"/>
    </row>
  </sheetData>
  <mergeCells count="2">
    <mergeCell ref="A5:B5"/>
    <mergeCell ref="B6:C6"/>
  </mergeCells>
  <hyperlinks>
    <hyperlink ref="D1" location="ER!A1" display="ER" xr:uid="{00000000-0004-0000-2800-000000000000}"/>
  </hyperlinks>
  <pageMargins left="0.7" right="0.7" top="0.75" bottom="0.75"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Hoja37">
    <tabColor rgb="FF000099"/>
  </sheetPr>
  <dimension ref="A1:X15"/>
  <sheetViews>
    <sheetView zoomScaleNormal="100" workbookViewId="0">
      <selection activeCell="F19" sqref="F19"/>
    </sheetView>
  </sheetViews>
  <sheetFormatPr baseColWidth="10" defaultRowHeight="14.5"/>
  <cols>
    <col min="1" max="1" width="37.453125" style="61" customWidth="1"/>
    <col min="2" max="3" width="17.36328125" style="61" customWidth="1"/>
    <col min="4" max="4" width="4.1796875" style="61" bestFit="1" customWidth="1"/>
    <col min="5" max="24" width="11.453125" style="61"/>
  </cols>
  <sheetData>
    <row r="1" spans="1:5">
      <c r="A1" s="61" t="s">
        <v>1095</v>
      </c>
      <c r="D1" s="75" t="s">
        <v>126</v>
      </c>
    </row>
    <row r="2" spans="1:5" ht="28.5" customHeight="1"/>
    <row r="4" spans="1:5">
      <c r="A4" s="352" t="s">
        <v>283</v>
      </c>
      <c r="B4" s="161"/>
      <c r="C4" s="161"/>
      <c r="D4" s="81"/>
      <c r="E4" s="84"/>
    </row>
    <row r="5" spans="1:5">
      <c r="A5" s="433" t="s">
        <v>1141</v>
      </c>
      <c r="B5" s="83"/>
      <c r="C5" s="82"/>
      <c r="D5" s="81"/>
      <c r="E5" s="84"/>
    </row>
    <row r="6" spans="1:5">
      <c r="A6" s="81"/>
      <c r="B6" s="1196"/>
      <c r="C6" s="1196"/>
      <c r="D6" s="81"/>
      <c r="E6" s="84"/>
    </row>
    <row r="7" spans="1:5">
      <c r="B7" s="967">
        <v>45565</v>
      </c>
      <c r="C7" s="967">
        <v>45199</v>
      </c>
      <c r="D7" s="81"/>
      <c r="E7" s="84"/>
    </row>
    <row r="8" spans="1:5">
      <c r="A8" s="428" t="s">
        <v>41</v>
      </c>
      <c r="B8" s="651">
        <v>0</v>
      </c>
      <c r="C8" s="651">
        <v>0</v>
      </c>
      <c r="D8" s="81"/>
      <c r="E8" s="84"/>
    </row>
    <row r="9" spans="1:5" hidden="1">
      <c r="A9" s="81"/>
      <c r="B9" s="655"/>
      <c r="C9" s="656"/>
      <c r="D9" s="81"/>
      <c r="E9" s="84"/>
    </row>
    <row r="10" spans="1:5" hidden="1">
      <c r="A10" s="81"/>
      <c r="B10" s="655"/>
      <c r="C10" s="656"/>
      <c r="D10" s="81"/>
      <c r="E10" s="84"/>
    </row>
    <row r="11" spans="1:5" hidden="1">
      <c r="A11" s="81"/>
      <c r="B11" s="655"/>
      <c r="C11" s="656"/>
      <c r="D11" s="81"/>
      <c r="E11" s="84"/>
    </row>
    <row r="12" spans="1:5" hidden="1">
      <c r="A12" s="81"/>
      <c r="B12" s="655"/>
      <c r="C12" s="656"/>
      <c r="D12" s="81"/>
      <c r="E12" s="84"/>
    </row>
    <row r="13" spans="1:5" hidden="1">
      <c r="A13" s="81"/>
      <c r="B13" s="655"/>
      <c r="C13" s="656"/>
      <c r="D13" s="81"/>
      <c r="E13" s="84"/>
    </row>
    <row r="14" spans="1:5" ht="15" thickBot="1">
      <c r="A14" s="428" t="s">
        <v>3</v>
      </c>
      <c r="B14" s="657">
        <v>0</v>
      </c>
      <c r="C14" s="657">
        <v>0</v>
      </c>
      <c r="D14" s="81"/>
      <c r="E14" s="84"/>
    </row>
    <row r="15" spans="1:5" ht="15" thickTop="1">
      <c r="A15" s="81"/>
      <c r="B15" s="434"/>
      <c r="C15" s="434"/>
      <c r="D15" s="81"/>
      <c r="E15" s="84"/>
    </row>
  </sheetData>
  <mergeCells count="1">
    <mergeCell ref="B6:C6"/>
  </mergeCells>
  <hyperlinks>
    <hyperlink ref="D1" location="ER!A1" display="ER" xr:uid="{00000000-0004-0000-2900-000000000000}"/>
  </hyperlinks>
  <pageMargins left="0.7" right="0.7" top="0.75" bottom="0.75" header="0.3" footer="0.3"/>
  <pageSetup paperSize="9"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Hoja38">
    <tabColor rgb="FF000099"/>
  </sheetPr>
  <dimension ref="A1:T16"/>
  <sheetViews>
    <sheetView zoomScaleNormal="100" workbookViewId="0">
      <selection activeCell="F20" sqref="F20"/>
    </sheetView>
  </sheetViews>
  <sheetFormatPr baseColWidth="10" defaultRowHeight="14.5"/>
  <cols>
    <col min="1" max="1" width="27.08984375" style="61" customWidth="1"/>
    <col min="2" max="2" width="18.453125" style="61" customWidth="1"/>
    <col min="3" max="3" width="17.90625" style="61" customWidth="1"/>
    <col min="4" max="4" width="4.1796875" style="61" bestFit="1" customWidth="1"/>
    <col min="5" max="20" width="11.453125" style="61"/>
  </cols>
  <sheetData>
    <row r="1" spans="1:6">
      <c r="A1" s="61" t="s">
        <v>1095</v>
      </c>
      <c r="D1" s="75" t="s">
        <v>126</v>
      </c>
    </row>
    <row r="2" spans="1:6" ht="25.5" customHeight="1"/>
    <row r="4" spans="1:6">
      <c r="A4" s="352" t="s">
        <v>282</v>
      </c>
      <c r="B4" s="352"/>
      <c r="C4" s="142"/>
      <c r="D4" s="81"/>
      <c r="E4" s="84"/>
      <c r="F4" s="82"/>
    </row>
    <row r="5" spans="1:6">
      <c r="A5" s="1198" t="s">
        <v>1141</v>
      </c>
      <c r="B5" s="1198"/>
      <c r="C5" s="82"/>
      <c r="D5" s="81"/>
      <c r="E5" s="84"/>
      <c r="F5" s="82"/>
    </row>
    <row r="6" spans="1:6">
      <c r="A6" s="81"/>
      <c r="D6" s="81"/>
      <c r="E6" s="84"/>
      <c r="F6" s="82"/>
    </row>
    <row r="7" spans="1:6" ht="15.75" customHeight="1">
      <c r="B7" s="967">
        <v>45565</v>
      </c>
      <c r="C7" s="967">
        <v>45199</v>
      </c>
      <c r="D7" s="81"/>
      <c r="E7" s="84"/>
      <c r="F7" s="82"/>
    </row>
    <row r="8" spans="1:6" hidden="1">
      <c r="A8" s="428" t="s">
        <v>773</v>
      </c>
      <c r="B8" s="199">
        <v>0</v>
      </c>
      <c r="C8" s="199">
        <v>0</v>
      </c>
      <c r="D8" s="81"/>
      <c r="E8" s="84"/>
      <c r="F8" s="82"/>
    </row>
    <row r="9" spans="1:6" ht="12" hidden="1" customHeight="1">
      <c r="A9" s="435" t="s">
        <v>774</v>
      </c>
      <c r="B9" s="81"/>
      <c r="C9" s="81"/>
      <c r="D9" s="81"/>
      <c r="E9" s="84"/>
      <c r="F9" s="82"/>
    </row>
    <row r="10" spans="1:6" hidden="1">
      <c r="A10" s="433"/>
      <c r="B10" s="81"/>
      <c r="C10" s="81"/>
      <c r="D10" s="81"/>
      <c r="E10" s="84"/>
      <c r="F10" s="82"/>
    </row>
    <row r="11" spans="1:6" hidden="1">
      <c r="A11" s="433"/>
      <c r="B11" s="81"/>
      <c r="C11" s="81"/>
      <c r="D11" s="81"/>
      <c r="E11" s="84"/>
      <c r="F11" s="82"/>
    </row>
    <row r="12" spans="1:6" hidden="1">
      <c r="A12" s="433"/>
      <c r="B12" s="81"/>
      <c r="C12" s="81"/>
      <c r="D12" s="81"/>
      <c r="E12" s="84"/>
      <c r="F12" s="82"/>
    </row>
    <row r="13" spans="1:6" hidden="1">
      <c r="A13" s="433"/>
      <c r="B13" s="83"/>
      <c r="C13" s="81"/>
      <c r="D13" s="81"/>
      <c r="E13" s="84"/>
      <c r="F13" s="82"/>
    </row>
    <row r="14" spans="1:6" hidden="1">
      <c r="A14" s="433"/>
      <c r="B14" s="83"/>
      <c r="C14" s="81"/>
      <c r="D14" s="81"/>
      <c r="E14" s="84"/>
      <c r="F14" s="82"/>
    </row>
    <row r="15" spans="1:6" ht="15" thickBot="1">
      <c r="A15" s="428" t="s">
        <v>3</v>
      </c>
      <c r="B15" s="654">
        <v>0</v>
      </c>
      <c r="C15" s="654">
        <v>0</v>
      </c>
      <c r="D15" s="81"/>
      <c r="E15" s="84"/>
      <c r="F15" s="82"/>
    </row>
    <row r="16" spans="1:6" ht="15" thickTop="1">
      <c r="A16" s="81"/>
      <c r="B16" s="83"/>
      <c r="C16" s="82"/>
      <c r="D16" s="81"/>
      <c r="E16" s="84"/>
      <c r="F16" s="82"/>
    </row>
  </sheetData>
  <mergeCells count="1">
    <mergeCell ref="A5:B5"/>
  </mergeCells>
  <hyperlinks>
    <hyperlink ref="D1" location="ER!A1" display="ER" xr:uid="{00000000-0004-0000-2A00-000000000000}"/>
  </hyperlinks>
  <pageMargins left="0.7" right="0.7" top="0.75" bottom="0.75" header="0.3" footer="0.3"/>
  <pageSetup paperSize="9"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39">
    <tabColor rgb="FF000099"/>
    <pageSetUpPr fitToPage="1"/>
  </sheetPr>
  <dimension ref="A1:T13"/>
  <sheetViews>
    <sheetView topLeftCell="B12" zoomScaleNormal="100" workbookViewId="0">
      <selection activeCell="O38" sqref="O38"/>
    </sheetView>
  </sheetViews>
  <sheetFormatPr baseColWidth="10" defaultRowHeight="14.5"/>
  <cols>
    <col min="1" max="1" width="60.08984375" style="61" customWidth="1"/>
    <col min="2" max="2" width="18.08984375" style="61" customWidth="1"/>
    <col min="3" max="3" width="17.54296875" style="61" customWidth="1"/>
    <col min="4" max="4" width="4.1796875" style="61" bestFit="1" customWidth="1"/>
    <col min="5" max="20" width="11.453125" style="61"/>
  </cols>
  <sheetData>
    <row r="1" spans="1:6">
      <c r="A1" s="61" t="s">
        <v>1095</v>
      </c>
      <c r="D1" s="75" t="s">
        <v>126</v>
      </c>
    </row>
    <row r="2" spans="1:6" ht="28.5" customHeight="1"/>
    <row r="4" spans="1:6">
      <c r="A4" s="352" t="s">
        <v>284</v>
      </c>
      <c r="B4" s="142"/>
      <c r="C4" s="142"/>
      <c r="D4" s="81"/>
      <c r="E4" s="84"/>
      <c r="F4" s="82"/>
    </row>
    <row r="5" spans="1:6">
      <c r="A5" s="1198" t="s">
        <v>1141</v>
      </c>
      <c r="B5" s="1198"/>
      <c r="C5" s="82"/>
      <c r="D5" s="81"/>
      <c r="E5" s="84"/>
      <c r="F5" s="82"/>
    </row>
    <row r="6" spans="1:6">
      <c r="A6" s="81"/>
      <c r="D6" s="81"/>
      <c r="E6" s="84"/>
      <c r="F6" s="82"/>
    </row>
    <row r="7" spans="1:6">
      <c r="A7" s="436" t="s">
        <v>67</v>
      </c>
      <c r="B7" s="967">
        <v>45565</v>
      </c>
      <c r="C7" s="967">
        <v>45199</v>
      </c>
      <c r="D7" s="81"/>
      <c r="E7" s="84"/>
      <c r="F7" s="82"/>
    </row>
    <row r="8" spans="1:6" hidden="1">
      <c r="D8" s="81"/>
      <c r="E8" s="84"/>
      <c r="F8" s="82"/>
    </row>
    <row r="9" spans="1:6" hidden="1">
      <c r="A9" s="430" t="s">
        <v>778</v>
      </c>
      <c r="B9" s="81"/>
      <c r="C9" s="81"/>
      <c r="D9" s="81"/>
      <c r="E9" s="84"/>
      <c r="F9" s="82"/>
    </row>
    <row r="10" spans="1:6" hidden="1">
      <c r="A10" s="430" t="s">
        <v>55</v>
      </c>
      <c r="B10" s="81"/>
      <c r="C10" s="81"/>
      <c r="D10" s="81"/>
      <c r="E10" s="84"/>
      <c r="F10" s="82"/>
    </row>
    <row r="11" spans="1:6" hidden="1">
      <c r="A11" s="430" t="s">
        <v>285</v>
      </c>
      <c r="B11" s="81"/>
      <c r="C11" s="81"/>
      <c r="D11" s="81"/>
      <c r="E11" s="84"/>
      <c r="F11" s="82"/>
    </row>
    <row r="12" spans="1:6" ht="15" thickBot="1">
      <c r="A12" s="437" t="s">
        <v>3</v>
      </c>
      <c r="B12" s="658">
        <v>0</v>
      </c>
      <c r="C12" s="658">
        <v>0</v>
      </c>
      <c r="D12" s="81"/>
      <c r="E12" s="84"/>
      <c r="F12" s="82"/>
    </row>
    <row r="13" spans="1:6" ht="15" thickTop="1">
      <c r="A13" s="81"/>
      <c r="B13" s="83"/>
      <c r="C13" s="82"/>
      <c r="D13" s="81"/>
      <c r="E13" s="84"/>
      <c r="F13" s="82"/>
    </row>
  </sheetData>
  <mergeCells count="1">
    <mergeCell ref="A5:B5"/>
  </mergeCells>
  <hyperlinks>
    <hyperlink ref="D1" location="ER!A1" display="ER" xr:uid="{00000000-0004-0000-2B00-000000000000}"/>
  </hyperlinks>
  <pageMargins left="0.7" right="0.7" top="0.75" bottom="0.75" header="0.3" footer="0.3"/>
  <pageSetup paperSize="9" scale="87" fitToHeight="0"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40">
    <tabColor rgb="FF000099"/>
    <pageSetUpPr fitToPage="1"/>
  </sheetPr>
  <dimension ref="A1:L13"/>
  <sheetViews>
    <sheetView showGridLines="0" zoomScaleNormal="100" workbookViewId="0">
      <selection sqref="A1:C1048576"/>
    </sheetView>
  </sheetViews>
  <sheetFormatPr baseColWidth="10" defaultColWidth="11.453125" defaultRowHeight="14.5"/>
  <cols>
    <col min="1" max="1" width="42.08984375" style="61" customWidth="1"/>
    <col min="2" max="3" width="16.36328125" style="61" customWidth="1"/>
    <col min="4" max="4" width="4.1796875" style="61" bestFit="1" customWidth="1"/>
    <col min="5" max="5" width="11.453125" style="61"/>
    <col min="6" max="6" width="17.36328125" style="61" customWidth="1"/>
    <col min="7" max="12" width="11.453125" style="61"/>
  </cols>
  <sheetData>
    <row r="1" spans="1:7">
      <c r="A1" s="61" t="s">
        <v>1095</v>
      </c>
      <c r="D1" s="75" t="s">
        <v>126</v>
      </c>
    </row>
    <row r="2" spans="1:7" ht="29.25" customHeight="1">
      <c r="C2" s="66"/>
    </row>
    <row r="4" spans="1:7">
      <c r="A4" s="349" t="s">
        <v>286</v>
      </c>
      <c r="B4" s="128"/>
      <c r="C4" s="128"/>
    </row>
    <row r="5" spans="1:7" ht="43.5" customHeight="1">
      <c r="A5" s="1199" t="s">
        <v>1230</v>
      </c>
      <c r="B5" s="1199"/>
      <c r="C5" s="1199"/>
      <c r="D5" s="438"/>
      <c r="E5" s="170"/>
      <c r="F5" s="170"/>
      <c r="G5" s="170"/>
    </row>
    <row r="6" spans="1:7" ht="15" customHeight="1">
      <c r="B6" s="124"/>
    </row>
    <row r="7" spans="1:7" ht="15" customHeight="1">
      <c r="B7" s="967">
        <v>45565</v>
      </c>
      <c r="C7" s="967">
        <v>45199</v>
      </c>
    </row>
    <row r="8" spans="1:7" s="61" customFormat="1" ht="15" customHeight="1">
      <c r="A8" s="439" t="s">
        <v>776</v>
      </c>
      <c r="B8" s="659">
        <v>15000</v>
      </c>
      <c r="C8" s="659">
        <v>15000</v>
      </c>
      <c r="D8" s="169"/>
      <c r="E8" s="169"/>
      <c r="F8" s="169"/>
      <c r="G8" s="169"/>
    </row>
    <row r="9" spans="1:7" ht="15" customHeight="1">
      <c r="A9" s="345" t="s">
        <v>775</v>
      </c>
      <c r="B9" s="660">
        <v>8080680733.8938599</v>
      </c>
      <c r="C9" s="660">
        <v>8216847822.9628601</v>
      </c>
    </row>
    <row r="10" spans="1:7" ht="15" customHeight="1" thickBot="1">
      <c r="A10" s="440" t="s">
        <v>777</v>
      </c>
      <c r="B10" s="661">
        <v>538712.0489262573</v>
      </c>
      <c r="C10" s="661">
        <v>547789.85486419068</v>
      </c>
      <c r="D10" s="169"/>
      <c r="E10" s="169"/>
      <c r="F10" s="169"/>
      <c r="G10" s="169"/>
    </row>
    <row r="11" spans="1:7" ht="15" customHeight="1" thickTop="1"/>
    <row r="12" spans="1:7" ht="15" customHeight="1">
      <c r="A12" s="169"/>
      <c r="B12" s="169"/>
      <c r="C12" s="169"/>
      <c r="D12" s="169"/>
      <c r="E12" s="169"/>
      <c r="F12" s="169"/>
      <c r="G12" s="169"/>
    </row>
    <row r="13" spans="1:7" ht="15" customHeight="1"/>
  </sheetData>
  <mergeCells count="1">
    <mergeCell ref="A5:C5"/>
  </mergeCells>
  <hyperlinks>
    <hyperlink ref="D1" location="ER!A1" display="ER" xr:uid="{00000000-0004-0000-2C00-000000000000}"/>
  </hyperlinks>
  <pageMargins left="0.7" right="0.7" top="0.75" bottom="0.75" header="0.3" footer="0.3"/>
  <pageSetup paperSize="9" fitToHeight="0"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41">
    <tabColor rgb="FF000099"/>
    <pageSetUpPr fitToPage="1"/>
  </sheetPr>
  <dimension ref="A1:N75"/>
  <sheetViews>
    <sheetView showGridLines="0" topLeftCell="B1" zoomScaleNormal="100" workbookViewId="0">
      <selection activeCell="N9" sqref="N9"/>
    </sheetView>
  </sheetViews>
  <sheetFormatPr baseColWidth="10" defaultRowHeight="14.5"/>
  <cols>
    <col min="1" max="3" width="24.453125" style="61" customWidth="1"/>
    <col min="4" max="4" width="27.08984375" style="61" customWidth="1"/>
    <col min="5" max="5" width="24.453125" style="61" customWidth="1"/>
    <col min="6" max="6" width="7.08984375" style="61" bestFit="1" customWidth="1"/>
    <col min="7" max="7" width="11.453125" style="61"/>
    <col min="8" max="8" width="17.36328125" style="61" customWidth="1"/>
    <col min="9" max="14" width="11.453125" style="61"/>
  </cols>
  <sheetData>
    <row r="1" spans="1:14">
      <c r="A1" s="61" t="s">
        <v>1095</v>
      </c>
      <c r="F1" s="75" t="s">
        <v>319</v>
      </c>
    </row>
    <row r="2" spans="1:14">
      <c r="C2" s="66"/>
    </row>
    <row r="5" spans="1:14">
      <c r="A5" s="1069" t="s">
        <v>318</v>
      </c>
      <c r="B5" s="1069"/>
      <c r="C5" s="1069"/>
      <c r="D5" s="1069"/>
      <c r="E5" s="1069"/>
      <c r="F5" s="129"/>
      <c r="G5" s="129"/>
      <c r="H5" s="129"/>
      <c r="I5" s="129"/>
      <c r="J5"/>
      <c r="K5"/>
      <c r="L5"/>
      <c r="M5"/>
      <c r="N5"/>
    </row>
    <row r="7" spans="1:14" s="97" customFormat="1">
      <c r="A7" s="422" t="s">
        <v>148</v>
      </c>
      <c r="B7" s="422"/>
      <c r="C7" s="422"/>
      <c r="D7" s="422"/>
      <c r="E7" s="422"/>
      <c r="F7" s="422"/>
      <c r="G7" s="422"/>
      <c r="H7" s="422"/>
      <c r="I7" s="422"/>
      <c r="J7" s="96"/>
      <c r="K7" s="96"/>
      <c r="L7" s="96"/>
      <c r="M7" s="96"/>
      <c r="N7" s="96"/>
    </row>
    <row r="8" spans="1:14" s="97" customFormat="1">
      <c r="A8" s="96"/>
      <c r="B8" s="96"/>
      <c r="C8" s="96"/>
      <c r="D8" s="96"/>
      <c r="E8" s="96"/>
      <c r="F8" s="96"/>
      <c r="G8" s="96"/>
      <c r="H8" s="96"/>
      <c r="I8" s="96"/>
      <c r="J8" s="96"/>
      <c r="K8" s="96"/>
      <c r="L8" s="96"/>
      <c r="M8" s="96"/>
      <c r="N8" s="96"/>
    </row>
    <row r="9" spans="1:14" s="97" customFormat="1">
      <c r="A9" s="601" t="s">
        <v>2597</v>
      </c>
      <c r="B9" s="14"/>
      <c r="C9" s="14"/>
      <c r="D9" s="14"/>
      <c r="E9" s="14"/>
      <c r="F9" s="14"/>
      <c r="G9" s="14"/>
      <c r="H9" s="96"/>
      <c r="I9" s="96"/>
      <c r="J9" s="96"/>
      <c r="K9" s="96"/>
      <c r="L9" s="96"/>
      <c r="M9" s="96"/>
      <c r="N9" s="96"/>
    </row>
    <row r="10" spans="1:14" s="97" customFormat="1" ht="15" thickBot="1">
      <c r="A10" s="441" t="s">
        <v>149</v>
      </c>
      <c r="B10" s="441" t="s">
        <v>150</v>
      </c>
      <c r="C10" s="441" t="s">
        <v>107</v>
      </c>
      <c r="D10" s="441" t="s">
        <v>151</v>
      </c>
      <c r="E10" s="441" t="s">
        <v>152</v>
      </c>
      <c r="F10" s="96"/>
      <c r="G10" s="96"/>
      <c r="H10" s="96"/>
      <c r="I10" s="96"/>
      <c r="J10" s="96"/>
      <c r="K10" s="96"/>
      <c r="L10" s="96"/>
      <c r="M10" s="96"/>
      <c r="N10" s="96"/>
    </row>
    <row r="11" spans="1:14" s="97" customFormat="1">
      <c r="A11" s="98"/>
      <c r="B11" s="99"/>
      <c r="C11" s="100"/>
      <c r="D11" s="100"/>
      <c r="E11" s="101"/>
      <c r="F11" s="96"/>
      <c r="G11" s="96"/>
      <c r="H11" s="96"/>
      <c r="I11" s="96"/>
      <c r="J11" s="96"/>
      <c r="K11" s="96"/>
      <c r="L11" s="96"/>
      <c r="M11" s="96"/>
      <c r="N11" s="96"/>
    </row>
    <row r="12" spans="1:14" s="97" customFormat="1" ht="15" customHeight="1">
      <c r="A12" s="102"/>
      <c r="B12" s="103"/>
      <c r="C12" s="104"/>
      <c r="D12" s="104"/>
      <c r="E12" s="105"/>
      <c r="F12" s="96"/>
      <c r="G12" s="96"/>
      <c r="H12" s="96"/>
      <c r="I12" s="96"/>
      <c r="J12" s="96"/>
      <c r="K12" s="96"/>
      <c r="L12" s="96"/>
      <c r="M12" s="96"/>
      <c r="N12" s="96"/>
    </row>
    <row r="13" spans="1:14" s="97" customFormat="1">
      <c r="A13" s="102"/>
      <c r="B13" s="103"/>
      <c r="C13" s="104"/>
      <c r="D13" s="104"/>
      <c r="E13" s="105"/>
      <c r="F13" s="96"/>
      <c r="G13" s="96"/>
      <c r="H13" s="96"/>
      <c r="I13" s="96"/>
      <c r="J13" s="96"/>
      <c r="K13" s="96"/>
      <c r="L13" s="96"/>
      <c r="M13" s="96"/>
      <c r="N13" s="96"/>
    </row>
    <row r="14" spans="1:14" s="97" customFormat="1" ht="15" thickBot="1">
      <c r="A14" s="106"/>
      <c r="B14" s="107"/>
      <c r="C14" s="108"/>
      <c r="D14" s="108"/>
      <c r="E14" s="109"/>
      <c r="F14" s="96"/>
      <c r="G14" s="96"/>
      <c r="H14" s="96"/>
      <c r="I14" s="96"/>
      <c r="J14" s="96"/>
      <c r="K14" s="96"/>
      <c r="L14" s="96"/>
      <c r="M14" s="96"/>
      <c r="N14" s="96"/>
    </row>
    <row r="15" spans="1:14" s="97" customFormat="1">
      <c r="A15" s="460"/>
      <c r="B15" s="460"/>
      <c r="C15" s="461"/>
      <c r="D15" s="461"/>
      <c r="E15" s="461"/>
      <c r="F15" s="96"/>
      <c r="G15" s="96"/>
      <c r="H15" s="96"/>
      <c r="I15" s="96"/>
      <c r="J15" s="96"/>
      <c r="K15" s="96"/>
      <c r="L15" s="96"/>
      <c r="M15" s="96"/>
      <c r="N15" s="96"/>
    </row>
    <row r="16" spans="1:14" s="97" customFormat="1">
      <c r="A16" s="601" t="s">
        <v>2598</v>
      </c>
      <c r="B16" s="14"/>
      <c r="C16" s="14"/>
      <c r="D16" s="14"/>
      <c r="E16" s="14"/>
      <c r="F16" s="96"/>
      <c r="G16" s="96"/>
      <c r="H16" s="96"/>
      <c r="I16" s="96"/>
      <c r="J16" s="96"/>
      <c r="K16" s="96"/>
      <c r="L16" s="96"/>
      <c r="M16" s="96"/>
      <c r="N16" s="96"/>
    </row>
    <row r="17" spans="1:14" s="97" customFormat="1" ht="15" thickBot="1">
      <c r="A17" s="441" t="s">
        <v>149</v>
      </c>
      <c r="B17" s="441" t="s">
        <v>150</v>
      </c>
      <c r="C17" s="441" t="s">
        <v>107</v>
      </c>
      <c r="D17" s="441" t="s">
        <v>151</v>
      </c>
      <c r="E17" s="441" t="s">
        <v>152</v>
      </c>
      <c r="F17" s="96"/>
      <c r="G17" s="96"/>
      <c r="H17" s="96"/>
      <c r="I17" s="96"/>
      <c r="J17" s="96"/>
      <c r="K17" s="96"/>
      <c r="L17" s="96"/>
      <c r="M17" s="96"/>
      <c r="N17" s="96"/>
    </row>
    <row r="18" spans="1:14" s="97" customFormat="1">
      <c r="A18" s="98"/>
      <c r="B18" s="99"/>
      <c r="C18" s="100"/>
      <c r="D18" s="100"/>
      <c r="E18" s="101"/>
      <c r="F18" s="96"/>
      <c r="G18" s="96"/>
      <c r="H18" s="96"/>
      <c r="I18" s="96"/>
      <c r="J18" s="96"/>
      <c r="K18" s="96"/>
      <c r="L18" s="96"/>
      <c r="M18" s="96"/>
      <c r="N18" s="96"/>
    </row>
    <row r="19" spans="1:14" s="97" customFormat="1">
      <c r="A19" s="102"/>
      <c r="B19" s="103"/>
      <c r="C19" s="104"/>
      <c r="D19" s="104"/>
      <c r="E19" s="105"/>
      <c r="F19" s="96"/>
      <c r="G19" s="96"/>
      <c r="H19" s="96"/>
      <c r="I19" s="96"/>
      <c r="J19" s="96"/>
      <c r="K19" s="96"/>
      <c r="L19" s="96"/>
      <c r="M19" s="96"/>
      <c r="N19" s="96"/>
    </row>
    <row r="20" spans="1:14" s="97" customFormat="1">
      <c r="A20" s="102"/>
      <c r="B20" s="103"/>
      <c r="C20" s="104"/>
      <c r="D20" s="104"/>
      <c r="E20" s="105"/>
      <c r="F20" s="96"/>
      <c r="G20" s="96"/>
      <c r="H20" s="96"/>
      <c r="I20" s="96"/>
      <c r="J20" s="96"/>
      <c r="K20" s="96"/>
      <c r="L20" s="96"/>
      <c r="M20" s="96"/>
      <c r="N20" s="96"/>
    </row>
    <row r="21" spans="1:14" s="97" customFormat="1" ht="15" thickBot="1">
      <c r="A21" s="106"/>
      <c r="B21" s="107"/>
      <c r="C21" s="108"/>
      <c r="D21" s="108"/>
      <c r="E21" s="109"/>
      <c r="F21" s="96"/>
      <c r="G21" s="96"/>
      <c r="H21" s="96"/>
      <c r="I21" s="96"/>
      <c r="J21" s="96"/>
      <c r="K21" s="96"/>
      <c r="L21" s="96"/>
      <c r="M21" s="96"/>
      <c r="N21" s="96"/>
    </row>
    <row r="22" spans="1:14" s="97" customFormat="1">
      <c r="A22" s="460"/>
      <c r="B22" s="460"/>
      <c r="C22" s="461"/>
      <c r="D22" s="461"/>
      <c r="E22" s="461"/>
      <c r="F22" s="96"/>
      <c r="G22" s="96"/>
      <c r="H22" s="96"/>
      <c r="I22" s="96"/>
      <c r="J22" s="96"/>
      <c r="K22" s="96"/>
      <c r="L22" s="96"/>
      <c r="M22" s="96"/>
      <c r="N22" s="96"/>
    </row>
    <row r="23" spans="1:14" s="97" customFormat="1">
      <c r="A23" s="601" t="s">
        <v>2599</v>
      </c>
      <c r="B23" s="14"/>
      <c r="C23" s="14"/>
      <c r="D23" s="14"/>
      <c r="E23" s="14"/>
      <c r="F23" s="14"/>
      <c r="G23" s="14"/>
      <c r="H23" s="96"/>
      <c r="I23" s="96"/>
      <c r="J23" s="96"/>
      <c r="K23" s="96"/>
      <c r="L23" s="96"/>
      <c r="M23" s="96"/>
      <c r="N23" s="96"/>
    </row>
    <row r="24" spans="1:14" s="97" customFormat="1" ht="15" thickBot="1">
      <c r="A24" s="441" t="s">
        <v>149</v>
      </c>
      <c r="B24" s="441" t="s">
        <v>150</v>
      </c>
      <c r="C24" s="441" t="s">
        <v>107</v>
      </c>
      <c r="D24" s="441" t="s">
        <v>151</v>
      </c>
      <c r="E24" s="441" t="s">
        <v>152</v>
      </c>
      <c r="F24" s="96"/>
      <c r="G24" s="96"/>
      <c r="H24" s="96"/>
      <c r="I24" s="96"/>
      <c r="J24" s="96"/>
      <c r="K24" s="96"/>
      <c r="L24" s="96"/>
      <c r="M24" s="96"/>
      <c r="N24" s="96"/>
    </row>
    <row r="25" spans="1:14" s="97" customFormat="1">
      <c r="A25" s="98"/>
      <c r="B25" s="99"/>
      <c r="C25" s="100"/>
      <c r="D25" s="100"/>
      <c r="E25" s="101"/>
      <c r="F25" s="96"/>
      <c r="G25" s="96"/>
      <c r="H25" s="96"/>
      <c r="I25" s="96"/>
      <c r="J25" s="96"/>
      <c r="K25" s="96"/>
      <c r="L25" s="96"/>
      <c r="M25" s="96"/>
      <c r="N25" s="96"/>
    </row>
    <row r="26" spans="1:14" s="97" customFormat="1" ht="15" customHeight="1">
      <c r="A26" s="102"/>
      <c r="B26" s="103"/>
      <c r="C26" s="104"/>
      <c r="D26" s="104"/>
      <c r="E26" s="105"/>
      <c r="F26" s="96"/>
      <c r="G26" s="96"/>
      <c r="H26" s="96"/>
      <c r="I26" s="96"/>
      <c r="J26" s="96"/>
      <c r="K26" s="96"/>
      <c r="L26" s="96"/>
      <c r="M26" s="96"/>
      <c r="N26" s="96"/>
    </row>
    <row r="27" spans="1:14" s="97" customFormat="1">
      <c r="A27" s="102"/>
      <c r="B27" s="103"/>
      <c r="C27" s="104"/>
      <c r="D27" s="104"/>
      <c r="E27" s="105"/>
      <c r="F27" s="96"/>
      <c r="G27" s="96"/>
      <c r="H27" s="96"/>
      <c r="I27" s="96"/>
      <c r="J27" s="96"/>
      <c r="K27" s="96"/>
      <c r="L27" s="96"/>
      <c r="M27" s="96"/>
      <c r="N27" s="96"/>
    </row>
    <row r="28" spans="1:14" s="97" customFormat="1" ht="15" thickBot="1">
      <c r="A28" s="106"/>
      <c r="B28" s="107"/>
      <c r="C28" s="108"/>
      <c r="D28" s="108"/>
      <c r="E28" s="109"/>
      <c r="F28" s="96"/>
      <c r="G28" s="96"/>
      <c r="H28" s="96"/>
      <c r="I28" s="96"/>
      <c r="J28" s="96"/>
      <c r="K28" s="96"/>
      <c r="L28" s="96"/>
      <c r="M28" s="96"/>
      <c r="N28" s="96"/>
    </row>
    <row r="29" spans="1:14" s="97" customFormat="1">
      <c r="A29" s="344"/>
      <c r="B29" s="96"/>
      <c r="C29" s="96"/>
      <c r="D29" s="96"/>
      <c r="E29" s="96"/>
      <c r="F29" s="96"/>
      <c r="G29" s="96"/>
      <c r="H29" s="96"/>
      <c r="I29" s="96"/>
      <c r="J29" s="96"/>
      <c r="K29" s="96"/>
      <c r="L29" s="96"/>
      <c r="M29" s="96"/>
      <c r="N29" s="96"/>
    </row>
    <row r="30" spans="1:14" s="97" customFormat="1" ht="15" hidden="1" thickBot="1">
      <c r="A30" s="344" t="s">
        <v>2600</v>
      </c>
      <c r="B30" s="179"/>
      <c r="C30" s="179"/>
      <c r="D30" s="179"/>
      <c r="E30" s="179"/>
      <c r="F30" s="96"/>
      <c r="G30" s="96"/>
      <c r="H30" s="96"/>
      <c r="I30" s="96"/>
      <c r="J30" s="96"/>
      <c r="K30" s="96"/>
      <c r="L30" s="96"/>
      <c r="M30" s="96"/>
      <c r="N30" s="96"/>
    </row>
    <row r="31" spans="1:14" s="97" customFormat="1" ht="30.15" hidden="1" customHeight="1" thickBot="1">
      <c r="A31" s="441" t="s">
        <v>149</v>
      </c>
      <c r="B31" s="441" t="s">
        <v>150</v>
      </c>
      <c r="C31" s="441" t="s">
        <v>107</v>
      </c>
      <c r="D31" s="441" t="s">
        <v>151</v>
      </c>
      <c r="E31" s="441" t="s">
        <v>152</v>
      </c>
      <c r="F31" s="96"/>
      <c r="G31" s="96"/>
      <c r="H31" s="96"/>
      <c r="I31" s="96"/>
      <c r="J31" s="96"/>
      <c r="K31" s="96"/>
      <c r="L31" s="96"/>
      <c r="M31" s="96"/>
      <c r="N31" s="96"/>
    </row>
    <row r="32" spans="1:14" s="97" customFormat="1" hidden="1">
      <c r="A32" s="98"/>
      <c r="B32" s="99"/>
      <c r="C32" s="100"/>
      <c r="D32" s="100"/>
      <c r="E32" s="101"/>
      <c r="F32" s="96"/>
      <c r="G32" s="96"/>
      <c r="H32" s="96"/>
      <c r="I32" s="96"/>
      <c r="J32" s="96"/>
      <c r="K32" s="96"/>
      <c r="L32" s="96"/>
      <c r="M32" s="96"/>
      <c r="N32" s="96"/>
    </row>
    <row r="33" spans="1:14" s="97" customFormat="1" hidden="1">
      <c r="A33" s="102"/>
      <c r="B33" s="103"/>
      <c r="C33" s="104"/>
      <c r="D33" s="104"/>
      <c r="E33" s="105"/>
      <c r="F33" s="96"/>
      <c r="G33" s="96"/>
      <c r="H33" s="96"/>
      <c r="I33" s="96"/>
      <c r="J33" s="96"/>
      <c r="K33" s="96"/>
      <c r="L33" s="96"/>
      <c r="M33" s="96"/>
      <c r="N33" s="96"/>
    </row>
    <row r="34" spans="1:14" s="97" customFormat="1" hidden="1">
      <c r="A34" s="102"/>
      <c r="B34" s="103"/>
      <c r="C34" s="104"/>
      <c r="D34" s="104"/>
      <c r="E34" s="105"/>
      <c r="F34" s="96"/>
      <c r="G34" s="96"/>
      <c r="H34" s="96"/>
      <c r="I34" s="96"/>
      <c r="J34" s="96"/>
      <c r="K34" s="96"/>
      <c r="L34" s="96"/>
      <c r="M34" s="96"/>
      <c r="N34" s="96"/>
    </row>
    <row r="35" spans="1:14" s="97" customFormat="1" ht="15" hidden="1" thickBot="1">
      <c r="A35" s="106"/>
      <c r="B35" s="107"/>
      <c r="C35" s="108"/>
      <c r="D35" s="108"/>
      <c r="E35" s="109"/>
      <c r="F35" s="96"/>
      <c r="G35" s="96"/>
      <c r="H35" s="96"/>
      <c r="I35" s="96"/>
      <c r="J35" s="96"/>
      <c r="K35" s="96"/>
      <c r="L35" s="96"/>
      <c r="M35" s="96"/>
      <c r="N35" s="96"/>
    </row>
    <row r="36" spans="1:14" s="97" customFormat="1" hidden="1">
      <c r="A36" s="96"/>
      <c r="B36" s="96"/>
      <c r="C36" s="96"/>
      <c r="D36" s="96"/>
      <c r="E36" s="96"/>
      <c r="F36" s="96"/>
      <c r="G36" s="96"/>
      <c r="H36" s="96"/>
      <c r="I36" s="96"/>
      <c r="J36" s="96"/>
      <c r="K36" s="96"/>
      <c r="L36" s="96"/>
      <c r="M36" s="96"/>
      <c r="N36" s="96"/>
    </row>
    <row r="37" spans="1:14" s="97" customFormat="1">
      <c r="A37" s="96"/>
      <c r="B37" s="96"/>
      <c r="C37" s="96"/>
      <c r="D37" s="96"/>
      <c r="E37" s="96"/>
      <c r="F37" s="96"/>
      <c r="G37" s="96"/>
      <c r="H37" s="96"/>
      <c r="I37" s="96"/>
      <c r="J37" s="96"/>
      <c r="K37" s="96"/>
      <c r="L37" s="96"/>
      <c r="M37" s="96"/>
      <c r="N37" s="96"/>
    </row>
    <row r="38" spans="1:14" s="97" customFormat="1">
      <c r="A38" s="96"/>
      <c r="B38" s="96"/>
      <c r="C38" s="96"/>
      <c r="D38" s="96"/>
      <c r="E38" s="96"/>
      <c r="F38" s="96"/>
      <c r="G38" s="96"/>
      <c r="H38" s="96"/>
      <c r="I38" s="96"/>
      <c r="J38" s="96"/>
      <c r="K38" s="96"/>
      <c r="L38" s="96"/>
      <c r="M38" s="96"/>
      <c r="N38" s="96"/>
    </row>
    <row r="39" spans="1:14" s="97" customFormat="1">
      <c r="A39" s="96"/>
      <c r="B39" s="96"/>
      <c r="C39" s="96"/>
      <c r="D39" s="96"/>
      <c r="E39" s="96"/>
      <c r="F39" s="96"/>
      <c r="G39" s="96"/>
      <c r="H39" s="96"/>
      <c r="I39" s="96"/>
      <c r="J39" s="96"/>
      <c r="K39" s="96"/>
      <c r="L39" s="96"/>
      <c r="M39" s="96"/>
      <c r="N39" s="96"/>
    </row>
    <row r="40" spans="1:14" s="97" customFormat="1">
      <c r="A40" s="96"/>
      <c r="B40" s="96"/>
      <c r="C40" s="96"/>
      <c r="D40" s="96"/>
      <c r="E40" s="96"/>
      <c r="F40" s="96"/>
      <c r="G40" s="96"/>
      <c r="H40" s="96"/>
      <c r="I40" s="96"/>
      <c r="J40" s="96"/>
      <c r="K40" s="96"/>
      <c r="L40" s="96"/>
      <c r="M40" s="96"/>
      <c r="N40" s="96"/>
    </row>
    <row r="41" spans="1:14" s="97" customFormat="1">
      <c r="A41" s="96"/>
      <c r="B41" s="96"/>
      <c r="C41" s="96"/>
      <c r="D41" s="96"/>
      <c r="E41" s="96"/>
      <c r="F41" s="96"/>
      <c r="G41" s="96"/>
      <c r="H41" s="96"/>
      <c r="I41" s="96"/>
      <c r="J41" s="96"/>
      <c r="K41" s="96"/>
      <c r="L41" s="96"/>
      <c r="M41" s="96"/>
      <c r="N41" s="96"/>
    </row>
    <row r="42" spans="1:14" s="97" customFormat="1">
      <c r="A42" s="96"/>
      <c r="B42" s="96"/>
      <c r="C42" s="96"/>
      <c r="D42" s="96"/>
      <c r="E42" s="96"/>
      <c r="F42" s="96"/>
      <c r="G42" s="96"/>
      <c r="H42" s="96"/>
      <c r="I42" s="96"/>
      <c r="J42" s="96"/>
      <c r="K42" s="96"/>
      <c r="L42" s="96"/>
      <c r="M42" s="96"/>
      <c r="N42" s="96"/>
    </row>
    <row r="43" spans="1:14" s="97" customFormat="1">
      <c r="A43" s="96"/>
      <c r="B43" s="96"/>
      <c r="C43" s="96"/>
      <c r="D43" s="96"/>
      <c r="E43" s="96"/>
      <c r="F43" s="96"/>
      <c r="G43" s="96"/>
      <c r="H43" s="96"/>
      <c r="I43" s="96"/>
      <c r="J43" s="96"/>
      <c r="K43" s="96"/>
      <c r="L43" s="96"/>
      <c r="M43" s="96"/>
      <c r="N43" s="96"/>
    </row>
    <row r="44" spans="1:14" s="97" customFormat="1">
      <c r="A44" s="96"/>
      <c r="B44" s="96"/>
      <c r="C44" s="96"/>
      <c r="D44" s="96"/>
      <c r="E44" s="96"/>
      <c r="F44" s="96"/>
      <c r="G44" s="96"/>
      <c r="H44" s="96"/>
      <c r="I44" s="96"/>
      <c r="J44" s="96"/>
      <c r="K44" s="96"/>
      <c r="L44" s="96"/>
      <c r="M44" s="96"/>
      <c r="N44" s="96"/>
    </row>
    <row r="45" spans="1:14" s="97" customFormat="1">
      <c r="A45" s="96"/>
      <c r="B45" s="96"/>
      <c r="C45" s="96"/>
      <c r="D45" s="96"/>
      <c r="E45" s="96"/>
      <c r="F45" s="96"/>
      <c r="G45" s="96"/>
      <c r="H45" s="96"/>
      <c r="I45" s="96"/>
      <c r="J45" s="96"/>
      <c r="K45" s="96"/>
      <c r="L45" s="96"/>
      <c r="M45" s="96"/>
      <c r="N45" s="96"/>
    </row>
    <row r="46" spans="1:14" s="97" customFormat="1">
      <c r="A46" s="96"/>
      <c r="B46" s="96"/>
      <c r="C46" s="96"/>
      <c r="D46" s="96"/>
      <c r="E46" s="96"/>
      <c r="F46" s="96"/>
      <c r="G46" s="96"/>
      <c r="H46" s="96"/>
      <c r="I46" s="96"/>
      <c r="J46" s="96"/>
      <c r="K46" s="96"/>
      <c r="L46" s="96"/>
      <c r="M46" s="96"/>
      <c r="N46" s="96"/>
    </row>
    <row r="47" spans="1:14" s="97" customFormat="1">
      <c r="A47" s="96"/>
      <c r="B47" s="96"/>
      <c r="C47" s="96"/>
      <c r="D47" s="96"/>
      <c r="E47" s="96"/>
      <c r="F47" s="96"/>
      <c r="G47" s="96"/>
      <c r="H47" s="96"/>
      <c r="I47" s="96"/>
      <c r="J47" s="96"/>
      <c r="K47" s="96"/>
      <c r="L47" s="96"/>
      <c r="M47" s="96"/>
      <c r="N47" s="96"/>
    </row>
    <row r="48" spans="1:14" s="97" customFormat="1">
      <c r="A48" s="96"/>
      <c r="B48" s="96"/>
      <c r="C48" s="96"/>
      <c r="D48" s="96"/>
      <c r="E48" s="96"/>
      <c r="F48" s="96"/>
      <c r="G48" s="96"/>
      <c r="H48" s="96"/>
      <c r="I48" s="96"/>
      <c r="J48" s="96"/>
      <c r="K48" s="96"/>
      <c r="L48" s="96"/>
      <c r="M48" s="96"/>
      <c r="N48" s="96"/>
    </row>
    <row r="49" spans="1:14" s="97" customFormat="1">
      <c r="A49" s="96"/>
      <c r="B49" s="96"/>
      <c r="C49" s="96"/>
      <c r="D49" s="96"/>
      <c r="E49" s="96"/>
      <c r="F49" s="96"/>
      <c r="G49" s="96"/>
      <c r="H49" s="96"/>
      <c r="I49" s="96"/>
      <c r="J49" s="96"/>
      <c r="K49" s="96"/>
      <c r="L49" s="96"/>
      <c r="M49" s="96"/>
      <c r="N49" s="96"/>
    </row>
    <row r="50" spans="1:14" s="97" customFormat="1">
      <c r="A50" s="96"/>
      <c r="B50" s="96"/>
      <c r="C50" s="96"/>
      <c r="D50" s="96"/>
      <c r="E50" s="96"/>
      <c r="F50" s="96"/>
      <c r="G50" s="96"/>
      <c r="H50" s="96"/>
      <c r="I50" s="96"/>
      <c r="J50" s="96"/>
      <c r="K50" s="96"/>
      <c r="L50" s="96"/>
      <c r="M50" s="96"/>
      <c r="N50" s="96"/>
    </row>
    <row r="51" spans="1:14" s="97" customFormat="1">
      <c r="A51" s="96"/>
      <c r="B51" s="96"/>
      <c r="C51" s="96"/>
      <c r="D51" s="96"/>
      <c r="E51" s="96"/>
      <c r="F51" s="96"/>
      <c r="G51" s="96"/>
      <c r="H51" s="96"/>
      <c r="I51" s="96"/>
      <c r="J51" s="96"/>
      <c r="K51" s="96"/>
      <c r="L51" s="96"/>
      <c r="M51" s="96"/>
      <c r="N51" s="96"/>
    </row>
    <row r="52" spans="1:14" s="97" customFormat="1">
      <c r="A52" s="96"/>
      <c r="B52" s="96"/>
      <c r="C52" s="96"/>
      <c r="D52" s="96"/>
      <c r="E52" s="96"/>
      <c r="F52" s="96"/>
      <c r="G52" s="96"/>
      <c r="H52" s="96"/>
      <c r="I52" s="96"/>
      <c r="J52" s="96"/>
      <c r="K52" s="96"/>
      <c r="L52" s="96"/>
      <c r="M52" s="96"/>
      <c r="N52" s="96"/>
    </row>
    <row r="53" spans="1:14" s="97" customFormat="1">
      <c r="A53" s="96"/>
      <c r="B53" s="96"/>
      <c r="C53" s="96"/>
      <c r="D53" s="96"/>
      <c r="E53" s="96"/>
      <c r="F53" s="96"/>
      <c r="G53" s="96"/>
      <c r="H53" s="96"/>
      <c r="I53" s="96"/>
      <c r="J53" s="96"/>
      <c r="K53" s="96"/>
      <c r="L53" s="96"/>
      <c r="M53" s="96"/>
      <c r="N53" s="96"/>
    </row>
    <row r="54" spans="1:14" s="97" customFormat="1">
      <c r="A54" s="96"/>
      <c r="B54" s="96"/>
      <c r="C54" s="96"/>
      <c r="D54" s="96"/>
      <c r="E54" s="96"/>
      <c r="F54" s="96"/>
      <c r="G54" s="96"/>
      <c r="H54" s="96"/>
      <c r="I54" s="96"/>
      <c r="J54" s="96"/>
      <c r="K54" s="96"/>
      <c r="L54" s="96"/>
      <c r="M54" s="96"/>
      <c r="N54" s="96"/>
    </row>
    <row r="55" spans="1:14" s="97" customFormat="1">
      <c r="A55" s="96"/>
      <c r="B55" s="96"/>
      <c r="C55" s="96"/>
      <c r="D55" s="96"/>
      <c r="E55" s="96"/>
      <c r="F55" s="96"/>
      <c r="G55" s="96"/>
      <c r="H55" s="96"/>
      <c r="I55" s="96"/>
      <c r="J55" s="96"/>
      <c r="K55" s="96"/>
      <c r="L55" s="96"/>
      <c r="M55" s="96"/>
      <c r="N55" s="96"/>
    </row>
    <row r="56" spans="1:14" s="97" customFormat="1">
      <c r="A56" s="96"/>
      <c r="B56" s="96"/>
      <c r="C56" s="96"/>
      <c r="D56" s="96"/>
      <c r="E56" s="96"/>
      <c r="F56" s="96"/>
      <c r="G56" s="96"/>
      <c r="H56" s="96"/>
      <c r="I56" s="96"/>
      <c r="J56" s="96"/>
      <c r="K56" s="96"/>
      <c r="L56" s="96"/>
      <c r="M56" s="96"/>
      <c r="N56" s="96"/>
    </row>
    <row r="57" spans="1:14" s="97" customFormat="1">
      <c r="A57" s="96"/>
      <c r="B57" s="96"/>
      <c r="C57" s="96"/>
      <c r="D57" s="96"/>
      <c r="E57" s="96"/>
      <c r="F57" s="96"/>
      <c r="G57" s="96"/>
      <c r="H57" s="96"/>
      <c r="I57" s="96"/>
      <c r="J57" s="96"/>
      <c r="K57" s="96"/>
      <c r="L57" s="96"/>
      <c r="M57" s="96"/>
      <c r="N57" s="96"/>
    </row>
    <row r="58" spans="1:14" s="97" customFormat="1">
      <c r="A58" s="96"/>
      <c r="B58" s="96"/>
      <c r="C58" s="96"/>
      <c r="D58" s="96"/>
      <c r="E58" s="96"/>
      <c r="F58" s="96"/>
      <c r="G58" s="96"/>
      <c r="H58" s="96"/>
      <c r="I58" s="96"/>
      <c r="J58" s="96"/>
      <c r="K58" s="96"/>
      <c r="L58" s="96"/>
      <c r="M58" s="96"/>
      <c r="N58" s="96"/>
    </row>
    <row r="59" spans="1:14" s="97" customFormat="1">
      <c r="A59" s="96"/>
      <c r="B59" s="96"/>
      <c r="C59" s="96"/>
      <c r="D59" s="96"/>
      <c r="E59" s="96"/>
      <c r="F59" s="96"/>
      <c r="G59" s="96"/>
      <c r="H59" s="96"/>
      <c r="I59" s="96"/>
      <c r="J59" s="96"/>
      <c r="K59" s="96"/>
      <c r="L59" s="96"/>
      <c r="M59" s="96"/>
      <c r="N59" s="96"/>
    </row>
    <row r="60" spans="1:14" s="97" customFormat="1">
      <c r="A60" s="96"/>
      <c r="B60" s="96"/>
      <c r="C60" s="96"/>
      <c r="D60" s="96"/>
      <c r="E60" s="96"/>
      <c r="F60" s="96"/>
      <c r="G60" s="96"/>
      <c r="H60" s="96"/>
      <c r="I60" s="96"/>
      <c r="J60" s="96"/>
      <c r="K60" s="96"/>
      <c r="L60" s="96"/>
      <c r="M60" s="96"/>
      <c r="N60" s="96"/>
    </row>
    <row r="61" spans="1:14" s="97" customFormat="1">
      <c r="A61" s="96"/>
      <c r="B61" s="96"/>
      <c r="C61" s="96"/>
      <c r="D61" s="96"/>
      <c r="E61" s="96"/>
      <c r="F61" s="96"/>
      <c r="G61" s="96"/>
      <c r="H61" s="96"/>
      <c r="I61" s="96"/>
      <c r="J61" s="96"/>
      <c r="K61" s="96"/>
      <c r="L61" s="96"/>
      <c r="M61" s="96"/>
      <c r="N61" s="96"/>
    </row>
    <row r="62" spans="1:14" s="97" customFormat="1">
      <c r="A62" s="96"/>
      <c r="B62" s="96"/>
      <c r="C62" s="96"/>
      <c r="D62" s="96"/>
      <c r="E62" s="96"/>
      <c r="F62" s="96"/>
      <c r="G62" s="96"/>
      <c r="H62" s="96"/>
      <c r="I62" s="96"/>
      <c r="J62" s="96"/>
      <c r="K62" s="96"/>
      <c r="L62" s="96"/>
      <c r="M62" s="96"/>
      <c r="N62" s="96"/>
    </row>
    <row r="63" spans="1:14" s="97" customFormat="1">
      <c r="A63" s="96"/>
      <c r="B63" s="96"/>
      <c r="C63" s="96"/>
      <c r="D63" s="96"/>
      <c r="E63" s="96"/>
      <c r="F63" s="96"/>
      <c r="G63" s="96"/>
      <c r="H63" s="96"/>
      <c r="I63" s="96"/>
      <c r="J63" s="96"/>
      <c r="K63" s="96"/>
      <c r="L63" s="96"/>
      <c r="M63" s="96"/>
      <c r="N63" s="96"/>
    </row>
    <row r="64" spans="1:14" s="97" customFormat="1">
      <c r="A64" s="96"/>
      <c r="B64" s="96"/>
      <c r="C64" s="96"/>
      <c r="D64" s="96"/>
      <c r="E64" s="96"/>
      <c r="F64" s="96"/>
      <c r="G64" s="96"/>
      <c r="H64" s="96"/>
      <c r="I64" s="96"/>
      <c r="J64" s="96"/>
      <c r="K64" s="96"/>
      <c r="L64" s="96"/>
      <c r="M64" s="96"/>
      <c r="N64" s="96"/>
    </row>
    <row r="65" spans="1:14" s="97" customFormat="1">
      <c r="A65" s="96"/>
      <c r="B65" s="96"/>
      <c r="C65" s="96"/>
      <c r="D65" s="96"/>
      <c r="E65" s="96"/>
      <c r="F65" s="96"/>
      <c r="G65" s="96"/>
      <c r="H65" s="96"/>
      <c r="I65" s="96"/>
      <c r="J65" s="96"/>
      <c r="K65" s="96"/>
      <c r="L65" s="96"/>
      <c r="M65" s="96"/>
      <c r="N65" s="96"/>
    </row>
    <row r="66" spans="1:14" s="97" customFormat="1">
      <c r="A66" s="96"/>
      <c r="B66" s="96"/>
      <c r="C66" s="96"/>
      <c r="D66" s="96"/>
      <c r="E66" s="96"/>
      <c r="F66" s="96"/>
      <c r="G66" s="96"/>
      <c r="H66" s="96"/>
      <c r="I66" s="96"/>
      <c r="J66" s="96"/>
      <c r="K66" s="96"/>
      <c r="L66" s="96"/>
      <c r="M66" s="96"/>
      <c r="N66" s="96"/>
    </row>
    <row r="67" spans="1:14" s="97" customFormat="1">
      <c r="A67" s="96"/>
      <c r="B67" s="96"/>
      <c r="C67" s="96"/>
      <c r="D67" s="96"/>
      <c r="E67" s="96"/>
      <c r="F67" s="96"/>
      <c r="G67" s="96"/>
      <c r="H67" s="96"/>
      <c r="I67" s="96"/>
      <c r="J67" s="96"/>
      <c r="K67" s="96"/>
      <c r="L67" s="96"/>
      <c r="M67" s="96"/>
      <c r="N67" s="96"/>
    </row>
    <row r="68" spans="1:14" s="97" customFormat="1">
      <c r="A68" s="96"/>
      <c r="B68" s="96"/>
      <c r="C68" s="96"/>
      <c r="D68" s="96"/>
      <c r="E68" s="96"/>
      <c r="F68" s="96"/>
      <c r="G68" s="96"/>
      <c r="H68" s="96"/>
      <c r="I68" s="96"/>
      <c r="J68" s="96"/>
      <c r="K68" s="96"/>
      <c r="L68" s="96"/>
      <c r="M68" s="96"/>
      <c r="N68" s="96"/>
    </row>
    <row r="69" spans="1:14" s="97" customFormat="1">
      <c r="A69" s="96"/>
      <c r="B69" s="96"/>
      <c r="C69" s="96"/>
      <c r="D69" s="96"/>
      <c r="E69" s="96"/>
      <c r="F69" s="96"/>
      <c r="G69" s="96"/>
      <c r="H69" s="96"/>
      <c r="I69" s="96"/>
      <c r="J69" s="96"/>
      <c r="K69" s="96"/>
      <c r="L69" s="96"/>
      <c r="M69" s="96"/>
      <c r="N69" s="96"/>
    </row>
    <row r="70" spans="1:14" s="97" customFormat="1">
      <c r="A70" s="96"/>
      <c r="B70" s="96"/>
      <c r="C70" s="96"/>
      <c r="D70" s="96"/>
      <c r="E70" s="96"/>
      <c r="F70" s="96"/>
      <c r="G70" s="96"/>
      <c r="H70" s="96"/>
      <c r="I70" s="96"/>
      <c r="J70" s="96"/>
      <c r="K70" s="96"/>
      <c r="L70" s="96"/>
      <c r="M70" s="96"/>
      <c r="N70" s="96"/>
    </row>
    <row r="71" spans="1:14" s="97" customFormat="1">
      <c r="A71" s="96"/>
      <c r="B71" s="96"/>
      <c r="C71" s="96"/>
      <c r="D71" s="96"/>
      <c r="E71" s="96"/>
      <c r="F71" s="96"/>
      <c r="G71" s="96"/>
      <c r="H71" s="96"/>
      <c r="I71" s="96"/>
      <c r="J71" s="96"/>
      <c r="K71" s="96"/>
      <c r="L71" s="96"/>
      <c r="M71" s="96"/>
      <c r="N71" s="96"/>
    </row>
    <row r="72" spans="1:14" s="97" customFormat="1">
      <c r="A72" s="96"/>
      <c r="B72" s="96"/>
      <c r="C72" s="96"/>
      <c r="D72" s="96"/>
      <c r="E72" s="96"/>
      <c r="F72" s="96"/>
      <c r="G72" s="96"/>
      <c r="H72" s="96"/>
      <c r="I72" s="96"/>
      <c r="J72" s="96"/>
      <c r="K72" s="96"/>
      <c r="L72" s="96"/>
      <c r="M72" s="96"/>
      <c r="N72" s="96"/>
    </row>
    <row r="73" spans="1:14" s="97" customFormat="1">
      <c r="A73" s="96"/>
      <c r="B73" s="96"/>
      <c r="C73" s="96"/>
      <c r="D73" s="96"/>
      <c r="E73" s="96"/>
      <c r="F73" s="96"/>
      <c r="G73" s="96"/>
      <c r="H73" s="96"/>
      <c r="I73" s="96"/>
      <c r="J73" s="96"/>
      <c r="K73" s="96"/>
      <c r="L73" s="96"/>
      <c r="M73" s="96"/>
      <c r="N73" s="96"/>
    </row>
    <row r="74" spans="1:14" s="97" customFormat="1">
      <c r="A74" s="96"/>
      <c r="B74" s="96"/>
      <c r="C74" s="96"/>
      <c r="D74" s="96"/>
      <c r="E74" s="96"/>
      <c r="F74" s="96"/>
      <c r="G74" s="96"/>
      <c r="H74" s="96"/>
      <c r="I74" s="96"/>
      <c r="J74" s="96"/>
      <c r="K74" s="96"/>
      <c r="L74" s="96"/>
      <c r="M74" s="96"/>
      <c r="N74" s="96"/>
    </row>
    <row r="75" spans="1:14" s="97" customFormat="1">
      <c r="A75" s="96"/>
      <c r="B75" s="96"/>
      <c r="C75" s="96"/>
      <c r="D75" s="96"/>
      <c r="E75" s="96"/>
      <c r="F75" s="96"/>
      <c r="G75" s="96"/>
      <c r="H75" s="96"/>
      <c r="I75" s="96"/>
      <c r="J75" s="96"/>
      <c r="K75" s="96"/>
      <c r="L75" s="96"/>
      <c r="M75" s="96"/>
      <c r="N75" s="96"/>
    </row>
  </sheetData>
  <mergeCells count="1">
    <mergeCell ref="A5:E5"/>
  </mergeCells>
  <hyperlinks>
    <hyperlink ref="F1" location="Indice!A1" display="Indice" xr:uid="{00000000-0004-0000-2D00-000000000000}"/>
  </hyperlinks>
  <pageMargins left="0.7" right="0.7" top="0.75" bottom="0.75" header="0.3" footer="0.3"/>
  <pageSetup paperSize="9" scale="66" fitToHeight="0"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42">
    <tabColor rgb="FF000099"/>
    <pageSetUpPr fitToPage="1"/>
  </sheetPr>
  <dimension ref="A1:J15"/>
  <sheetViews>
    <sheetView showGridLines="0" zoomScaleNormal="100" workbookViewId="0">
      <selection activeCell="F19" sqref="F19"/>
    </sheetView>
  </sheetViews>
  <sheetFormatPr baseColWidth="10" defaultRowHeight="14.5"/>
  <cols>
    <col min="1" max="4" width="24.453125" style="61" customWidth="1"/>
    <col min="5" max="5" width="7.08984375" style="61" bestFit="1" customWidth="1"/>
    <col min="6" max="10" width="11.453125" style="61"/>
  </cols>
  <sheetData>
    <row r="1" spans="1:10">
      <c r="A1" s="61" t="str">
        <f>Indice!C1</f>
        <v>ZUBA S.A.E.C.A.</v>
      </c>
      <c r="E1" s="75" t="s">
        <v>319</v>
      </c>
    </row>
    <row r="2" spans="1:10" ht="32.25" customHeight="1">
      <c r="C2" s="66"/>
    </row>
    <row r="4" spans="1:10">
      <c r="A4" s="349" t="s">
        <v>320</v>
      </c>
      <c r="B4" s="128"/>
      <c r="C4" s="128"/>
      <c r="D4" s="128"/>
      <c r="E4" s="129"/>
    </row>
    <row r="5" spans="1:10" hidden="1">
      <c r="A5" s="1191" t="s">
        <v>153</v>
      </c>
      <c r="B5" s="1191"/>
      <c r="C5" s="1191"/>
      <c r="D5" s="1191"/>
      <c r="E5" s="1191"/>
    </row>
    <row r="6" spans="1:10" s="97" customFormat="1" hidden="1">
      <c r="A6" s="1201" t="str">
        <f>IFERROR("Los principales contratos suscriptos por la Sociedad, vigentes al  "&amp;DAY(Indice!B6)&amp;" de "&amp;VLOOKUP(MONTH(Indice!B6),Indice!S:T,2,0)&amp;" de "&amp;YEAR(Indice!B6-1)&amp;" son:","Los principales contratos suscriptos por la Sociedad, vigentes al … de …  20X2 son:")</f>
        <v>Los principales contratos suscriptos por la Sociedad, vigentes al  30 de Septiembre de 2024 son:</v>
      </c>
      <c r="B6" s="1201"/>
      <c r="C6" s="1201"/>
      <c r="D6" s="1201"/>
      <c r="E6" s="1201"/>
      <c r="F6" s="96"/>
      <c r="G6" s="96"/>
      <c r="H6" s="96"/>
      <c r="I6" s="96"/>
      <c r="J6" s="96"/>
    </row>
    <row r="7" spans="1:10" s="97" customFormat="1" hidden="1">
      <c r="A7" s="96" t="s">
        <v>154</v>
      </c>
      <c r="B7" s="96"/>
      <c r="C7" s="96"/>
      <c r="D7" s="96"/>
      <c r="E7" s="96"/>
      <c r="F7" s="96"/>
      <c r="G7" s="96"/>
      <c r="H7" s="96"/>
      <c r="I7" s="96"/>
      <c r="J7" s="96"/>
    </row>
    <row r="8" spans="1:10" s="96" customFormat="1" hidden="1">
      <c r="A8" s="96" t="s">
        <v>155</v>
      </c>
    </row>
    <row r="9" spans="1:10" s="97" customFormat="1" hidden="1">
      <c r="A9" s="96"/>
      <c r="B9" s="96"/>
      <c r="C9" s="96"/>
      <c r="D9" s="96"/>
      <c r="E9" s="96"/>
      <c r="F9" s="96"/>
      <c r="G9" s="96"/>
      <c r="H9" s="96"/>
      <c r="I9" s="96"/>
      <c r="J9" s="96"/>
    </row>
    <row r="10" spans="1:10" s="97" customFormat="1" hidden="1">
      <c r="B10" s="96"/>
      <c r="C10" s="96"/>
      <c r="D10" s="96"/>
      <c r="E10" s="96"/>
      <c r="F10" s="96"/>
      <c r="G10" s="96"/>
      <c r="H10" s="96"/>
      <c r="I10" s="96"/>
      <c r="J10" s="96"/>
    </row>
    <row r="11" spans="1:10" s="97" customFormat="1" ht="15" customHeight="1">
      <c r="A11" s="1202" t="s">
        <v>2601</v>
      </c>
      <c r="B11" s="1202"/>
      <c r="C11" s="1202"/>
      <c r="D11" s="1202"/>
      <c r="E11" s="96"/>
      <c r="F11" s="96"/>
      <c r="G11" s="96"/>
      <c r="H11" s="96"/>
      <c r="I11" s="96"/>
      <c r="J11" s="96"/>
    </row>
    <row r="12" spans="1:10" s="97" customFormat="1" ht="16.5" customHeight="1">
      <c r="A12" s="1202"/>
      <c r="B12" s="1202"/>
      <c r="C12" s="1202"/>
      <c r="D12" s="1202"/>
      <c r="E12" s="134"/>
      <c r="F12" s="96"/>
      <c r="G12" s="96"/>
      <c r="H12" s="96"/>
      <c r="I12" s="96"/>
      <c r="J12" s="96"/>
    </row>
    <row r="13" spans="1:10" s="97" customFormat="1">
      <c r="A13" s="96"/>
      <c r="B13" s="96"/>
      <c r="C13" s="96"/>
      <c r="D13" s="96"/>
      <c r="E13" s="96"/>
      <c r="F13" s="96"/>
      <c r="G13" s="96"/>
      <c r="H13" s="96"/>
      <c r="I13" s="96"/>
      <c r="J13" s="96"/>
    </row>
    <row r="14" spans="1:10" s="97" customFormat="1">
      <c r="A14" s="96"/>
      <c r="B14" s="96"/>
      <c r="C14" s="96"/>
      <c r="D14" s="96"/>
      <c r="E14" s="96"/>
      <c r="F14" s="96"/>
      <c r="G14" s="96"/>
      <c r="H14" s="96"/>
      <c r="I14" s="96"/>
      <c r="J14" s="96"/>
    </row>
    <row r="15" spans="1:10" s="97" customFormat="1" ht="21.15" hidden="1" customHeight="1">
      <c r="A15" s="1200" t="s">
        <v>329</v>
      </c>
      <c r="B15" s="1200"/>
      <c r="C15" s="1200"/>
      <c r="D15" s="1200"/>
      <c r="E15" s="135"/>
      <c r="F15" s="96"/>
      <c r="G15" s="96"/>
      <c r="H15" s="96"/>
      <c r="I15" s="96"/>
      <c r="J15" s="96"/>
    </row>
  </sheetData>
  <mergeCells count="4">
    <mergeCell ref="A15:D15"/>
    <mergeCell ref="A5:E5"/>
    <mergeCell ref="A6:E6"/>
    <mergeCell ref="A11:D12"/>
  </mergeCells>
  <hyperlinks>
    <hyperlink ref="E1" location="Indice!A1" display="Indice" xr:uid="{00000000-0004-0000-2E00-000000000000}"/>
  </hyperlinks>
  <pageMargins left="0.7" right="0.7" top="0.75" bottom="0.75" header="0.3" footer="0.3"/>
  <pageSetup paperSize="9" scale="83" fitToHeight="0"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43">
    <tabColor rgb="FF000099"/>
    <pageSetUpPr fitToPage="1"/>
  </sheetPr>
  <dimension ref="A1:AY47"/>
  <sheetViews>
    <sheetView topLeftCell="A7" zoomScaleNormal="100" workbookViewId="0">
      <selection activeCell="C12" sqref="C12"/>
    </sheetView>
  </sheetViews>
  <sheetFormatPr baseColWidth="10" defaultRowHeight="14.5"/>
  <cols>
    <col min="1" max="1" width="47.90625" style="61" customWidth="1"/>
    <col min="2" max="2" width="26.90625" style="61" customWidth="1"/>
    <col min="3" max="3" width="26.08984375" style="61" customWidth="1"/>
    <col min="4" max="7" width="11.453125" style="61"/>
    <col min="8" max="8" width="7.08984375" style="61" bestFit="1" customWidth="1"/>
    <col min="9" max="51" width="11.453125" style="61"/>
  </cols>
  <sheetData>
    <row r="1" spans="1:11">
      <c r="A1" s="61" t="s">
        <v>1095</v>
      </c>
      <c r="H1" s="75" t="s">
        <v>804</v>
      </c>
    </row>
    <row r="2" spans="1:11" ht="20.25" customHeight="1"/>
    <row r="4" spans="1:11">
      <c r="A4" s="1069" t="s">
        <v>326</v>
      </c>
      <c r="B4" s="1069"/>
      <c r="C4" s="1069"/>
      <c r="D4" s="1069"/>
      <c r="E4" s="1069"/>
      <c r="F4" s="1069"/>
      <c r="G4" s="1069"/>
    </row>
    <row r="5" spans="1:11" ht="15.75" customHeight="1">
      <c r="A5" s="1203" t="s">
        <v>2508</v>
      </c>
      <c r="B5" s="1203"/>
      <c r="C5" s="1203"/>
      <c r="D5" s="1203"/>
      <c r="E5" s="1203"/>
      <c r="F5" s="1203"/>
      <c r="G5" s="1203"/>
      <c r="H5" s="132"/>
      <c r="I5" s="132"/>
      <c r="J5" s="132"/>
      <c r="K5" s="132"/>
    </row>
    <row r="6" spans="1:11" ht="44.4" customHeight="1">
      <c r="A6" s="1204" t="s">
        <v>1248</v>
      </c>
      <c r="B6" s="1204"/>
      <c r="C6" s="1204"/>
      <c r="D6" s="1204"/>
      <c r="E6" s="1204"/>
      <c r="F6" s="1204"/>
      <c r="G6" s="1204"/>
      <c r="H6" s="132"/>
      <c r="I6" s="132"/>
      <c r="J6" s="132"/>
      <c r="K6" s="132"/>
    </row>
    <row r="7" spans="1:11" s="61" customFormat="1" ht="15.5">
      <c r="A7" s="1205" t="s">
        <v>327</v>
      </c>
      <c r="B7" s="1205"/>
      <c r="C7" s="1205"/>
      <c r="D7" s="1205"/>
      <c r="E7" s="1205"/>
      <c r="F7" s="1205"/>
      <c r="G7" s="1205"/>
      <c r="H7" s="133"/>
      <c r="I7" s="133"/>
      <c r="J7" s="133"/>
      <c r="K7" s="133"/>
    </row>
    <row r="9" spans="1:11" ht="15.5">
      <c r="A9" s="598" t="s">
        <v>1234</v>
      </c>
      <c r="B9" s="602">
        <v>2024</v>
      </c>
      <c r="C9" s="602">
        <v>2023</v>
      </c>
    </row>
    <row r="10" spans="1:11" ht="15.5">
      <c r="A10" s="598" t="s">
        <v>1235</v>
      </c>
      <c r="B10" s="666">
        <v>0</v>
      </c>
      <c r="C10" s="666">
        <v>28180963616.887932</v>
      </c>
    </row>
    <row r="11" spans="1:11" ht="15.5">
      <c r="A11" s="130" t="s">
        <v>1155</v>
      </c>
      <c r="B11" s="662"/>
      <c r="C11" s="662">
        <v>2206670297.2862277</v>
      </c>
    </row>
    <row r="12" spans="1:11" ht="15.5">
      <c r="A12" s="130" t="s">
        <v>1156</v>
      </c>
      <c r="B12" s="662"/>
      <c r="C12" s="662">
        <v>1172410071.495682</v>
      </c>
    </row>
    <row r="13" spans="1:11" ht="15.5">
      <c r="A13" s="130" t="s">
        <v>1157</v>
      </c>
      <c r="B13" s="662"/>
      <c r="C13" s="662">
        <v>1257923562.3324931</v>
      </c>
    </row>
    <row r="14" spans="1:11" ht="15.5">
      <c r="A14" s="130" t="s">
        <v>1158</v>
      </c>
      <c r="B14" s="662"/>
      <c r="C14" s="662">
        <v>805856789.9083848</v>
      </c>
    </row>
    <row r="15" spans="1:11" ht="15.5">
      <c r="A15" s="130" t="s">
        <v>1159</v>
      </c>
      <c r="B15" s="662"/>
      <c r="C15" s="662">
        <v>648461359.8559109</v>
      </c>
    </row>
    <row r="16" spans="1:11" ht="15.5">
      <c r="A16" s="130" t="s">
        <v>1160</v>
      </c>
      <c r="B16" s="662"/>
      <c r="C16" s="662">
        <v>235974297.10923716</v>
      </c>
    </row>
    <row r="17" spans="1:3" ht="15.5">
      <c r="A17" s="130" t="s">
        <v>1161</v>
      </c>
      <c r="B17" s="662"/>
      <c r="C17" s="662">
        <v>8332384033.9000006</v>
      </c>
    </row>
    <row r="18" spans="1:3" ht="15.5">
      <c r="A18" s="130" t="s">
        <v>1194</v>
      </c>
      <c r="B18" s="662"/>
      <c r="C18" s="662">
        <v>2584899.8000000003</v>
      </c>
    </row>
    <row r="19" spans="1:3" ht="15.5">
      <c r="A19" s="130" t="s">
        <v>1195</v>
      </c>
      <c r="B19" s="662"/>
      <c r="C19" s="662">
        <v>2278465.2000000002</v>
      </c>
    </row>
    <row r="20" spans="1:3" ht="15.5">
      <c r="A20" s="130" t="s">
        <v>1223</v>
      </c>
      <c r="B20" s="662"/>
      <c r="C20" s="662">
        <v>1928112468.8000002</v>
      </c>
    </row>
    <row r="21" spans="1:3" ht="15.5">
      <c r="A21" s="130" t="s">
        <v>1194</v>
      </c>
      <c r="B21" s="662"/>
      <c r="C21" s="662">
        <v>786679056.60000002</v>
      </c>
    </row>
    <row r="22" spans="1:3" ht="15.5">
      <c r="A22" s="130" t="s">
        <v>1206</v>
      </c>
      <c r="B22" s="662"/>
      <c r="C22" s="662">
        <v>24164858.400000002</v>
      </c>
    </row>
    <row r="23" spans="1:3" ht="15.5">
      <c r="A23" s="130" t="s">
        <v>1236</v>
      </c>
      <c r="B23" s="662"/>
      <c r="C23" s="662">
        <v>3543658570.1000004</v>
      </c>
    </row>
    <row r="24" spans="1:3" ht="15.5">
      <c r="A24" s="130" t="s">
        <v>1168</v>
      </c>
      <c r="B24" s="662"/>
      <c r="C24" s="662">
        <v>7233804886.1000004</v>
      </c>
    </row>
    <row r="25" spans="1:3" ht="15.5">
      <c r="A25" s="598" t="s">
        <v>1237</v>
      </c>
      <c r="B25" s="663">
        <v>0</v>
      </c>
      <c r="C25" s="663">
        <v>30703053433.544109</v>
      </c>
    </row>
    <row r="26" spans="1:3" ht="15.5">
      <c r="A26" s="130" t="s">
        <v>1153</v>
      </c>
      <c r="B26" s="662"/>
      <c r="C26" s="662">
        <v>1925386552.1000001</v>
      </c>
    </row>
    <row r="27" spans="1:3" ht="15.5">
      <c r="A27" s="130" t="s">
        <v>1208</v>
      </c>
      <c r="B27" s="662"/>
      <c r="C27" s="662">
        <v>12201778</v>
      </c>
    </row>
    <row r="28" spans="1:3" ht="15.5">
      <c r="A28" s="130" t="s">
        <v>1154</v>
      </c>
      <c r="B28" s="662"/>
      <c r="C28" s="662">
        <v>8309469926.3000002</v>
      </c>
    </row>
    <row r="29" spans="1:3" ht="15.5">
      <c r="A29" s="130" t="s">
        <v>1238</v>
      </c>
      <c r="B29" s="662"/>
      <c r="C29" s="662">
        <v>78223823.400000006</v>
      </c>
    </row>
    <row r="30" spans="1:3" ht="15.5">
      <c r="A30" s="130" t="s">
        <v>1239</v>
      </c>
      <c r="B30" s="662"/>
      <c r="C30" s="662">
        <v>104837806</v>
      </c>
    </row>
    <row r="31" spans="1:3" ht="15.5">
      <c r="A31" s="130" t="s">
        <v>1240</v>
      </c>
      <c r="B31" s="662"/>
      <c r="C31" s="662">
        <v>179338531</v>
      </c>
    </row>
    <row r="32" spans="1:3" ht="15.5">
      <c r="A32" s="130" t="s">
        <v>1241</v>
      </c>
      <c r="B32" s="662"/>
      <c r="C32" s="662">
        <v>102132685.30000001</v>
      </c>
    </row>
    <row r="33" spans="1:3" ht="15.5">
      <c r="A33" s="130" t="s">
        <v>1242</v>
      </c>
      <c r="B33" s="662"/>
      <c r="C33" s="662">
        <v>62494911.5</v>
      </c>
    </row>
    <row r="34" spans="1:3" ht="15.5">
      <c r="A34" s="130" t="s">
        <v>1243</v>
      </c>
      <c r="B34" s="662"/>
      <c r="C34" s="662">
        <v>32716749.200000003</v>
      </c>
    </row>
    <row r="35" spans="1:3" ht="15.5">
      <c r="A35" s="130" t="s">
        <v>1244</v>
      </c>
      <c r="B35" s="662"/>
      <c r="C35" s="662">
        <v>19171708.300000001</v>
      </c>
    </row>
    <row r="36" spans="1:3" ht="15.5">
      <c r="A36" s="130" t="s">
        <v>1245</v>
      </c>
      <c r="B36" s="662"/>
      <c r="C36" s="662">
        <v>5170281.5</v>
      </c>
    </row>
    <row r="37" spans="1:3" ht="15.5">
      <c r="A37" s="130" t="s">
        <v>1176</v>
      </c>
      <c r="B37" s="662"/>
      <c r="C37" s="662">
        <v>3731000956.8000002</v>
      </c>
    </row>
    <row r="38" spans="1:3" ht="15.5">
      <c r="A38" s="130" t="s">
        <v>1246</v>
      </c>
      <c r="B38" s="662"/>
      <c r="C38" s="662">
        <v>21612586.800000001</v>
      </c>
    </row>
    <row r="39" spans="1:3" ht="15.5">
      <c r="A39" s="130" t="s">
        <v>1247</v>
      </c>
      <c r="B39" s="662"/>
      <c r="C39" s="662">
        <v>7213911878</v>
      </c>
    </row>
    <row r="40" spans="1:3" ht="15.5">
      <c r="A40" s="130" t="s">
        <v>1165</v>
      </c>
      <c r="B40" s="662"/>
      <c r="C40" s="662">
        <v>2900379330.8387995</v>
      </c>
    </row>
    <row r="41" spans="1:3" ht="15.5">
      <c r="A41" s="130" t="s">
        <v>1166</v>
      </c>
      <c r="B41" s="662"/>
      <c r="C41" s="662">
        <v>1888589061.0360003</v>
      </c>
    </row>
    <row r="42" spans="1:3" ht="15.5">
      <c r="A42" s="130" t="s">
        <v>1167</v>
      </c>
      <c r="B42" s="662"/>
      <c r="C42" s="662">
        <v>1863910371.507</v>
      </c>
    </row>
    <row r="43" spans="1:3" ht="15.5">
      <c r="A43" s="130" t="s">
        <v>1162</v>
      </c>
      <c r="B43" s="662"/>
      <c r="C43" s="662">
        <v>1141183317.762176</v>
      </c>
    </row>
    <row r="44" spans="1:3" ht="15.5">
      <c r="A44" s="130" t="s">
        <v>1163</v>
      </c>
      <c r="B44" s="662"/>
      <c r="C44" s="662">
        <v>808060098.79732037</v>
      </c>
    </row>
    <row r="45" spans="1:3" ht="15.5">
      <c r="A45" s="130" t="s">
        <v>1164</v>
      </c>
      <c r="B45" s="662"/>
      <c r="C45" s="662">
        <v>303261079.40281838</v>
      </c>
    </row>
    <row r="46" spans="1:3" ht="15.5">
      <c r="A46" s="130"/>
      <c r="B46" s="664"/>
      <c r="C46" s="664"/>
    </row>
    <row r="47" spans="1:3" ht="15.5">
      <c r="A47" s="131" t="s">
        <v>3</v>
      </c>
      <c r="B47" s="665">
        <v>0</v>
      </c>
      <c r="C47" s="665">
        <v>-2522089816.6561775</v>
      </c>
    </row>
  </sheetData>
  <mergeCells count="4">
    <mergeCell ref="A4:G4"/>
    <mergeCell ref="A5:G5"/>
    <mergeCell ref="A6:G6"/>
    <mergeCell ref="A7:G7"/>
  </mergeCells>
  <hyperlinks>
    <hyperlink ref="H1" location="Indice!A1" display="Índice" xr:uid="{00000000-0004-0000-2F00-000000000000}"/>
  </hyperlinks>
  <pageMargins left="0.7" right="0.7" top="0.75" bottom="0.75" header="0.3" footer="0.3"/>
  <pageSetup paperSize="9" scale="56" fitToHeight="0"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44">
    <tabColor rgb="FF000099"/>
    <pageSetUpPr fitToPage="1"/>
  </sheetPr>
  <dimension ref="A1:I11"/>
  <sheetViews>
    <sheetView showGridLines="0" zoomScaleNormal="100" workbookViewId="0">
      <selection activeCell="K12" sqref="K12"/>
    </sheetView>
  </sheetViews>
  <sheetFormatPr baseColWidth="10" defaultRowHeight="14.5"/>
  <cols>
    <col min="1" max="4" width="24.453125" style="61" customWidth="1"/>
    <col min="5" max="5" width="7.08984375" style="61" bestFit="1" customWidth="1"/>
    <col min="6" max="9" width="11.453125" style="61"/>
  </cols>
  <sheetData>
    <row r="1" spans="1:9">
      <c r="A1" s="61" t="str">
        <f>Indice!C1</f>
        <v>ZUBA S.A.E.C.A.</v>
      </c>
      <c r="E1" s="75" t="s">
        <v>319</v>
      </c>
    </row>
    <row r="2" spans="1:9">
      <c r="C2" s="66"/>
    </row>
    <row r="5" spans="1:9">
      <c r="A5" s="442" t="s">
        <v>328</v>
      </c>
      <c r="B5" s="128"/>
      <c r="C5" s="128"/>
      <c r="D5" s="128"/>
    </row>
    <row r="6" spans="1:9" s="993" customFormat="1" ht="36.75" customHeight="1">
      <c r="A6" s="1208" t="s">
        <v>2589</v>
      </c>
      <c r="B6" s="1208"/>
      <c r="C6" s="1208"/>
      <c r="D6" s="1208"/>
    </row>
    <row r="7" spans="1:9" s="97" customFormat="1" ht="15" customHeight="1">
      <c r="A7" s="96"/>
      <c r="B7" s="96"/>
      <c r="C7" s="96"/>
      <c r="D7" s="96"/>
      <c r="E7" s="96"/>
      <c r="F7" s="96"/>
      <c r="G7" s="96"/>
      <c r="H7" s="96"/>
      <c r="I7" s="96"/>
    </row>
    <row r="8" spans="1:9" s="97" customFormat="1" ht="46.5" customHeight="1">
      <c r="A8" s="1207"/>
      <c r="B8" s="1207"/>
      <c r="C8" s="1207"/>
      <c r="D8" s="1207"/>
      <c r="E8" s="96"/>
      <c r="F8" s="96"/>
      <c r="G8" s="96"/>
      <c r="H8" s="96"/>
      <c r="I8" s="96"/>
    </row>
    <row r="9" spans="1:9" s="97" customFormat="1">
      <c r="A9" s="96"/>
      <c r="B9" s="96"/>
      <c r="C9" s="96"/>
      <c r="D9" s="96"/>
      <c r="E9" s="96"/>
      <c r="F9" s="96"/>
      <c r="G9" s="96"/>
      <c r="H9" s="96"/>
      <c r="I9" s="96"/>
    </row>
    <row r="10" spans="1:9" s="97" customFormat="1">
      <c r="A10" s="1206"/>
      <c r="B10" s="1206"/>
      <c r="C10" s="1206"/>
      <c r="D10" s="1206"/>
      <c r="E10" s="96"/>
      <c r="F10" s="96"/>
      <c r="G10" s="96"/>
      <c r="H10" s="96"/>
      <c r="I10" s="96"/>
    </row>
    <row r="11" spans="1:9" s="97" customFormat="1">
      <c r="A11" s="96"/>
      <c r="B11" s="96"/>
      <c r="C11" s="96"/>
      <c r="D11" s="96"/>
      <c r="E11" s="96"/>
      <c r="F11" s="96"/>
      <c r="G11" s="96"/>
      <c r="H11" s="96"/>
      <c r="I11" s="96"/>
    </row>
  </sheetData>
  <mergeCells count="3">
    <mergeCell ref="A10:D10"/>
    <mergeCell ref="A8:D8"/>
    <mergeCell ref="A6:D6"/>
  </mergeCells>
  <hyperlinks>
    <hyperlink ref="E1" location="Indice!A1" display="Indice" xr:uid="{00000000-0004-0000-3000-000000000000}"/>
  </hyperlinks>
  <pageMargins left="0.7" right="0.7" top="0.75" bottom="0.75" header="0.3" footer="0.3"/>
  <pageSetup paperSize="9" scale="83" fitToHeight="0"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99"/>
  </sheetPr>
  <dimension ref="A1:G36"/>
  <sheetViews>
    <sheetView showGridLines="0" zoomScaleNormal="100" workbookViewId="0">
      <selection activeCell="H15" sqref="H15"/>
    </sheetView>
  </sheetViews>
  <sheetFormatPr baseColWidth="10" defaultRowHeight="14.5"/>
  <cols>
    <col min="1" max="1" width="42.54296875" customWidth="1"/>
    <col min="2" max="3" width="18.36328125" customWidth="1"/>
    <col min="4" max="4" width="5.90625" bestFit="1" customWidth="1"/>
  </cols>
  <sheetData>
    <row r="1" spans="1:7">
      <c r="A1" t="s">
        <v>1095</v>
      </c>
      <c r="D1" s="192" t="s">
        <v>319</v>
      </c>
      <c r="G1" s="74"/>
    </row>
    <row r="5" spans="1:7">
      <c r="A5" s="443" t="s">
        <v>801</v>
      </c>
      <c r="B5" s="190"/>
      <c r="C5" s="190"/>
      <c r="D5" s="191"/>
      <c r="E5" s="191"/>
      <c r="F5" s="191"/>
    </row>
    <row r="6" spans="1:7">
      <c r="A6" s="444" t="s">
        <v>1141</v>
      </c>
      <c r="B6" s="183"/>
      <c r="C6" s="183"/>
      <c r="D6" s="183"/>
      <c r="E6" s="183"/>
      <c r="F6" s="183"/>
    </row>
    <row r="7" spans="1:7" hidden="1">
      <c r="A7" s="183"/>
      <c r="B7" s="183"/>
      <c r="C7" s="183"/>
      <c r="D7" s="183"/>
      <c r="E7" s="183"/>
      <c r="F7" s="183"/>
    </row>
    <row r="8" spans="1:7" hidden="1">
      <c r="A8" s="1209"/>
      <c r="B8" s="1209"/>
      <c r="C8" s="1209"/>
      <c r="D8" s="1209"/>
      <c r="E8" s="1209"/>
      <c r="F8" s="1209"/>
    </row>
    <row r="9" spans="1:7">
      <c r="A9" s="183"/>
      <c r="B9" s="183"/>
      <c r="C9" s="183"/>
      <c r="D9" s="183"/>
      <c r="E9" s="183"/>
      <c r="F9" s="183"/>
    </row>
    <row r="10" spans="1:7">
      <c r="A10" s="184"/>
      <c r="B10" s="967">
        <v>45565</v>
      </c>
      <c r="C10" s="967">
        <v>45199</v>
      </c>
      <c r="D10" s="183"/>
      <c r="E10" s="183"/>
      <c r="F10" s="183"/>
    </row>
    <row r="11" spans="1:7">
      <c r="A11" s="445" t="s">
        <v>789</v>
      </c>
      <c r="B11" s="186"/>
      <c r="C11" s="186"/>
      <c r="D11" s="183"/>
      <c r="E11" s="183"/>
      <c r="F11" s="183"/>
    </row>
    <row r="12" spans="1:7">
      <c r="A12" s="446" t="s">
        <v>99</v>
      </c>
      <c r="B12" s="186"/>
      <c r="C12" s="186"/>
      <c r="D12" s="183"/>
      <c r="E12" s="183"/>
      <c r="F12" s="183"/>
    </row>
    <row r="13" spans="1:7">
      <c r="A13" s="446" t="s">
        <v>790</v>
      </c>
      <c r="B13" s="186"/>
      <c r="C13" s="186"/>
      <c r="D13" s="183"/>
      <c r="E13" s="183"/>
      <c r="F13" s="183"/>
    </row>
    <row r="14" spans="1:7">
      <c r="A14" s="446" t="s">
        <v>35</v>
      </c>
      <c r="B14" s="558">
        <v>10798196715</v>
      </c>
      <c r="C14" s="558">
        <v>110000000</v>
      </c>
      <c r="D14" s="183"/>
      <c r="E14" s="183"/>
      <c r="F14" s="183"/>
    </row>
    <row r="15" spans="1:7">
      <c r="A15" s="445" t="s">
        <v>791</v>
      </c>
      <c r="B15" s="559">
        <v>10798196715</v>
      </c>
      <c r="C15" s="559">
        <v>110000000</v>
      </c>
      <c r="D15" s="183"/>
      <c r="E15" s="183"/>
      <c r="F15" s="183"/>
    </row>
    <row r="16" spans="1:7">
      <c r="A16" s="445" t="s">
        <v>792</v>
      </c>
      <c r="B16" s="185"/>
      <c r="C16" s="185"/>
      <c r="D16" s="183"/>
      <c r="E16" s="183"/>
      <c r="F16" s="183"/>
    </row>
    <row r="17" spans="1:6">
      <c r="A17" s="446" t="s">
        <v>100</v>
      </c>
      <c r="B17" s="186"/>
      <c r="C17" s="186"/>
      <c r="D17" s="183"/>
      <c r="E17" s="183"/>
      <c r="F17" s="183"/>
    </row>
    <row r="18" spans="1:6">
      <c r="A18" s="446" t="s">
        <v>101</v>
      </c>
      <c r="B18" s="186"/>
      <c r="C18" s="186"/>
      <c r="D18" s="183"/>
      <c r="E18" s="183"/>
      <c r="F18" s="183"/>
    </row>
    <row r="19" spans="1:6">
      <c r="A19" s="446" t="s">
        <v>62</v>
      </c>
      <c r="B19" s="186"/>
      <c r="C19" s="186"/>
      <c r="D19" s="183"/>
      <c r="E19" s="183"/>
      <c r="F19" s="183"/>
    </row>
    <row r="20" spans="1:6">
      <c r="A20" s="446" t="s">
        <v>793</v>
      </c>
      <c r="B20" s="186"/>
      <c r="C20" s="186"/>
      <c r="D20" s="183"/>
      <c r="E20" s="183"/>
      <c r="F20" s="183"/>
    </row>
    <row r="21" spans="1:6">
      <c r="A21" s="446" t="s">
        <v>794</v>
      </c>
      <c r="B21" s="186"/>
      <c r="C21" s="186"/>
      <c r="D21" s="183"/>
      <c r="E21" s="183"/>
      <c r="F21" s="183"/>
    </row>
    <row r="22" spans="1:6">
      <c r="A22" s="445" t="s">
        <v>795</v>
      </c>
      <c r="B22" s="186"/>
      <c r="C22" s="186"/>
      <c r="D22" s="183"/>
      <c r="E22" s="183"/>
      <c r="F22" s="183"/>
    </row>
    <row r="23" spans="1:6">
      <c r="A23" s="183"/>
      <c r="B23" s="183"/>
      <c r="C23" s="183"/>
      <c r="D23" s="183"/>
      <c r="E23" s="183"/>
      <c r="F23" s="183"/>
    </row>
    <row r="24" spans="1:6">
      <c r="A24" s="1210"/>
      <c r="B24" s="1210"/>
      <c r="C24" s="1210"/>
      <c r="D24" s="1210"/>
      <c r="E24" s="1210"/>
      <c r="F24" s="187"/>
    </row>
    <row r="25" spans="1:6">
      <c r="A25" s="187"/>
      <c r="B25" s="187"/>
      <c r="C25" s="187"/>
      <c r="D25" s="187"/>
      <c r="E25" s="187"/>
      <c r="F25" s="187"/>
    </row>
    <row r="26" spans="1:6">
      <c r="A26" s="188"/>
      <c r="B26" s="967">
        <v>45565</v>
      </c>
      <c r="C26" s="967">
        <v>45199</v>
      </c>
      <c r="D26" s="187"/>
      <c r="E26" s="187"/>
      <c r="F26" s="187"/>
    </row>
    <row r="27" spans="1:6">
      <c r="A27" s="445" t="s">
        <v>134</v>
      </c>
      <c r="B27" s="189"/>
      <c r="C27" s="189"/>
      <c r="D27" s="187"/>
      <c r="E27" s="187"/>
      <c r="F27" s="187"/>
    </row>
    <row r="28" spans="1:6">
      <c r="A28" s="446" t="s">
        <v>796</v>
      </c>
      <c r="B28" s="189"/>
      <c r="C28" s="189"/>
      <c r="D28" s="187"/>
      <c r="E28" s="187"/>
      <c r="F28" s="187"/>
    </row>
    <row r="29" spans="1:6">
      <c r="A29" s="446"/>
      <c r="B29" s="189"/>
      <c r="C29" s="189"/>
      <c r="D29" s="187"/>
      <c r="E29" s="187"/>
      <c r="F29" s="187"/>
    </row>
    <row r="30" spans="1:6">
      <c r="A30" s="445" t="s">
        <v>147</v>
      </c>
      <c r="B30" s="189"/>
      <c r="C30" s="189"/>
      <c r="D30" s="187"/>
      <c r="E30" s="187"/>
      <c r="F30" s="187"/>
    </row>
    <row r="31" spans="1:6">
      <c r="A31" s="446" t="s">
        <v>797</v>
      </c>
      <c r="B31" s="189"/>
      <c r="C31" s="189"/>
      <c r="D31" s="187"/>
      <c r="E31" s="187"/>
      <c r="F31" s="187"/>
    </row>
    <row r="32" spans="1:6">
      <c r="A32" s="446" t="s">
        <v>798</v>
      </c>
      <c r="B32" s="189"/>
      <c r="C32" s="189"/>
      <c r="D32" s="187"/>
      <c r="E32" s="187"/>
      <c r="F32" s="187"/>
    </row>
    <row r="33" spans="1:6">
      <c r="A33" s="445" t="s">
        <v>799</v>
      </c>
      <c r="B33" s="189"/>
      <c r="C33" s="189"/>
      <c r="D33" s="187"/>
      <c r="E33" s="187"/>
      <c r="F33" s="187"/>
    </row>
    <row r="34" spans="1:6">
      <c r="A34" s="446" t="s">
        <v>800</v>
      </c>
      <c r="B34" s="189"/>
      <c r="C34" s="189"/>
      <c r="D34" s="187"/>
      <c r="E34" s="187"/>
      <c r="F34" s="187"/>
    </row>
    <row r="35" spans="1:6">
      <c r="A35" s="187"/>
      <c r="B35" s="187"/>
      <c r="C35" s="187"/>
      <c r="D35" s="187"/>
      <c r="E35" s="187"/>
      <c r="F35" s="187"/>
    </row>
    <row r="36" spans="1:6">
      <c r="A36" s="187"/>
      <c r="B36" s="187"/>
      <c r="C36" s="187"/>
      <c r="D36" s="187"/>
      <c r="E36" s="187"/>
      <c r="F36" s="187"/>
    </row>
  </sheetData>
  <mergeCells count="2">
    <mergeCell ref="A8:F8"/>
    <mergeCell ref="A24:E24"/>
  </mergeCells>
  <hyperlinks>
    <hyperlink ref="D1" location="Indice!A1" display="Indice" xr:uid="{00000000-0004-0000-3100-000000000000}"/>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
    <tabColor rgb="FF0070C0"/>
  </sheetPr>
  <dimension ref="A1:T65"/>
  <sheetViews>
    <sheetView showGridLines="0" topLeftCell="A13" workbookViewId="0">
      <selection activeCell="A25" sqref="A25"/>
    </sheetView>
  </sheetViews>
  <sheetFormatPr baseColWidth="10" defaultColWidth="11.453125" defaultRowHeight="12.5"/>
  <cols>
    <col min="1" max="1" width="22" style="1" customWidth="1"/>
    <col min="2" max="2" width="21" style="1" customWidth="1"/>
    <col min="3" max="3" width="61.54296875" style="1" bestFit="1" customWidth="1"/>
    <col min="4" max="4" width="14.90625" style="34" customWidth="1"/>
    <col min="5" max="5" width="28" style="1" customWidth="1"/>
    <col min="6" max="6" width="6.6328125" style="1" bestFit="1" customWidth="1"/>
    <col min="7" max="16384" width="11.453125" style="1"/>
  </cols>
  <sheetData>
    <row r="1" spans="1:20" ht="13">
      <c r="B1" s="195" t="s">
        <v>750</v>
      </c>
      <c r="C1" s="194" t="s">
        <v>1095</v>
      </c>
      <c r="D1" s="1"/>
    </row>
    <row r="2" spans="1:20">
      <c r="S2" s="1">
        <v>1</v>
      </c>
      <c r="T2" s="1" t="s">
        <v>372</v>
      </c>
    </row>
    <row r="3" spans="1:20">
      <c r="S3" s="1">
        <v>2</v>
      </c>
      <c r="T3" s="1" t="s">
        <v>373</v>
      </c>
    </row>
    <row r="4" spans="1:20">
      <c r="S4" s="1">
        <v>3</v>
      </c>
      <c r="T4" s="1" t="s">
        <v>374</v>
      </c>
    </row>
    <row r="5" spans="1:20">
      <c r="S5" s="1">
        <v>4</v>
      </c>
      <c r="T5" s="1" t="s">
        <v>375</v>
      </c>
    </row>
    <row r="6" spans="1:20" ht="13">
      <c r="A6" s="318" t="s">
        <v>975</v>
      </c>
      <c r="B6" s="599">
        <v>45565</v>
      </c>
      <c r="C6" s="180"/>
      <c r="S6" s="1">
        <v>5</v>
      </c>
      <c r="T6" s="1" t="s">
        <v>376</v>
      </c>
    </row>
    <row r="7" spans="1:20" ht="12.75" customHeight="1">
      <c r="A7" s="318" t="s">
        <v>976</v>
      </c>
      <c r="B7" s="1065" t="s">
        <v>2581</v>
      </c>
      <c r="C7" s="1065"/>
      <c r="S7" s="1">
        <v>6</v>
      </c>
      <c r="T7" s="1" t="s">
        <v>377</v>
      </c>
    </row>
    <row r="8" spans="1:20" ht="13">
      <c r="A8" s="318" t="s">
        <v>977</v>
      </c>
      <c r="B8" s="1065" t="s">
        <v>2582</v>
      </c>
      <c r="C8" s="1065"/>
      <c r="S8" s="1">
        <v>7</v>
      </c>
      <c r="T8" s="1" t="s">
        <v>378</v>
      </c>
    </row>
    <row r="9" spans="1:20" ht="26.4" customHeight="1">
      <c r="B9" s="146"/>
      <c r="C9" s="147" t="s">
        <v>17</v>
      </c>
      <c r="D9" s="150" t="s">
        <v>313</v>
      </c>
      <c r="S9" s="1">
        <v>8</v>
      </c>
      <c r="T9" s="1" t="s">
        <v>379</v>
      </c>
    </row>
    <row r="10" spans="1:20" ht="26.4" customHeight="1">
      <c r="B10" s="148" t="s">
        <v>347</v>
      </c>
      <c r="C10" s="138"/>
      <c r="D10" s="151"/>
      <c r="S10" s="1">
        <v>9</v>
      </c>
      <c r="T10" s="1" t="s">
        <v>380</v>
      </c>
    </row>
    <row r="11" spans="1:20" ht="14.5">
      <c r="A11" s="34"/>
      <c r="B11" s="45"/>
      <c r="C11" s="1" t="s">
        <v>287</v>
      </c>
      <c r="D11" s="152" t="s">
        <v>18</v>
      </c>
      <c r="S11" s="1">
        <v>10</v>
      </c>
      <c r="T11" s="1" t="s">
        <v>381</v>
      </c>
    </row>
    <row r="12" spans="1:20" ht="14.5">
      <c r="A12" s="34"/>
      <c r="B12" s="45"/>
      <c r="C12" s="1" t="s">
        <v>34</v>
      </c>
      <c r="D12" s="153" t="s">
        <v>19</v>
      </c>
      <c r="S12" s="1">
        <v>11</v>
      </c>
      <c r="T12" s="1" t="s">
        <v>382</v>
      </c>
    </row>
    <row r="13" spans="1:20" ht="14.5">
      <c r="A13" s="34"/>
      <c r="B13" s="148" t="s">
        <v>220</v>
      </c>
      <c r="D13" s="152" t="s">
        <v>118</v>
      </c>
      <c r="S13" s="1">
        <v>12</v>
      </c>
      <c r="T13" s="1" t="s">
        <v>383</v>
      </c>
    </row>
    <row r="14" spans="1:20">
      <c r="A14" s="34"/>
      <c r="B14" s="45"/>
      <c r="C14" s="1" t="s">
        <v>166</v>
      </c>
      <c r="D14" s="154" t="s">
        <v>20</v>
      </c>
    </row>
    <row r="15" spans="1:20">
      <c r="A15" s="34"/>
      <c r="B15" s="45"/>
      <c r="C15" s="1" t="s">
        <v>99</v>
      </c>
      <c r="D15" s="154" t="s">
        <v>21</v>
      </c>
      <c r="E15" s="1" t="s">
        <v>40</v>
      </c>
    </row>
    <row r="16" spans="1:20">
      <c r="A16" s="34"/>
      <c r="B16" s="45"/>
      <c r="C16" s="1" t="s">
        <v>167</v>
      </c>
      <c r="D16" s="154" t="s">
        <v>22</v>
      </c>
    </row>
    <row r="17" spans="1:4">
      <c r="A17" s="34"/>
      <c r="B17" s="45"/>
      <c r="C17" s="1" t="s">
        <v>35</v>
      </c>
      <c r="D17" s="154" t="s">
        <v>23</v>
      </c>
    </row>
    <row r="18" spans="1:4" ht="14.5">
      <c r="A18" s="34"/>
      <c r="B18" s="45"/>
      <c r="C18" s="1" t="s">
        <v>167</v>
      </c>
      <c r="D18" s="153" t="s">
        <v>22</v>
      </c>
    </row>
    <row r="19" spans="1:4">
      <c r="A19" s="34"/>
      <c r="B19" s="45"/>
      <c r="C19" s="1" t="s">
        <v>168</v>
      </c>
      <c r="D19" s="154" t="s">
        <v>24</v>
      </c>
    </row>
    <row r="20" spans="1:4">
      <c r="A20" s="34"/>
      <c r="B20" s="45"/>
      <c r="C20" s="1" t="s">
        <v>331</v>
      </c>
      <c r="D20" s="154" t="s">
        <v>25</v>
      </c>
    </row>
    <row r="21" spans="1:4">
      <c r="A21" s="34"/>
      <c r="B21" s="45"/>
      <c r="C21" s="1" t="s">
        <v>288</v>
      </c>
      <c r="D21" s="154" t="s">
        <v>26</v>
      </c>
    </row>
    <row r="22" spans="1:4">
      <c r="A22" s="34"/>
      <c r="B22" s="45"/>
      <c r="C22" s="1" t="s">
        <v>186</v>
      </c>
      <c r="D22" s="154" t="s">
        <v>27</v>
      </c>
    </row>
    <row r="23" spans="1:4" ht="14.5">
      <c r="A23" s="34"/>
      <c r="B23" s="45"/>
      <c r="C23" s="1" t="s">
        <v>112</v>
      </c>
      <c r="D23" s="153" t="s">
        <v>28</v>
      </c>
    </row>
    <row r="24" spans="1:4" ht="14.5">
      <c r="A24" s="34"/>
      <c r="B24" s="45"/>
      <c r="C24" s="1" t="s">
        <v>117</v>
      </c>
      <c r="D24" s="152" t="s">
        <v>29</v>
      </c>
    </row>
    <row r="25" spans="1:4" ht="14.5">
      <c r="A25" s="34"/>
      <c r="B25" s="45"/>
      <c r="C25" s="1" t="s">
        <v>100</v>
      </c>
      <c r="D25" s="153" t="s">
        <v>30</v>
      </c>
    </row>
    <row r="26" spans="1:4">
      <c r="A26" s="34"/>
      <c r="B26" s="45"/>
      <c r="C26" s="1" t="s">
        <v>101</v>
      </c>
      <c r="D26" s="154" t="s">
        <v>31</v>
      </c>
    </row>
    <row r="27" spans="1:4">
      <c r="A27" s="34"/>
      <c r="B27" s="45"/>
      <c r="C27" s="1" t="s">
        <v>119</v>
      </c>
      <c r="D27" s="154" t="s">
        <v>32</v>
      </c>
    </row>
    <row r="28" spans="1:4">
      <c r="A28" s="34"/>
      <c r="B28" s="45"/>
      <c r="C28" s="1" t="s">
        <v>60</v>
      </c>
      <c r="D28" s="154" t="s">
        <v>33</v>
      </c>
    </row>
    <row r="29" spans="1:4" ht="14.5">
      <c r="A29" s="34"/>
      <c r="B29" s="45"/>
      <c r="C29" s="1" t="s">
        <v>61</v>
      </c>
      <c r="D29" s="153" t="s">
        <v>289</v>
      </c>
    </row>
    <row r="30" spans="1:4" ht="14.5">
      <c r="A30" s="34"/>
      <c r="B30" s="45"/>
      <c r="C30" s="1" t="s">
        <v>62</v>
      </c>
      <c r="D30" s="153" t="s">
        <v>290</v>
      </c>
    </row>
    <row r="31" spans="1:4" ht="14.5">
      <c r="A31" s="34"/>
      <c r="B31" s="45"/>
      <c r="C31" s="1" t="s">
        <v>191</v>
      </c>
      <c r="D31" s="153" t="s">
        <v>291</v>
      </c>
    </row>
    <row r="32" spans="1:4" ht="14.5">
      <c r="A32" s="34"/>
      <c r="B32" s="45"/>
      <c r="C32" s="1" t="s">
        <v>293</v>
      </c>
      <c r="D32" s="153" t="s">
        <v>31</v>
      </c>
    </row>
    <row r="33" spans="1:4" ht="14.5">
      <c r="A33" s="34"/>
      <c r="B33" s="45"/>
      <c r="C33" s="1" t="s">
        <v>295</v>
      </c>
      <c r="D33" s="153" t="s">
        <v>291</v>
      </c>
    </row>
    <row r="34" spans="1:4" ht="14.5">
      <c r="A34" s="34"/>
      <c r="B34" s="45"/>
      <c r="C34" s="1" t="s">
        <v>195</v>
      </c>
      <c r="D34" s="153" t="s">
        <v>292</v>
      </c>
    </row>
    <row r="35" spans="1:4" ht="14.5">
      <c r="A35" s="34"/>
      <c r="B35" s="45"/>
      <c r="C35" s="1" t="s">
        <v>38</v>
      </c>
      <c r="D35" s="153" t="s">
        <v>296</v>
      </c>
    </row>
    <row r="36" spans="1:4" ht="14.5">
      <c r="A36" s="34"/>
      <c r="B36" s="45"/>
      <c r="C36" s="1" t="s">
        <v>74</v>
      </c>
      <c r="D36" s="153" t="s">
        <v>296</v>
      </c>
    </row>
    <row r="37" spans="1:4" ht="14.5">
      <c r="A37" s="34"/>
      <c r="B37" s="45"/>
      <c r="C37" s="1" t="s">
        <v>196</v>
      </c>
      <c r="D37" s="153" t="s">
        <v>296</v>
      </c>
    </row>
    <row r="38" spans="1:4" ht="14.5">
      <c r="A38" s="34"/>
      <c r="B38" s="45"/>
      <c r="C38" s="1" t="s">
        <v>334</v>
      </c>
      <c r="D38" s="153" t="s">
        <v>296</v>
      </c>
    </row>
    <row r="39" spans="1:4" ht="14.5">
      <c r="A39" s="34"/>
      <c r="B39" s="45"/>
      <c r="C39" s="1" t="s">
        <v>63</v>
      </c>
      <c r="D39" s="153" t="s">
        <v>297</v>
      </c>
    </row>
    <row r="40" spans="1:4" ht="14.5">
      <c r="A40" s="34"/>
      <c r="B40" s="45"/>
      <c r="C40" s="1" t="s">
        <v>39</v>
      </c>
      <c r="D40" s="153" t="s">
        <v>298</v>
      </c>
    </row>
    <row r="41" spans="1:4" ht="14.5">
      <c r="A41" s="34"/>
      <c r="B41" s="45"/>
      <c r="C41" s="1" t="s">
        <v>64</v>
      </c>
      <c r="D41" s="153" t="s">
        <v>299</v>
      </c>
    </row>
    <row r="42" spans="1:4" ht="14.5">
      <c r="A42" s="34"/>
      <c r="B42" s="148" t="s">
        <v>50</v>
      </c>
      <c r="D42" s="152" t="s">
        <v>126</v>
      </c>
    </row>
    <row r="43" spans="1:4" ht="14.5">
      <c r="A43" s="34"/>
      <c r="B43" s="45"/>
      <c r="C43" s="1" t="s">
        <v>56</v>
      </c>
      <c r="D43" s="153" t="s">
        <v>300</v>
      </c>
    </row>
    <row r="44" spans="1:4" ht="14.5">
      <c r="A44" s="34"/>
      <c r="B44" s="45"/>
      <c r="C44" s="1" t="s">
        <v>134</v>
      </c>
      <c r="D44" s="153" t="s">
        <v>301</v>
      </c>
    </row>
    <row r="45" spans="1:4" ht="14.5">
      <c r="A45" s="34"/>
      <c r="B45" s="45"/>
      <c r="C45" s="1" t="s">
        <v>198</v>
      </c>
      <c r="D45" s="153" t="s">
        <v>302</v>
      </c>
    </row>
    <row r="46" spans="1:4" ht="14.5">
      <c r="A46" s="34"/>
      <c r="B46" s="45"/>
      <c r="C46" s="1" t="s">
        <v>147</v>
      </c>
      <c r="D46" s="153" t="s">
        <v>302</v>
      </c>
    </row>
    <row r="47" spans="1:4" ht="14.5">
      <c r="A47" s="34"/>
      <c r="B47" s="45"/>
      <c r="C47" s="1" t="s">
        <v>304</v>
      </c>
      <c r="D47" s="153" t="s">
        <v>303</v>
      </c>
    </row>
    <row r="48" spans="1:4" ht="14.5">
      <c r="A48" s="34"/>
      <c r="B48" s="45"/>
      <c r="C48" s="1" t="s">
        <v>336</v>
      </c>
      <c r="D48" s="153" t="s">
        <v>305</v>
      </c>
    </row>
    <row r="49" spans="1:4" ht="14.5">
      <c r="A49" s="34"/>
      <c r="B49" s="45"/>
      <c r="C49" s="1" t="s">
        <v>339</v>
      </c>
      <c r="D49" s="153" t="s">
        <v>305</v>
      </c>
    </row>
    <row r="50" spans="1:4" ht="14.5">
      <c r="A50" s="34"/>
      <c r="B50" s="45"/>
      <c r="C50" s="1" t="s">
        <v>140</v>
      </c>
      <c r="D50" s="153" t="s">
        <v>306</v>
      </c>
    </row>
    <row r="51" spans="1:4" ht="14.5">
      <c r="A51" s="34"/>
      <c r="B51" s="45"/>
      <c r="C51" s="1" t="s">
        <v>141</v>
      </c>
      <c r="D51" s="153" t="s">
        <v>307</v>
      </c>
    </row>
    <row r="52" spans="1:4" ht="14.5">
      <c r="A52" s="34"/>
      <c r="B52" s="45"/>
      <c r="C52" s="1" t="s">
        <v>41</v>
      </c>
      <c r="D52" s="153" t="s">
        <v>308</v>
      </c>
    </row>
    <row r="53" spans="1:4" ht="14.5">
      <c r="A53" s="34"/>
      <c r="B53" s="45"/>
      <c r="C53" s="1" t="s">
        <v>66</v>
      </c>
      <c r="D53" s="153" t="s">
        <v>309</v>
      </c>
    </row>
    <row r="54" spans="1:4" ht="14.5">
      <c r="A54" s="34"/>
      <c r="B54" s="45"/>
      <c r="C54" s="1" t="s">
        <v>67</v>
      </c>
      <c r="D54" s="153" t="s">
        <v>310</v>
      </c>
    </row>
    <row r="55" spans="1:4" ht="14.5">
      <c r="A55" s="34"/>
      <c r="B55" s="45"/>
      <c r="C55" s="1" t="s">
        <v>312</v>
      </c>
      <c r="D55" s="153" t="s">
        <v>311</v>
      </c>
    </row>
    <row r="56" spans="1:4" ht="14.5">
      <c r="A56" s="34"/>
      <c r="B56" s="45"/>
      <c r="C56" s="1" t="s">
        <v>68</v>
      </c>
      <c r="D56" s="755" t="s">
        <v>311</v>
      </c>
    </row>
    <row r="57" spans="1:4" ht="14.5">
      <c r="A57" s="34"/>
      <c r="B57" s="148" t="s">
        <v>51</v>
      </c>
      <c r="D57" s="152" t="s">
        <v>49</v>
      </c>
    </row>
    <row r="58" spans="1:4" ht="14.5">
      <c r="A58" s="34"/>
      <c r="B58" s="148" t="s">
        <v>221</v>
      </c>
      <c r="D58" s="153" t="s">
        <v>222</v>
      </c>
    </row>
    <row r="59" spans="1:4" ht="14.5">
      <c r="A59" s="34"/>
      <c r="B59" s="148" t="s">
        <v>348</v>
      </c>
      <c r="D59" s="153"/>
    </row>
    <row r="60" spans="1:4" ht="14.5">
      <c r="A60" s="34"/>
      <c r="B60" s="45"/>
      <c r="C60" s="1" t="s">
        <v>316</v>
      </c>
      <c r="D60" s="152" t="s">
        <v>317</v>
      </c>
    </row>
    <row r="61" spans="1:4" ht="14.5">
      <c r="A61" s="34"/>
      <c r="B61" s="45"/>
      <c r="C61" s="1" t="s">
        <v>321</v>
      </c>
      <c r="D61" s="152" t="s">
        <v>322</v>
      </c>
    </row>
    <row r="62" spans="1:4" ht="14.5">
      <c r="A62" s="34"/>
      <c r="B62" s="45"/>
      <c r="C62" s="1" t="s">
        <v>340</v>
      </c>
      <c r="D62" s="152" t="s">
        <v>324</v>
      </c>
    </row>
    <row r="63" spans="1:4" ht="14.5">
      <c r="A63" s="34"/>
      <c r="B63" s="45"/>
      <c r="C63" s="1" t="s">
        <v>323</v>
      </c>
      <c r="D63" s="152" t="s">
        <v>325</v>
      </c>
    </row>
    <row r="64" spans="1:4" ht="14.5">
      <c r="A64" s="34"/>
      <c r="B64" s="149"/>
      <c r="C64" s="196" t="s">
        <v>802</v>
      </c>
      <c r="D64" s="193" t="s">
        <v>803</v>
      </c>
    </row>
    <row r="65" spans="1:4" ht="21.15" customHeight="1">
      <c r="A65" s="16"/>
      <c r="D65" s="125"/>
    </row>
  </sheetData>
  <mergeCells count="2">
    <mergeCell ref="B7:C7"/>
    <mergeCell ref="B8:C8"/>
  </mergeCells>
  <hyperlinks>
    <hyperlink ref="D14" location="'Nota 3'!A1" display="'Nota 3'!A1" xr:uid="{00000000-0004-0000-0300-000000000000}"/>
    <hyperlink ref="D15" location="'Nota 4'!A1" display="'Nota 4'!A1" xr:uid="{00000000-0004-0000-0300-000001000000}"/>
    <hyperlink ref="D16" location="'Nota 5'!A1" display="'Nota 5'!A1" xr:uid="{00000000-0004-0000-0300-000002000000}"/>
    <hyperlink ref="D17" location="'Nota 6'!A1" display="'Nota 6'!A1" xr:uid="{00000000-0004-0000-0300-000003000000}"/>
    <hyperlink ref="D19" location="'Nota 7'!A1" display="'Nota 7'!A1" xr:uid="{00000000-0004-0000-0300-000004000000}"/>
    <hyperlink ref="D21" location="'Nota 9'!A1" display="'Nota 9'!A1" xr:uid="{00000000-0004-0000-0300-000005000000}"/>
    <hyperlink ref="D22" location="'Nota 10'!A1" display="'Nota 10'!A1" xr:uid="{00000000-0004-0000-0300-000006000000}"/>
    <hyperlink ref="D26" location="'Nota 14'!A1" display="'Nota 14'!A1" xr:uid="{00000000-0004-0000-0300-000007000000}"/>
    <hyperlink ref="D27" location="'Nota 15'!A1" display="'Nota 15'!A1" xr:uid="{00000000-0004-0000-0300-000008000000}"/>
    <hyperlink ref="D28" location="'Nota 16'!A1" display="'Nota 16'!A1" xr:uid="{00000000-0004-0000-0300-000009000000}"/>
    <hyperlink ref="D20" location="'Nota 8'!A1" display="'Nota 8'!A1" xr:uid="{00000000-0004-0000-0300-00000A000000}"/>
    <hyperlink ref="D13" location="BG!A1" display="BG" xr:uid="{00000000-0004-0000-0300-00000B000000}"/>
    <hyperlink ref="D42" location="ER!A1" display="ER" xr:uid="{00000000-0004-0000-0300-00000C000000}"/>
    <hyperlink ref="D57" location="EVPN!A1" display="EVPN" xr:uid="{00000000-0004-0000-0300-00000D000000}"/>
    <hyperlink ref="D58" location="EFE!A1" display="EFE" xr:uid="{00000000-0004-0000-0300-00000E000000}"/>
    <hyperlink ref="D23" location="'Nota 11'!A1" display="Nota 11 y 12" xr:uid="{00000000-0004-0000-0300-00000F000000}"/>
    <hyperlink ref="D24" location="'Nota 12'!A1" display="Nota 12" xr:uid="{00000000-0004-0000-0300-000010000000}"/>
    <hyperlink ref="D25" location="'Nota 13'!A1" display="Nota 13'" xr:uid="{00000000-0004-0000-0300-000011000000}"/>
    <hyperlink ref="D29" location="'Nota 17'!A1" display="Nota 17" xr:uid="{00000000-0004-0000-0300-000012000000}"/>
    <hyperlink ref="D30" location="'Nota 18'!A1" display="Nota 18" xr:uid="{00000000-0004-0000-0300-000013000000}"/>
    <hyperlink ref="D31" location="'Nota 19'!A1" display="Nota 19" xr:uid="{00000000-0004-0000-0300-000014000000}"/>
    <hyperlink ref="D32" location="'Nota 14'!A1" display="Nota 14" xr:uid="{00000000-0004-0000-0300-000015000000}"/>
    <hyperlink ref="D33" location="'Nota 19'!A1" display="Nota 19" xr:uid="{00000000-0004-0000-0300-000016000000}"/>
    <hyperlink ref="D34" location="'Nota 20'!A1" display="Nota 20" xr:uid="{00000000-0004-0000-0300-000017000000}"/>
    <hyperlink ref="D35" location="' Nota 21'!A1" display="Nota 21" xr:uid="{00000000-0004-0000-0300-000018000000}"/>
    <hyperlink ref="D36" location="' Nota 21'!A1" display="Nota 21" xr:uid="{00000000-0004-0000-0300-000019000000}"/>
    <hyperlink ref="D37" location="' Nota 21'!A1" display="Nota 21" xr:uid="{00000000-0004-0000-0300-00001A000000}"/>
    <hyperlink ref="D38" location="' Nota 21'!A1" display="Nota 21" xr:uid="{00000000-0004-0000-0300-00001B000000}"/>
    <hyperlink ref="D39" location="'Nota 22'!A1" display="Nota 22" xr:uid="{00000000-0004-0000-0300-00001C000000}"/>
    <hyperlink ref="D40" location="'Nota 23'!A1" display="Nota 23" xr:uid="{00000000-0004-0000-0300-00001D000000}"/>
    <hyperlink ref="D41" location="'Nota 24'!A1" display="Nota 24" xr:uid="{00000000-0004-0000-0300-00001E000000}"/>
    <hyperlink ref="D43" location="'Nota 25'!A1" display="Nota 25" xr:uid="{00000000-0004-0000-0300-00001F000000}"/>
    <hyperlink ref="D44" location="'Nota 26'!A1" display="Nota 26" xr:uid="{00000000-0004-0000-0300-000020000000}"/>
    <hyperlink ref="D45" location="'Nota 27'!A1" display="Nota 27" xr:uid="{00000000-0004-0000-0300-000021000000}"/>
    <hyperlink ref="D46" location="'Nota 27'!A1" display="N ota 27" xr:uid="{00000000-0004-0000-0300-000022000000}"/>
    <hyperlink ref="D47" location="'Nota 28'!A1" display="Nota 28" xr:uid="{00000000-0004-0000-0300-000023000000}"/>
    <hyperlink ref="D48" location="'Nota 29'!A1" display="Nota 29" xr:uid="{00000000-0004-0000-0300-000024000000}"/>
    <hyperlink ref="D49" location="'Nota 29'!A1" display="Nota 29" xr:uid="{00000000-0004-0000-0300-000025000000}"/>
    <hyperlink ref="D50" location="'Nota 30'!A1" display="Nota 30" xr:uid="{00000000-0004-0000-0300-000026000000}"/>
    <hyperlink ref="D51" location="'Nota 31'!A1" display="Nota 31" xr:uid="{00000000-0004-0000-0300-000027000000}"/>
    <hyperlink ref="D52" location="'Nota 32'!A1" display="Nota 32" xr:uid="{00000000-0004-0000-0300-000028000000}"/>
    <hyperlink ref="D53" location="'Nota 33'!A1" display="Nota 33" xr:uid="{00000000-0004-0000-0300-000029000000}"/>
    <hyperlink ref="D54" location="'Nota 34'!A1" display="Nota 34" xr:uid="{00000000-0004-0000-0300-00002A000000}"/>
    <hyperlink ref="D55" location="'Nota 35'!A1" display="Nota 35" xr:uid="{00000000-0004-0000-0300-00002B000000}"/>
    <hyperlink ref="D56" location="'Nota 35'!A1" display="Nota 35" xr:uid="{00000000-0004-0000-0300-00002C000000}"/>
    <hyperlink ref="D61" location="'Nota 37'!A1" display="Nota 37" xr:uid="{00000000-0004-0000-0300-00002D000000}"/>
    <hyperlink ref="D60" location="'Nota 36'!A1" display="Nota 36" xr:uid="{00000000-0004-0000-0300-00002E000000}"/>
    <hyperlink ref="D12" location="'Nota 2'!A1" display="Nota 2" xr:uid="{00000000-0004-0000-0300-00002F000000}"/>
    <hyperlink ref="D11" location="'Nota 1'!A1" display="Nota 1" xr:uid="{00000000-0004-0000-0300-000030000000}"/>
    <hyperlink ref="D64" location="'Nota 40'!A1" display="Nota 40" xr:uid="{00000000-0004-0000-0300-000031000000}"/>
    <hyperlink ref="D63" location="'Nota 39'!A1" display="Nota 39" xr:uid="{00000000-0004-0000-0300-000032000000}"/>
    <hyperlink ref="D62" location="'Nota 38'!A1" display="Nota 38" xr:uid="{00000000-0004-0000-0300-000033000000}"/>
    <hyperlink ref="D18" location="'Nota 5'!A1" display="Nota 5" xr:uid="{00000000-0004-0000-0300-000034000000}"/>
  </hyperlinks>
  <pageMargins left="0.70866141732283472" right="0.70866141732283472" top="0.74803149606299213" bottom="0.74803149606299213" header="0.31496062992125984" footer="0.31496062992125984"/>
  <pageSetup scale="84" fitToHeight="0"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92D050"/>
  </sheetPr>
  <dimension ref="A1:C179"/>
  <sheetViews>
    <sheetView workbookViewId="0">
      <selection activeCell="J54" sqref="J54"/>
    </sheetView>
  </sheetViews>
  <sheetFormatPr baseColWidth="10" defaultColWidth="11.453125" defaultRowHeight="14.5"/>
  <cols>
    <col min="1" max="1" width="11.453125" style="13"/>
    <col min="2" max="2" width="66.08984375" style="13" bestFit="1" customWidth="1"/>
    <col min="3" max="16384" width="11.453125" style="13"/>
  </cols>
  <sheetData>
    <row r="1" spans="1:3">
      <c r="A1" s="13" t="s">
        <v>350</v>
      </c>
      <c r="B1" s="13" t="s">
        <v>669</v>
      </c>
      <c r="C1" s="79" t="s">
        <v>804</v>
      </c>
    </row>
    <row r="2" spans="1:3">
      <c r="A2" s="13" t="s">
        <v>349</v>
      </c>
      <c r="B2" s="13" t="s">
        <v>535</v>
      </c>
    </row>
    <row r="3" spans="1:3">
      <c r="A3" s="13" t="s">
        <v>437</v>
      </c>
      <c r="B3" s="13" t="s">
        <v>601</v>
      </c>
    </row>
    <row r="4" spans="1:3">
      <c r="A4" s="13" t="s">
        <v>393</v>
      </c>
      <c r="B4" s="13" t="s">
        <v>394</v>
      </c>
    </row>
    <row r="5" spans="1:3">
      <c r="A5" s="13" t="s">
        <v>395</v>
      </c>
      <c r="B5" s="13" t="s">
        <v>549</v>
      </c>
    </row>
    <row r="6" spans="1:3">
      <c r="A6" s="13" t="s">
        <v>396</v>
      </c>
      <c r="B6" s="13" t="s">
        <v>550</v>
      </c>
    </row>
    <row r="7" spans="1:3">
      <c r="A7" s="13" t="s">
        <v>397</v>
      </c>
      <c r="B7" s="13" t="s">
        <v>551</v>
      </c>
    </row>
    <row r="8" spans="1:3">
      <c r="A8" s="13" t="s">
        <v>398</v>
      </c>
      <c r="B8" s="13" t="s">
        <v>552</v>
      </c>
    </row>
    <row r="9" spans="1:3">
      <c r="A9" s="13" t="s">
        <v>399</v>
      </c>
      <c r="B9" s="13" t="s">
        <v>553</v>
      </c>
    </row>
    <row r="10" spans="1:3">
      <c r="A10" s="13" t="s">
        <v>400</v>
      </c>
      <c r="B10" s="13" t="s">
        <v>554</v>
      </c>
    </row>
    <row r="11" spans="1:3">
      <c r="A11" s="13" t="s">
        <v>401</v>
      </c>
      <c r="B11" s="13" t="s">
        <v>555</v>
      </c>
    </row>
    <row r="12" spans="1:3">
      <c r="A12" s="13" t="s">
        <v>402</v>
      </c>
      <c r="B12" s="13" t="s">
        <v>556</v>
      </c>
    </row>
    <row r="13" spans="1:3">
      <c r="A13" s="13" t="s">
        <v>403</v>
      </c>
      <c r="B13" s="13" t="s">
        <v>557</v>
      </c>
    </row>
    <row r="14" spans="1:3">
      <c r="A14" s="13" t="s">
        <v>404</v>
      </c>
      <c r="B14" s="13" t="s">
        <v>558</v>
      </c>
    </row>
    <row r="15" spans="1:3">
      <c r="A15" s="13" t="s">
        <v>405</v>
      </c>
      <c r="B15" s="13" t="s">
        <v>559</v>
      </c>
    </row>
    <row r="16" spans="1:3">
      <c r="A16" s="13" t="s">
        <v>406</v>
      </c>
      <c r="B16" s="13" t="s">
        <v>560</v>
      </c>
    </row>
    <row r="17" spans="1:2">
      <c r="A17" s="13" t="s">
        <v>407</v>
      </c>
      <c r="B17" s="13" t="s">
        <v>561</v>
      </c>
    </row>
    <row r="18" spans="1:2">
      <c r="A18" s="13" t="s">
        <v>408</v>
      </c>
      <c r="B18" s="13" t="s">
        <v>562</v>
      </c>
    </row>
    <row r="19" spans="1:2">
      <c r="A19" s="13" t="s">
        <v>409</v>
      </c>
      <c r="B19" s="13" t="s">
        <v>563</v>
      </c>
    </row>
    <row r="20" spans="1:2">
      <c r="A20" s="13" t="s">
        <v>410</v>
      </c>
      <c r="B20" s="13" t="s">
        <v>564</v>
      </c>
    </row>
    <row r="21" spans="1:2">
      <c r="A21" s="13" t="s">
        <v>411</v>
      </c>
      <c r="B21" s="13" t="s">
        <v>565</v>
      </c>
    </row>
    <row r="22" spans="1:2">
      <c r="A22" s="13" t="s">
        <v>412</v>
      </c>
      <c r="B22" s="13" t="s">
        <v>566</v>
      </c>
    </row>
    <row r="23" spans="1:2">
      <c r="A23" s="13" t="s">
        <v>567</v>
      </c>
      <c r="B23" s="13" t="s">
        <v>568</v>
      </c>
    </row>
    <row r="24" spans="1:2">
      <c r="A24" s="13" t="s">
        <v>413</v>
      </c>
      <c r="B24" s="13" t="s">
        <v>569</v>
      </c>
    </row>
    <row r="25" spans="1:2">
      <c r="A25" s="13" t="s">
        <v>414</v>
      </c>
      <c r="B25" s="13" t="s">
        <v>570</v>
      </c>
    </row>
    <row r="26" spans="1:2">
      <c r="A26" s="13" t="s">
        <v>415</v>
      </c>
      <c r="B26" s="13" t="s">
        <v>571</v>
      </c>
    </row>
    <row r="27" spans="1:2">
      <c r="A27" s="13" t="s">
        <v>416</v>
      </c>
      <c r="B27" s="13" t="s">
        <v>572</v>
      </c>
    </row>
    <row r="28" spans="1:2">
      <c r="A28" s="13" t="s">
        <v>417</v>
      </c>
      <c r="B28" s="13" t="s">
        <v>573</v>
      </c>
    </row>
    <row r="29" spans="1:2">
      <c r="A29" s="13" t="s">
        <v>418</v>
      </c>
      <c r="B29" s="13" t="s">
        <v>574</v>
      </c>
    </row>
    <row r="30" spans="1:2">
      <c r="A30" s="13" t="s">
        <v>419</v>
      </c>
      <c r="B30" s="13" t="s">
        <v>575</v>
      </c>
    </row>
    <row r="31" spans="1:2">
      <c r="A31" s="13" t="s">
        <v>420</v>
      </c>
      <c r="B31" s="13" t="s">
        <v>576</v>
      </c>
    </row>
    <row r="32" spans="1:2">
      <c r="A32" s="13" t="s">
        <v>577</v>
      </c>
      <c r="B32" s="13" t="s">
        <v>578</v>
      </c>
    </row>
    <row r="33" spans="1:2">
      <c r="A33" s="13" t="s">
        <v>421</v>
      </c>
      <c r="B33" s="13" t="s">
        <v>579</v>
      </c>
    </row>
    <row r="34" spans="1:2">
      <c r="A34" s="13" t="s">
        <v>580</v>
      </c>
      <c r="B34" s="13" t="s">
        <v>581</v>
      </c>
    </row>
    <row r="35" spans="1:2">
      <c r="A35" s="13" t="s">
        <v>582</v>
      </c>
      <c r="B35" s="13" t="s">
        <v>583</v>
      </c>
    </row>
    <row r="36" spans="1:2">
      <c r="A36" s="13" t="s">
        <v>422</v>
      </c>
      <c r="B36" s="13" t="s">
        <v>584</v>
      </c>
    </row>
    <row r="37" spans="1:2">
      <c r="A37" s="13" t="s">
        <v>423</v>
      </c>
      <c r="B37" s="13" t="s">
        <v>585</v>
      </c>
    </row>
    <row r="38" spans="1:2">
      <c r="A38" s="13" t="s">
        <v>424</v>
      </c>
      <c r="B38" s="13" t="s">
        <v>586</v>
      </c>
    </row>
    <row r="39" spans="1:2">
      <c r="A39" s="13" t="s">
        <v>587</v>
      </c>
      <c r="B39" s="13" t="s">
        <v>588</v>
      </c>
    </row>
    <row r="40" spans="1:2">
      <c r="A40" s="13" t="s">
        <v>425</v>
      </c>
      <c r="B40" s="13" t="s">
        <v>589</v>
      </c>
    </row>
    <row r="41" spans="1:2">
      <c r="A41" s="13" t="s">
        <v>426</v>
      </c>
      <c r="B41" s="13" t="s">
        <v>590</v>
      </c>
    </row>
    <row r="42" spans="1:2">
      <c r="A42" s="13" t="s">
        <v>427</v>
      </c>
      <c r="B42" s="13" t="s">
        <v>591</v>
      </c>
    </row>
    <row r="43" spans="1:2">
      <c r="A43" s="13" t="s">
        <v>428</v>
      </c>
      <c r="B43" s="13" t="s">
        <v>592</v>
      </c>
    </row>
    <row r="44" spans="1:2">
      <c r="A44" s="13" t="s">
        <v>429</v>
      </c>
      <c r="B44" s="13" t="s">
        <v>593</v>
      </c>
    </row>
    <row r="45" spans="1:2">
      <c r="A45" s="13" t="s">
        <v>430</v>
      </c>
      <c r="B45" s="13" t="s">
        <v>594</v>
      </c>
    </row>
    <row r="46" spans="1:2">
      <c r="A46" s="13" t="s">
        <v>431</v>
      </c>
      <c r="B46" s="13" t="s">
        <v>595</v>
      </c>
    </row>
    <row r="47" spans="1:2">
      <c r="A47" s="13" t="s">
        <v>432</v>
      </c>
      <c r="B47" s="13" t="s">
        <v>596</v>
      </c>
    </row>
    <row r="48" spans="1:2">
      <c r="A48" s="13" t="s">
        <v>433</v>
      </c>
      <c r="B48" s="13" t="s">
        <v>597</v>
      </c>
    </row>
    <row r="49" spans="1:2">
      <c r="A49" s="13" t="s">
        <v>434</v>
      </c>
      <c r="B49" s="13" t="s">
        <v>598</v>
      </c>
    </row>
    <row r="50" spans="1:2">
      <c r="A50" s="13" t="s">
        <v>435</v>
      </c>
      <c r="B50" s="13" t="s">
        <v>599</v>
      </c>
    </row>
    <row r="51" spans="1:2">
      <c r="A51" s="13" t="s">
        <v>436</v>
      </c>
      <c r="B51" s="13" t="s">
        <v>600</v>
      </c>
    </row>
    <row r="52" spans="1:2">
      <c r="A52" s="13" t="s">
        <v>438</v>
      </c>
      <c r="B52" s="13" t="s">
        <v>602</v>
      </c>
    </row>
    <row r="53" spans="1:2">
      <c r="A53" s="13" t="s">
        <v>439</v>
      </c>
      <c r="B53" s="13" t="s">
        <v>603</v>
      </c>
    </row>
    <row r="54" spans="1:2">
      <c r="A54" s="13" t="s">
        <v>440</v>
      </c>
      <c r="B54" s="13" t="s">
        <v>604</v>
      </c>
    </row>
    <row r="55" spans="1:2">
      <c r="A55" s="13" t="s">
        <v>441</v>
      </c>
      <c r="B55" s="13" t="s">
        <v>605</v>
      </c>
    </row>
    <row r="56" spans="1:2">
      <c r="A56" s="13" t="s">
        <v>442</v>
      </c>
      <c r="B56" s="13" t="s">
        <v>606</v>
      </c>
    </row>
    <row r="57" spans="1:2">
      <c r="A57" s="13" t="s">
        <v>443</v>
      </c>
      <c r="B57" s="13" t="s">
        <v>607</v>
      </c>
    </row>
    <row r="58" spans="1:2">
      <c r="A58" s="13" t="s">
        <v>444</v>
      </c>
      <c r="B58" s="13" t="s">
        <v>608</v>
      </c>
    </row>
    <row r="59" spans="1:2">
      <c r="A59" s="13" t="s">
        <v>445</v>
      </c>
      <c r="B59" s="13" t="s">
        <v>609</v>
      </c>
    </row>
    <row r="60" spans="1:2">
      <c r="A60" s="13" t="s">
        <v>446</v>
      </c>
      <c r="B60" s="13" t="s">
        <v>610</v>
      </c>
    </row>
    <row r="61" spans="1:2">
      <c r="A61" s="13" t="s">
        <v>447</v>
      </c>
      <c r="B61" s="13" t="s">
        <v>611</v>
      </c>
    </row>
    <row r="62" spans="1:2">
      <c r="A62" s="13" t="s">
        <v>448</v>
      </c>
      <c r="B62" s="13" t="s">
        <v>612</v>
      </c>
    </row>
    <row r="63" spans="1:2">
      <c r="A63" s="13" t="s">
        <v>449</v>
      </c>
      <c r="B63" s="13" t="s">
        <v>613</v>
      </c>
    </row>
    <row r="64" spans="1:2">
      <c r="A64" s="13" t="s">
        <v>450</v>
      </c>
      <c r="B64" s="13" t="s">
        <v>614</v>
      </c>
    </row>
    <row r="65" spans="1:2">
      <c r="A65" s="13" t="s">
        <v>451</v>
      </c>
      <c r="B65" s="13" t="s">
        <v>615</v>
      </c>
    </row>
    <row r="66" spans="1:2">
      <c r="A66" s="13" t="s">
        <v>452</v>
      </c>
      <c r="B66" s="13" t="s">
        <v>616</v>
      </c>
    </row>
    <row r="67" spans="1:2">
      <c r="A67" s="13" t="s">
        <v>453</v>
      </c>
      <c r="B67" s="13" t="s">
        <v>617</v>
      </c>
    </row>
    <row r="68" spans="1:2">
      <c r="A68" s="13" t="s">
        <v>454</v>
      </c>
      <c r="B68" s="13" t="s">
        <v>618</v>
      </c>
    </row>
    <row r="69" spans="1:2">
      <c r="A69" s="13" t="s">
        <v>455</v>
      </c>
      <c r="B69" s="13" t="s">
        <v>619</v>
      </c>
    </row>
    <row r="70" spans="1:2">
      <c r="A70" s="13" t="s">
        <v>456</v>
      </c>
      <c r="B70" s="13" t="s">
        <v>620</v>
      </c>
    </row>
    <row r="71" spans="1:2">
      <c r="A71" s="13" t="s">
        <v>457</v>
      </c>
      <c r="B71" s="13" t="s">
        <v>621</v>
      </c>
    </row>
    <row r="72" spans="1:2">
      <c r="A72" s="13" t="s">
        <v>458</v>
      </c>
      <c r="B72" s="13" t="s">
        <v>622</v>
      </c>
    </row>
    <row r="73" spans="1:2">
      <c r="A73" s="13" t="s">
        <v>459</v>
      </c>
      <c r="B73" s="13" t="s">
        <v>623</v>
      </c>
    </row>
    <row r="74" spans="1:2">
      <c r="A74" s="13" t="s">
        <v>460</v>
      </c>
      <c r="B74" s="13" t="s">
        <v>624</v>
      </c>
    </row>
    <row r="75" spans="1:2">
      <c r="A75" s="13" t="s">
        <v>461</v>
      </c>
      <c r="B75" s="13" t="s">
        <v>625</v>
      </c>
    </row>
    <row r="76" spans="1:2">
      <c r="A76" s="13" t="s">
        <v>462</v>
      </c>
      <c r="B76" s="13" t="s">
        <v>626</v>
      </c>
    </row>
    <row r="77" spans="1:2">
      <c r="A77" s="13" t="s">
        <v>463</v>
      </c>
      <c r="B77" s="13" t="s">
        <v>627</v>
      </c>
    </row>
    <row r="78" spans="1:2">
      <c r="A78" s="13" t="s">
        <v>464</v>
      </c>
      <c r="B78" s="13" t="s">
        <v>628</v>
      </c>
    </row>
    <row r="79" spans="1:2">
      <c r="A79" s="13" t="s">
        <v>465</v>
      </c>
      <c r="B79" s="13" t="s">
        <v>629</v>
      </c>
    </row>
    <row r="80" spans="1:2">
      <c r="A80" s="13" t="s">
        <v>466</v>
      </c>
      <c r="B80" s="13" t="s">
        <v>630</v>
      </c>
    </row>
    <row r="81" spans="1:2">
      <c r="A81" s="13" t="s">
        <v>467</v>
      </c>
      <c r="B81" s="13" t="s">
        <v>631</v>
      </c>
    </row>
    <row r="82" spans="1:2">
      <c r="A82" s="13" t="s">
        <v>468</v>
      </c>
      <c r="B82" s="13" t="s">
        <v>632</v>
      </c>
    </row>
    <row r="83" spans="1:2">
      <c r="A83" s="13" t="s">
        <v>469</v>
      </c>
      <c r="B83" s="13" t="s">
        <v>633</v>
      </c>
    </row>
    <row r="84" spans="1:2">
      <c r="A84" s="13" t="s">
        <v>470</v>
      </c>
      <c r="B84" s="13" t="s">
        <v>634</v>
      </c>
    </row>
    <row r="85" spans="1:2">
      <c r="A85" s="13" t="s">
        <v>471</v>
      </c>
      <c r="B85" s="13" t="s">
        <v>635</v>
      </c>
    </row>
    <row r="86" spans="1:2">
      <c r="A86" s="13" t="s">
        <v>472</v>
      </c>
      <c r="B86" s="13" t="s">
        <v>636</v>
      </c>
    </row>
    <row r="87" spans="1:2">
      <c r="A87" s="13" t="s">
        <v>473</v>
      </c>
      <c r="B87" s="13" t="s">
        <v>637</v>
      </c>
    </row>
    <row r="88" spans="1:2">
      <c r="A88" s="13" t="s">
        <v>474</v>
      </c>
      <c r="B88" s="13" t="s">
        <v>638</v>
      </c>
    </row>
    <row r="89" spans="1:2">
      <c r="A89" s="13" t="s">
        <v>475</v>
      </c>
      <c r="B89" s="13" t="s">
        <v>639</v>
      </c>
    </row>
    <row r="90" spans="1:2">
      <c r="A90" s="13" t="s">
        <v>476</v>
      </c>
      <c r="B90" s="13" t="s">
        <v>640</v>
      </c>
    </row>
    <row r="91" spans="1:2">
      <c r="A91" s="13" t="s">
        <v>477</v>
      </c>
      <c r="B91" s="13" t="s">
        <v>641</v>
      </c>
    </row>
    <row r="92" spans="1:2">
      <c r="A92" s="13" t="s">
        <v>478</v>
      </c>
      <c r="B92" s="13" t="s">
        <v>642</v>
      </c>
    </row>
    <row r="93" spans="1:2">
      <c r="A93" s="13" t="s">
        <v>479</v>
      </c>
      <c r="B93" s="13" t="s">
        <v>643</v>
      </c>
    </row>
    <row r="94" spans="1:2">
      <c r="A94" s="13" t="s">
        <v>480</v>
      </c>
      <c r="B94" s="13" t="s">
        <v>644</v>
      </c>
    </row>
    <row r="95" spans="1:2">
      <c r="A95" s="13" t="s">
        <v>481</v>
      </c>
      <c r="B95" s="13" t="s">
        <v>645</v>
      </c>
    </row>
    <row r="96" spans="1:2">
      <c r="A96" s="13" t="s">
        <v>482</v>
      </c>
      <c r="B96" s="13" t="s">
        <v>646</v>
      </c>
    </row>
    <row r="97" spans="1:2">
      <c r="A97" s="13" t="s">
        <v>483</v>
      </c>
      <c r="B97" s="13" t="s">
        <v>647</v>
      </c>
    </row>
    <row r="98" spans="1:2">
      <c r="A98" s="13" t="s">
        <v>484</v>
      </c>
      <c r="B98" s="13" t="s">
        <v>648</v>
      </c>
    </row>
    <row r="99" spans="1:2">
      <c r="A99" s="13" t="s">
        <v>485</v>
      </c>
      <c r="B99" s="13" t="s">
        <v>649</v>
      </c>
    </row>
    <row r="100" spans="1:2">
      <c r="A100" s="13" t="s">
        <v>486</v>
      </c>
      <c r="B100" s="13" t="s">
        <v>650</v>
      </c>
    </row>
    <row r="101" spans="1:2">
      <c r="A101" s="13" t="s">
        <v>487</v>
      </c>
      <c r="B101" s="13" t="s">
        <v>651</v>
      </c>
    </row>
    <row r="102" spans="1:2">
      <c r="A102" s="13" t="s">
        <v>488</v>
      </c>
      <c r="B102" s="13" t="s">
        <v>652</v>
      </c>
    </row>
    <row r="103" spans="1:2">
      <c r="A103" s="13" t="s">
        <v>653</v>
      </c>
      <c r="B103" s="13" t="s">
        <v>654</v>
      </c>
    </row>
    <row r="104" spans="1:2">
      <c r="A104" s="13" t="s">
        <v>489</v>
      </c>
      <c r="B104" s="13" t="s">
        <v>655</v>
      </c>
    </row>
    <row r="105" spans="1:2">
      <c r="A105" s="13" t="s">
        <v>490</v>
      </c>
      <c r="B105" s="13" t="s">
        <v>656</v>
      </c>
    </row>
    <row r="106" spans="1:2">
      <c r="A106" s="13" t="s">
        <v>491</v>
      </c>
      <c r="B106" s="13" t="s">
        <v>657</v>
      </c>
    </row>
    <row r="107" spans="1:2">
      <c r="A107" s="13" t="s">
        <v>492</v>
      </c>
      <c r="B107" s="13" t="s">
        <v>658</v>
      </c>
    </row>
    <row r="108" spans="1:2">
      <c r="A108" s="13" t="s">
        <v>493</v>
      </c>
      <c r="B108" s="13" t="s">
        <v>659</v>
      </c>
    </row>
    <row r="109" spans="1:2">
      <c r="A109" s="13" t="s">
        <v>494</v>
      </c>
      <c r="B109" s="13" t="s">
        <v>660</v>
      </c>
    </row>
    <row r="110" spans="1:2">
      <c r="A110" s="13" t="s">
        <v>495</v>
      </c>
      <c r="B110" s="13" t="s">
        <v>661</v>
      </c>
    </row>
    <row r="111" spans="1:2">
      <c r="A111" s="13" t="s">
        <v>496</v>
      </c>
      <c r="B111" s="13" t="s">
        <v>497</v>
      </c>
    </row>
    <row r="112" spans="1:2">
      <c r="A112" s="13" t="s">
        <v>498</v>
      </c>
      <c r="B112" s="13" t="s">
        <v>662</v>
      </c>
    </row>
    <row r="113" spans="1:2">
      <c r="A113" s="13" t="s">
        <v>499</v>
      </c>
      <c r="B113" s="13" t="s">
        <v>663</v>
      </c>
    </row>
    <row r="114" spans="1:2">
      <c r="A114" s="13" t="s">
        <v>500</v>
      </c>
      <c r="B114" s="13" t="s">
        <v>664</v>
      </c>
    </row>
    <row r="115" spans="1:2">
      <c r="A115" s="13" t="s">
        <v>501</v>
      </c>
      <c r="B115" s="13" t="s">
        <v>665</v>
      </c>
    </row>
    <row r="116" spans="1:2">
      <c r="A116" s="13" t="s">
        <v>502</v>
      </c>
      <c r="B116" s="13" t="s">
        <v>666</v>
      </c>
    </row>
    <row r="117" spans="1:2">
      <c r="A117" s="13" t="s">
        <v>503</v>
      </c>
      <c r="B117" s="13" t="s">
        <v>667</v>
      </c>
    </row>
    <row r="118" spans="1:2">
      <c r="A118" s="13" t="s">
        <v>504</v>
      </c>
      <c r="B118" s="13" t="s">
        <v>668</v>
      </c>
    </row>
    <row r="119" spans="1:2">
      <c r="A119" s="13" t="s">
        <v>505</v>
      </c>
      <c r="B119" s="13" t="s">
        <v>670</v>
      </c>
    </row>
    <row r="120" spans="1:2">
      <c r="A120" s="13" t="s">
        <v>506</v>
      </c>
      <c r="B120" s="13" t="s">
        <v>671</v>
      </c>
    </row>
    <row r="121" spans="1:2">
      <c r="A121" s="13" t="s">
        <v>507</v>
      </c>
      <c r="B121" s="13" t="s">
        <v>672</v>
      </c>
    </row>
    <row r="122" spans="1:2">
      <c r="A122" s="13" t="s">
        <v>508</v>
      </c>
      <c r="B122" s="13" t="s">
        <v>673</v>
      </c>
    </row>
    <row r="123" spans="1:2">
      <c r="A123" s="13" t="s">
        <v>509</v>
      </c>
      <c r="B123" s="13" t="s">
        <v>674</v>
      </c>
    </row>
    <row r="124" spans="1:2">
      <c r="A124" s="13" t="s">
        <v>510</v>
      </c>
      <c r="B124" s="13" t="s">
        <v>675</v>
      </c>
    </row>
    <row r="125" spans="1:2">
      <c r="A125" s="13" t="s">
        <v>511</v>
      </c>
      <c r="B125" s="13" t="s">
        <v>676</v>
      </c>
    </row>
    <row r="126" spans="1:2">
      <c r="A126" s="13" t="s">
        <v>512</v>
      </c>
      <c r="B126" s="13" t="s">
        <v>677</v>
      </c>
    </row>
    <row r="127" spans="1:2">
      <c r="A127" s="13" t="s">
        <v>513</v>
      </c>
      <c r="B127" s="13" t="s">
        <v>678</v>
      </c>
    </row>
    <row r="128" spans="1:2">
      <c r="A128" s="13" t="s">
        <v>514</v>
      </c>
      <c r="B128" s="13" t="s">
        <v>679</v>
      </c>
    </row>
    <row r="129" spans="1:2">
      <c r="A129" s="13" t="s">
        <v>515</v>
      </c>
      <c r="B129" s="13" t="s">
        <v>680</v>
      </c>
    </row>
    <row r="130" spans="1:2">
      <c r="A130" s="13" t="s">
        <v>516</v>
      </c>
      <c r="B130" s="13" t="s">
        <v>681</v>
      </c>
    </row>
    <row r="131" spans="1:2">
      <c r="A131" s="13" t="s">
        <v>517</v>
      </c>
      <c r="B131" s="13" t="s">
        <v>682</v>
      </c>
    </row>
    <row r="132" spans="1:2">
      <c r="A132" s="13" t="s">
        <v>518</v>
      </c>
      <c r="B132" s="13" t="s">
        <v>683</v>
      </c>
    </row>
    <row r="133" spans="1:2">
      <c r="A133" s="13" t="s">
        <v>519</v>
      </c>
      <c r="B133" s="13" t="s">
        <v>684</v>
      </c>
    </row>
    <row r="134" spans="1:2">
      <c r="A134" s="13" t="s">
        <v>685</v>
      </c>
      <c r="B134" s="13" t="s">
        <v>686</v>
      </c>
    </row>
    <row r="135" spans="1:2">
      <c r="A135" s="13" t="s">
        <v>520</v>
      </c>
      <c r="B135" s="13" t="s">
        <v>687</v>
      </c>
    </row>
    <row r="136" spans="1:2">
      <c r="A136" s="13" t="s">
        <v>521</v>
      </c>
      <c r="B136" s="13" t="s">
        <v>688</v>
      </c>
    </row>
    <row r="137" spans="1:2">
      <c r="A137" s="13" t="s">
        <v>522</v>
      </c>
      <c r="B137" s="13" t="s">
        <v>689</v>
      </c>
    </row>
    <row r="138" spans="1:2">
      <c r="A138" s="13" t="s">
        <v>523</v>
      </c>
      <c r="B138" s="13" t="s">
        <v>690</v>
      </c>
    </row>
    <row r="139" spans="1:2">
      <c r="A139" s="13" t="s">
        <v>524</v>
      </c>
      <c r="B139" s="13" t="s">
        <v>691</v>
      </c>
    </row>
    <row r="140" spans="1:2">
      <c r="A140" s="13" t="s">
        <v>525</v>
      </c>
      <c r="B140" s="13" t="s">
        <v>692</v>
      </c>
    </row>
    <row r="141" spans="1:2">
      <c r="A141" s="13" t="s">
        <v>526</v>
      </c>
      <c r="B141" s="13" t="s">
        <v>693</v>
      </c>
    </row>
    <row r="142" spans="1:2">
      <c r="A142" s="13" t="s">
        <v>527</v>
      </c>
      <c r="B142" s="13" t="s">
        <v>694</v>
      </c>
    </row>
    <row r="143" spans="1:2">
      <c r="A143" s="13" t="s">
        <v>528</v>
      </c>
      <c r="B143" s="13" t="s">
        <v>695</v>
      </c>
    </row>
    <row r="144" spans="1:2">
      <c r="A144" s="13" t="s">
        <v>529</v>
      </c>
      <c r="B144" s="13" t="s">
        <v>696</v>
      </c>
    </row>
    <row r="145" spans="1:2">
      <c r="A145" s="13" t="s">
        <v>530</v>
      </c>
      <c r="B145" s="13" t="s">
        <v>697</v>
      </c>
    </row>
    <row r="146" spans="1:2">
      <c r="A146" s="13" t="s">
        <v>531</v>
      </c>
      <c r="B146" s="13" t="s">
        <v>698</v>
      </c>
    </row>
    <row r="147" spans="1:2">
      <c r="A147" s="13" t="s">
        <v>532</v>
      </c>
      <c r="B147" s="13" t="s">
        <v>699</v>
      </c>
    </row>
    <row r="148" spans="1:2">
      <c r="A148" s="13" t="s">
        <v>533</v>
      </c>
      <c r="B148" s="13" t="s">
        <v>700</v>
      </c>
    </row>
    <row r="149" spans="1:2">
      <c r="A149" s="13" t="s">
        <v>534</v>
      </c>
      <c r="B149" s="13" t="s">
        <v>701</v>
      </c>
    </row>
    <row r="150" spans="1:2">
      <c r="A150" s="13" t="s">
        <v>702</v>
      </c>
      <c r="B150" s="13" t="s">
        <v>703</v>
      </c>
    </row>
    <row r="151" spans="1:2">
      <c r="A151" s="13" t="s">
        <v>704</v>
      </c>
      <c r="B151" s="13" t="s">
        <v>705</v>
      </c>
    </row>
    <row r="152" spans="1:2">
      <c r="A152" s="13" t="s">
        <v>536</v>
      </c>
      <c r="B152" s="13" t="s">
        <v>706</v>
      </c>
    </row>
    <row r="153" spans="1:2">
      <c r="A153" s="13" t="s">
        <v>707</v>
      </c>
      <c r="B153" s="13" t="s">
        <v>708</v>
      </c>
    </row>
    <row r="154" spans="1:2">
      <c r="A154" s="13" t="s">
        <v>537</v>
      </c>
      <c r="B154" s="13" t="s">
        <v>709</v>
      </c>
    </row>
    <row r="155" spans="1:2">
      <c r="A155" s="13" t="s">
        <v>710</v>
      </c>
      <c r="B155" s="13" t="s">
        <v>711</v>
      </c>
    </row>
    <row r="156" spans="1:2">
      <c r="A156" s="13" t="s">
        <v>538</v>
      </c>
      <c r="B156" s="13" t="s">
        <v>712</v>
      </c>
    </row>
    <row r="157" spans="1:2">
      <c r="A157" s="13" t="s">
        <v>539</v>
      </c>
      <c r="B157" s="13" t="s">
        <v>713</v>
      </c>
    </row>
    <row r="158" spans="1:2">
      <c r="A158" s="13" t="s">
        <v>540</v>
      </c>
      <c r="B158" s="13" t="s">
        <v>714</v>
      </c>
    </row>
    <row r="159" spans="1:2">
      <c r="A159" s="13" t="s">
        <v>541</v>
      </c>
      <c r="B159" s="13" t="s">
        <v>715</v>
      </c>
    </row>
    <row r="160" spans="1:2">
      <c r="A160" s="13" t="s">
        <v>716</v>
      </c>
      <c r="B160" s="13" t="s">
        <v>717</v>
      </c>
    </row>
    <row r="161" spans="1:2">
      <c r="A161" s="13" t="s">
        <v>718</v>
      </c>
      <c r="B161" s="13" t="s">
        <v>719</v>
      </c>
    </row>
    <row r="162" spans="1:2">
      <c r="A162" s="13" t="s">
        <v>720</v>
      </c>
      <c r="B162" s="13" t="s">
        <v>721</v>
      </c>
    </row>
    <row r="163" spans="1:2">
      <c r="A163" s="13" t="s">
        <v>722</v>
      </c>
      <c r="B163" s="13" t="s">
        <v>723</v>
      </c>
    </row>
    <row r="164" spans="1:2">
      <c r="A164" s="13" t="s">
        <v>724</v>
      </c>
      <c r="B164" s="13" t="s">
        <v>725</v>
      </c>
    </row>
    <row r="165" spans="1:2">
      <c r="A165" s="13" t="s">
        <v>726</v>
      </c>
      <c r="B165" s="13" t="s">
        <v>727</v>
      </c>
    </row>
    <row r="166" spans="1:2">
      <c r="A166" s="13" t="s">
        <v>542</v>
      </c>
      <c r="B166" s="13" t="s">
        <v>728</v>
      </c>
    </row>
    <row r="167" spans="1:2">
      <c r="A167" s="13" t="s">
        <v>543</v>
      </c>
      <c r="B167" s="13" t="s">
        <v>729</v>
      </c>
    </row>
    <row r="168" spans="1:2">
      <c r="A168" s="13" t="s">
        <v>544</v>
      </c>
      <c r="B168" s="13" t="s">
        <v>730</v>
      </c>
    </row>
    <row r="169" spans="1:2">
      <c r="A169" s="13" t="s">
        <v>731</v>
      </c>
      <c r="B169" s="13" t="s">
        <v>732</v>
      </c>
    </row>
    <row r="170" spans="1:2">
      <c r="A170" s="13" t="s">
        <v>545</v>
      </c>
      <c r="B170" s="13" t="s">
        <v>733</v>
      </c>
    </row>
    <row r="171" spans="1:2">
      <c r="A171" s="13" t="s">
        <v>734</v>
      </c>
      <c r="B171" s="13" t="s">
        <v>735</v>
      </c>
    </row>
    <row r="172" spans="1:2">
      <c r="A172" s="13" t="s">
        <v>736</v>
      </c>
      <c r="B172" s="13" t="s">
        <v>737</v>
      </c>
    </row>
    <row r="173" spans="1:2">
      <c r="A173" s="13" t="s">
        <v>738</v>
      </c>
      <c r="B173" s="13" t="s">
        <v>739</v>
      </c>
    </row>
    <row r="174" spans="1:2">
      <c r="A174" s="13" t="s">
        <v>740</v>
      </c>
      <c r="B174" s="13" t="s">
        <v>741</v>
      </c>
    </row>
    <row r="175" spans="1:2">
      <c r="A175" s="13" t="s">
        <v>742</v>
      </c>
      <c r="B175" s="13" t="s">
        <v>743</v>
      </c>
    </row>
    <row r="176" spans="1:2">
      <c r="A176" s="13" t="s">
        <v>546</v>
      </c>
      <c r="B176" s="13" t="s">
        <v>744</v>
      </c>
    </row>
    <row r="177" spans="1:2">
      <c r="A177" s="13" t="s">
        <v>547</v>
      </c>
      <c r="B177" s="13" t="s">
        <v>745</v>
      </c>
    </row>
    <row r="178" spans="1:2">
      <c r="A178" s="13" t="s">
        <v>548</v>
      </c>
      <c r="B178" s="13" t="s">
        <v>746</v>
      </c>
    </row>
    <row r="179" spans="1:2">
      <c r="A179" s="13" t="s">
        <v>747</v>
      </c>
      <c r="B179" s="13" t="s">
        <v>748</v>
      </c>
    </row>
  </sheetData>
  <hyperlinks>
    <hyperlink ref="C1" location="Indice!A1" display="Índice" xr:uid="{00000000-0004-0000-3200-000000000000}"/>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0214F-60E5-4977-B95F-F58F2B1D0CD3}">
  <sheetPr>
    <tabColor rgb="FF92D050"/>
  </sheetPr>
  <dimension ref="A1:J13"/>
  <sheetViews>
    <sheetView workbookViewId="0">
      <selection activeCell="J54" sqref="J54"/>
    </sheetView>
  </sheetViews>
  <sheetFormatPr baseColWidth="10" defaultColWidth="11.453125" defaultRowHeight="12"/>
  <cols>
    <col min="1" max="16384" width="11.453125" style="174"/>
  </cols>
  <sheetData>
    <row r="1" spans="1:10">
      <c r="C1" s="174" t="s">
        <v>1253</v>
      </c>
      <c r="D1" s="174" t="s">
        <v>1254</v>
      </c>
      <c r="G1" s="174" t="s">
        <v>1255</v>
      </c>
      <c r="H1" s="174" t="s">
        <v>1256</v>
      </c>
      <c r="I1" s="174" t="s">
        <v>1253</v>
      </c>
      <c r="J1" s="174" t="s">
        <v>1254</v>
      </c>
    </row>
    <row r="2" spans="1:10">
      <c r="A2" s="174" t="s">
        <v>1063</v>
      </c>
      <c r="B2" s="174">
        <v>2022</v>
      </c>
      <c r="C2" s="749">
        <v>6837.9</v>
      </c>
      <c r="D2" s="749">
        <v>6850.05</v>
      </c>
      <c r="G2" s="174" t="s">
        <v>1252</v>
      </c>
      <c r="H2" s="174">
        <v>2022</v>
      </c>
      <c r="I2" s="749">
        <v>6921.52</v>
      </c>
      <c r="J2" s="749">
        <v>6931.47</v>
      </c>
    </row>
    <row r="3" spans="1:10">
      <c r="A3" s="174" t="s">
        <v>1063</v>
      </c>
      <c r="B3" s="174">
        <v>2023</v>
      </c>
      <c r="C3" s="749">
        <v>7258.03</v>
      </c>
      <c r="D3" s="749">
        <v>7262.6</v>
      </c>
      <c r="G3" s="174" t="s">
        <v>1063</v>
      </c>
      <c r="H3" s="174">
        <v>2022</v>
      </c>
      <c r="I3" s="749">
        <v>6837.9</v>
      </c>
      <c r="J3" s="749">
        <v>6850.05</v>
      </c>
    </row>
    <row r="4" spans="1:10">
      <c r="A4" s="174" t="s">
        <v>1063</v>
      </c>
      <c r="B4" s="174">
        <v>2024</v>
      </c>
      <c r="C4" s="749">
        <v>7533.98</v>
      </c>
      <c r="D4" s="749">
        <v>7543.01</v>
      </c>
      <c r="G4" s="174" t="s">
        <v>1148</v>
      </c>
      <c r="H4" s="174">
        <v>2022</v>
      </c>
      <c r="I4" s="749">
        <v>7078.87</v>
      </c>
      <c r="J4" s="749">
        <v>7090.2</v>
      </c>
    </row>
    <row r="5" spans="1:10">
      <c r="G5" s="174" t="s">
        <v>1062</v>
      </c>
      <c r="H5" s="174">
        <v>2022</v>
      </c>
      <c r="I5" s="749">
        <v>7322.9</v>
      </c>
      <c r="J5" s="749">
        <v>7339.62</v>
      </c>
    </row>
    <row r="6" spans="1:10">
      <c r="G6" s="174" t="s">
        <v>1252</v>
      </c>
      <c r="H6" s="174">
        <v>2023</v>
      </c>
      <c r="I6" s="749">
        <v>7166.48</v>
      </c>
      <c r="J6" s="749">
        <v>7169.7</v>
      </c>
    </row>
    <row r="7" spans="1:10">
      <c r="G7" s="174" t="s">
        <v>1063</v>
      </c>
      <c r="H7" s="174">
        <v>2023</v>
      </c>
      <c r="I7" s="749">
        <v>7258.03</v>
      </c>
      <c r="J7" s="749">
        <v>7262.6</v>
      </c>
    </row>
    <row r="8" spans="1:10">
      <c r="G8" s="174" t="s">
        <v>1148</v>
      </c>
      <c r="H8" s="174">
        <v>2023</v>
      </c>
      <c r="I8" s="749">
        <v>7289.83</v>
      </c>
      <c r="J8" s="749">
        <v>7307.17</v>
      </c>
    </row>
    <row r="9" spans="1:10">
      <c r="G9" s="174" t="s">
        <v>1062</v>
      </c>
      <c r="H9" s="174">
        <v>2023</v>
      </c>
      <c r="I9" s="749">
        <v>7263.59</v>
      </c>
      <c r="J9" s="749">
        <v>7283.62</v>
      </c>
    </row>
    <row r="10" spans="1:10">
      <c r="G10" s="174" t="s">
        <v>1252</v>
      </c>
      <c r="H10" s="174">
        <v>2024</v>
      </c>
      <c r="I10" s="749">
        <v>7377.82</v>
      </c>
      <c r="J10" s="749">
        <v>7411.91</v>
      </c>
    </row>
    <row r="11" spans="1:10">
      <c r="G11" s="174" t="s">
        <v>1063</v>
      </c>
      <c r="H11" s="174">
        <v>2024</v>
      </c>
      <c r="I11" s="749">
        <v>7533.98</v>
      </c>
      <c r="J11" s="749">
        <v>7543.01</v>
      </c>
    </row>
    <row r="12" spans="1:10">
      <c r="G12" s="174" t="s">
        <v>1148</v>
      </c>
      <c r="H12" s="174">
        <v>2024</v>
      </c>
    </row>
    <row r="13" spans="1:10">
      <c r="G13" s="174" t="s">
        <v>1062</v>
      </c>
      <c r="H13" s="174">
        <v>2024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2">
    <tabColor rgb="FF0070C0"/>
    <pageSetUpPr fitToPage="1"/>
  </sheetPr>
  <dimension ref="A1:K72"/>
  <sheetViews>
    <sheetView showGridLines="0" tabSelected="1" topLeftCell="A60" zoomScaleNormal="100" zoomScaleSheetLayoutView="100" workbookViewId="0">
      <selection activeCell="K18" sqref="K18"/>
    </sheetView>
  </sheetViews>
  <sheetFormatPr baseColWidth="10" defaultColWidth="11.453125" defaultRowHeight="10"/>
  <cols>
    <col min="1" max="1" width="2.08984375" style="23" customWidth="1"/>
    <col min="2" max="2" width="2" style="23" customWidth="1"/>
    <col min="3" max="3" width="29" style="23" bestFit="1" customWidth="1"/>
    <col min="4" max="4" width="26" style="23" customWidth="1"/>
    <col min="5" max="5" width="10.36328125" style="39" customWidth="1"/>
    <col min="6" max="6" width="20.90625" style="589" customWidth="1"/>
    <col min="7" max="7" width="20.90625" style="39" customWidth="1"/>
    <col min="8" max="8" width="13.90625" style="23" bestFit="1" customWidth="1"/>
    <col min="9" max="9" width="15.08984375" style="23" bestFit="1" customWidth="1"/>
    <col min="10" max="16384" width="11.453125" style="23"/>
  </cols>
  <sheetData>
    <row r="1" spans="1:8" ht="14.5" hidden="1">
      <c r="D1" s="15" t="str">
        <f>Indice!C1</f>
        <v>ZUBA S.A.E.C.A.</v>
      </c>
      <c r="E1" s="113" t="s">
        <v>319</v>
      </c>
      <c r="F1" s="588"/>
      <c r="G1" s="113"/>
    </row>
    <row r="7" spans="1:8" ht="13">
      <c r="A7" s="957" t="s">
        <v>235</v>
      </c>
      <c r="B7" s="957"/>
      <c r="C7" s="957"/>
      <c r="D7" s="957"/>
      <c r="E7" s="957"/>
      <c r="F7" s="957"/>
      <c r="G7" s="957"/>
    </row>
    <row r="8" spans="1:8" ht="13">
      <c r="A8" s="957"/>
      <c r="B8" s="957" t="s">
        <v>2517</v>
      </c>
      <c r="C8" s="957"/>
      <c r="D8" s="957"/>
      <c r="E8" s="957"/>
      <c r="F8" s="957"/>
      <c r="G8" s="957"/>
    </row>
    <row r="9" spans="1:8" ht="13">
      <c r="A9" s="957" t="s">
        <v>1026</v>
      </c>
      <c r="B9" s="957"/>
      <c r="C9" s="957"/>
      <c r="D9" s="957"/>
      <c r="E9" s="957"/>
      <c r="F9" s="957"/>
      <c r="G9" s="957"/>
    </row>
    <row r="10" spans="1:8" ht="13">
      <c r="A10" s="958" t="s">
        <v>1136</v>
      </c>
      <c r="B10" s="957"/>
      <c r="C10" s="957"/>
      <c r="D10" s="957"/>
      <c r="E10" s="957"/>
      <c r="F10" s="957"/>
      <c r="G10" s="957"/>
    </row>
    <row r="11" spans="1:8" ht="13">
      <c r="A11" s="346"/>
      <c r="B11" s="346"/>
      <c r="C11" s="346"/>
      <c r="D11" s="346"/>
      <c r="E11" s="346"/>
      <c r="F11" s="590"/>
      <c r="G11" s="346"/>
    </row>
    <row r="12" spans="1:8" ht="11.5">
      <c r="A12" s="25"/>
      <c r="B12" s="25"/>
      <c r="C12" s="25"/>
      <c r="D12" s="25"/>
      <c r="E12" s="3"/>
      <c r="F12" s="591"/>
      <c r="G12" s="521"/>
    </row>
    <row r="13" spans="1:8" ht="15.5">
      <c r="A13" s="25"/>
      <c r="B13" s="111"/>
      <c r="C13" s="111"/>
      <c r="D13" s="111"/>
      <c r="E13" s="140" t="s">
        <v>163</v>
      </c>
      <c r="F13" s="915">
        <v>45565</v>
      </c>
      <c r="G13" s="915">
        <v>45291</v>
      </c>
    </row>
    <row r="14" spans="1:8" ht="15.5">
      <c r="B14" s="1066" t="s">
        <v>164</v>
      </c>
      <c r="C14" s="1066"/>
      <c r="D14" s="1066"/>
      <c r="E14" s="114"/>
      <c r="F14" s="592"/>
      <c r="G14" s="114"/>
    </row>
    <row r="15" spans="1:8" ht="13">
      <c r="A15" s="25"/>
      <c r="B15" s="344" t="s">
        <v>165</v>
      </c>
      <c r="C15" s="344"/>
      <c r="D15" s="1"/>
      <c r="E15" s="112"/>
      <c r="F15" s="900"/>
      <c r="G15" s="901"/>
    </row>
    <row r="16" spans="1:8" ht="14.5">
      <c r="A16" s="25"/>
      <c r="B16" s="1"/>
      <c r="C16" s="1067" t="s">
        <v>166</v>
      </c>
      <c r="D16" s="1067"/>
      <c r="E16" s="722">
        <v>3</v>
      </c>
      <c r="F16" s="902">
        <v>11206296500</v>
      </c>
      <c r="G16" s="902">
        <v>3301094157</v>
      </c>
      <c r="H16" s="462"/>
    </row>
    <row r="17" spans="1:9" ht="14.5">
      <c r="A17" s="25"/>
      <c r="B17" s="1"/>
      <c r="C17" s="1067" t="s">
        <v>99</v>
      </c>
      <c r="D17" s="1067"/>
      <c r="E17" s="722">
        <v>4</v>
      </c>
      <c r="F17" s="902">
        <v>602000000</v>
      </c>
      <c r="G17" s="902">
        <v>602000000</v>
      </c>
      <c r="H17" s="462"/>
    </row>
    <row r="18" spans="1:9" ht="14.5">
      <c r="A18" s="25"/>
      <c r="B18" s="1"/>
      <c r="C18" s="1067" t="s">
        <v>167</v>
      </c>
      <c r="D18" s="1067"/>
      <c r="E18" s="722">
        <v>5</v>
      </c>
      <c r="F18" s="902">
        <v>34611567058.924835</v>
      </c>
      <c r="G18" s="902">
        <v>19070080642</v>
      </c>
      <c r="H18" s="462"/>
    </row>
    <row r="19" spans="1:9" ht="14.5">
      <c r="A19" s="37"/>
      <c r="B19" s="1"/>
      <c r="C19" s="1067" t="s">
        <v>35</v>
      </c>
      <c r="D19" s="1067"/>
      <c r="E19" s="722">
        <v>6</v>
      </c>
      <c r="F19" s="902">
        <v>24499229237.130001</v>
      </c>
      <c r="G19" s="902">
        <v>10926116003</v>
      </c>
      <c r="I19" s="321"/>
    </row>
    <row r="20" spans="1:9" ht="14.5">
      <c r="A20" s="25"/>
      <c r="B20" s="1"/>
      <c r="C20" s="1067" t="s">
        <v>168</v>
      </c>
      <c r="D20" s="1067"/>
      <c r="E20" s="722">
        <v>7</v>
      </c>
      <c r="F20" s="964">
        <v>75297990329.768661</v>
      </c>
      <c r="G20" s="614">
        <v>42881593081</v>
      </c>
    </row>
    <row r="21" spans="1:9" ht="13">
      <c r="A21" s="25"/>
      <c r="B21" s="1"/>
      <c r="C21" s="344" t="s">
        <v>244</v>
      </c>
      <c r="D21" s="344"/>
      <c r="E21" s="675"/>
      <c r="F21" s="965">
        <v>146217083125.82349</v>
      </c>
      <c r="G21" s="616">
        <v>76780883883</v>
      </c>
    </row>
    <row r="22" spans="1:9" ht="13">
      <c r="A22" s="25"/>
      <c r="B22" s="344" t="s">
        <v>169</v>
      </c>
      <c r="C22" s="1"/>
      <c r="D22" s="1"/>
      <c r="E22" s="675"/>
      <c r="F22" s="966"/>
      <c r="G22" s="586"/>
      <c r="H22" s="322"/>
      <c r="I22" s="29"/>
    </row>
    <row r="23" spans="1:9" ht="14.5">
      <c r="A23" s="25"/>
      <c r="B23" s="1"/>
      <c r="C23" s="1067" t="s">
        <v>170</v>
      </c>
      <c r="D23" s="1067"/>
      <c r="E23" s="722">
        <v>6</v>
      </c>
      <c r="F23" s="622">
        <v>25009512</v>
      </c>
      <c r="G23" s="617">
        <v>0</v>
      </c>
      <c r="I23" s="321"/>
    </row>
    <row r="24" spans="1:9" ht="14.5">
      <c r="A24" s="25"/>
      <c r="B24" s="1"/>
      <c r="C24" t="s">
        <v>167</v>
      </c>
      <c r="D24"/>
      <c r="E24" s="722">
        <v>5</v>
      </c>
      <c r="F24" s="622">
        <v>18549079478</v>
      </c>
      <c r="G24" s="622">
        <v>7649534763</v>
      </c>
    </row>
    <row r="25" spans="1:9" ht="14.5">
      <c r="A25" s="25"/>
      <c r="B25" s="1"/>
      <c r="C25" s="1067" t="s">
        <v>331</v>
      </c>
      <c r="D25" s="1067"/>
      <c r="E25" s="722">
        <v>8</v>
      </c>
      <c r="F25" s="622">
        <v>3521000000</v>
      </c>
      <c r="G25" s="622">
        <v>3521000000</v>
      </c>
    </row>
    <row r="26" spans="1:9" ht="14.5">
      <c r="A26" s="25"/>
      <c r="B26" s="1"/>
      <c r="C26" s="1067" t="s">
        <v>332</v>
      </c>
      <c r="D26" s="1067"/>
      <c r="E26" s="723">
        <v>9</v>
      </c>
      <c r="F26" s="622">
        <v>13137908917</v>
      </c>
      <c r="G26" s="622">
        <v>4707181344</v>
      </c>
    </row>
    <row r="27" spans="1:9" ht="14.5">
      <c r="A27" s="25"/>
      <c r="B27" s="1"/>
      <c r="C27" s="1067" t="s">
        <v>186</v>
      </c>
      <c r="D27" s="1067"/>
      <c r="E27" s="722">
        <v>10</v>
      </c>
      <c r="F27" s="622">
        <v>10671436433</v>
      </c>
      <c r="G27" s="622">
        <v>2200339200</v>
      </c>
    </row>
    <row r="28" spans="1:9" ht="14.5">
      <c r="A28" s="25"/>
      <c r="B28" s="1"/>
      <c r="C28" s="1067" t="s">
        <v>112</v>
      </c>
      <c r="D28" s="1067"/>
      <c r="E28" s="722">
        <v>11</v>
      </c>
      <c r="F28" s="622">
        <v>0</v>
      </c>
      <c r="G28" s="622">
        <v>0</v>
      </c>
    </row>
    <row r="29" spans="1:9" ht="14.5">
      <c r="A29" s="25"/>
      <c r="B29" s="1"/>
      <c r="C29" s="1067" t="s">
        <v>117</v>
      </c>
      <c r="D29" s="1067"/>
      <c r="E29" s="722">
        <v>12</v>
      </c>
      <c r="F29" s="622">
        <v>0</v>
      </c>
      <c r="G29" s="622">
        <v>0</v>
      </c>
    </row>
    <row r="30" spans="1:9" ht="13">
      <c r="A30" s="25"/>
      <c r="B30" s="1"/>
      <c r="C30" s="1072" t="s">
        <v>261</v>
      </c>
      <c r="D30" s="1072"/>
      <c r="E30" s="675"/>
      <c r="F30" s="615">
        <v>45904434340</v>
      </c>
      <c r="G30" s="616">
        <v>18078055307</v>
      </c>
      <c r="H30" s="323"/>
      <c r="I30" s="323"/>
    </row>
    <row r="31" spans="1:9" ht="15.5">
      <c r="A31" s="25"/>
      <c r="B31" s="1069" t="s">
        <v>187</v>
      </c>
      <c r="C31" s="1069"/>
      <c r="D31" s="1069"/>
      <c r="E31" s="945"/>
      <c r="F31" s="618">
        <v>192121517465.82349</v>
      </c>
      <c r="G31" s="619">
        <v>94858939190</v>
      </c>
      <c r="H31" s="462"/>
    </row>
    <row r="32" spans="1:9" ht="15.5">
      <c r="B32" s="1068" t="s">
        <v>188</v>
      </c>
      <c r="C32" s="1068"/>
      <c r="D32" s="1068"/>
      <c r="E32" s="946"/>
      <c r="F32" s="944"/>
      <c r="G32" s="944"/>
    </row>
    <row r="33" spans="1:9" ht="13">
      <c r="A33" s="25"/>
      <c r="B33" s="344" t="s">
        <v>189</v>
      </c>
      <c r="C33" s="1"/>
      <c r="D33" s="1"/>
      <c r="E33" s="675"/>
      <c r="F33" s="620"/>
      <c r="G33" s="621"/>
    </row>
    <row r="34" spans="1:9" ht="14.5">
      <c r="A34" s="25"/>
      <c r="B34" s="1"/>
      <c r="C34" s="1067" t="s">
        <v>100</v>
      </c>
      <c r="D34" s="1067"/>
      <c r="E34" s="722">
        <v>13</v>
      </c>
      <c r="F34" s="622">
        <v>39306763507</v>
      </c>
      <c r="G34" s="622">
        <v>9506774605</v>
      </c>
    </row>
    <row r="35" spans="1:9" ht="14.5">
      <c r="A35" s="25"/>
      <c r="B35" s="1"/>
      <c r="C35" s="1071" t="s">
        <v>190</v>
      </c>
      <c r="D35" s="1071"/>
      <c r="E35" s="722">
        <v>14</v>
      </c>
      <c r="F35" s="622">
        <v>12177135213</v>
      </c>
      <c r="G35" s="622">
        <v>2283237448</v>
      </c>
      <c r="H35" s="462"/>
    </row>
    <row r="36" spans="1:9" ht="14.5">
      <c r="A36" s="25"/>
      <c r="B36" s="1"/>
      <c r="C36" s="1070" t="s">
        <v>119</v>
      </c>
      <c r="D36" s="1070"/>
      <c r="E36" s="722">
        <v>15</v>
      </c>
      <c r="F36" s="622">
        <v>0</v>
      </c>
      <c r="G36" s="622">
        <v>0</v>
      </c>
    </row>
    <row r="37" spans="1:9" ht="14.5">
      <c r="A37" s="25"/>
      <c r="B37" s="1"/>
      <c r="C37" s="1067" t="s">
        <v>60</v>
      </c>
      <c r="D37" s="1067"/>
      <c r="E37" s="722">
        <v>16</v>
      </c>
      <c r="F37" s="622">
        <v>192222197</v>
      </c>
      <c r="G37" s="622">
        <v>31145311</v>
      </c>
    </row>
    <row r="38" spans="1:9" ht="14.5">
      <c r="A38" s="25"/>
      <c r="B38" s="1"/>
      <c r="C38" s="1067" t="s">
        <v>61</v>
      </c>
      <c r="D38" s="1067"/>
      <c r="E38" s="722">
        <v>17</v>
      </c>
      <c r="F38" s="622">
        <v>27848805</v>
      </c>
      <c r="G38" s="622">
        <v>1225403422.8835664</v>
      </c>
    </row>
    <row r="39" spans="1:9" ht="14.5">
      <c r="A39" s="25"/>
      <c r="B39" s="1"/>
      <c r="C39" s="1067" t="s">
        <v>62</v>
      </c>
      <c r="D39" s="1067"/>
      <c r="E39" s="722">
        <v>18</v>
      </c>
      <c r="F39" s="622">
        <v>0</v>
      </c>
      <c r="G39" s="622">
        <v>0</v>
      </c>
    </row>
    <row r="40" spans="1:9" ht="14.5">
      <c r="A40" s="25"/>
      <c r="B40" s="1"/>
      <c r="C40" s="1067" t="s">
        <v>191</v>
      </c>
      <c r="D40" s="1067"/>
      <c r="E40" s="722">
        <v>19</v>
      </c>
      <c r="F40" s="622">
        <v>3275733789.1568756</v>
      </c>
      <c r="G40" s="622">
        <v>5411474424</v>
      </c>
    </row>
    <row r="41" spans="1:9" ht="13.65" customHeight="1">
      <c r="A41" s="25"/>
      <c r="B41" s="1"/>
      <c r="C41" s="344" t="s">
        <v>270</v>
      </c>
      <c r="D41" s="1"/>
      <c r="E41" s="675"/>
      <c r="F41" s="965">
        <v>54979703511.156876</v>
      </c>
      <c r="G41" s="616">
        <v>18458035210.883568</v>
      </c>
      <c r="H41" s="323"/>
      <c r="I41" s="323"/>
    </row>
    <row r="42" spans="1:9" ht="13">
      <c r="A42" s="25"/>
      <c r="B42" s="344" t="s">
        <v>192</v>
      </c>
      <c r="C42" s="1"/>
      <c r="D42" s="1"/>
      <c r="E42" s="675"/>
      <c r="F42" s="966"/>
      <c r="G42" s="586"/>
    </row>
    <row r="43" spans="1:9" ht="14.5">
      <c r="A43" s="25"/>
      <c r="B43" s="1"/>
      <c r="C43" s="1067" t="s">
        <v>1169</v>
      </c>
      <c r="D43" s="1067"/>
      <c r="E43" s="722">
        <v>13</v>
      </c>
      <c r="F43" s="622">
        <v>36740945</v>
      </c>
      <c r="G43" s="617">
        <v>198930081</v>
      </c>
    </row>
    <row r="44" spans="1:9" ht="14.5">
      <c r="A44" s="25"/>
      <c r="B44" s="1"/>
      <c r="C44" s="1070" t="s">
        <v>193</v>
      </c>
      <c r="D44" s="1070"/>
      <c r="E44" s="722">
        <v>14</v>
      </c>
      <c r="F44" s="622">
        <v>6648347587</v>
      </c>
      <c r="G44" s="617">
        <v>0</v>
      </c>
    </row>
    <row r="45" spans="1:9" ht="14.5">
      <c r="A45" s="25"/>
      <c r="B45" s="1"/>
      <c r="C45" s="1067" t="s">
        <v>294</v>
      </c>
      <c r="D45" s="1067"/>
      <c r="E45" s="722">
        <v>19</v>
      </c>
      <c r="F45" s="622">
        <v>103884614504.77277</v>
      </c>
      <c r="G45" s="617">
        <v>50273867003</v>
      </c>
    </row>
    <row r="46" spans="1:9" ht="13">
      <c r="A46" s="25"/>
      <c r="B46" s="1"/>
      <c r="C46" s="344" t="s">
        <v>270</v>
      </c>
      <c r="D46" s="1"/>
      <c r="E46" s="675"/>
      <c r="F46" s="965">
        <v>110569703036.77277</v>
      </c>
      <c r="G46" s="616">
        <v>50472797084</v>
      </c>
    </row>
    <row r="47" spans="1:9" ht="12.5">
      <c r="A47" s="25"/>
      <c r="B47" s="1"/>
      <c r="C47" s="1"/>
      <c r="D47" s="24"/>
      <c r="E47" s="724"/>
      <c r="F47" s="620"/>
      <c r="G47" s="621"/>
    </row>
    <row r="48" spans="1:9" ht="13">
      <c r="A48" s="25"/>
      <c r="B48" s="1068" t="s">
        <v>333</v>
      </c>
      <c r="C48" s="1068"/>
      <c r="D48" s="1068"/>
      <c r="E48" s="947"/>
      <c r="F48" s="618">
        <v>165549406547.92963</v>
      </c>
      <c r="G48" s="619">
        <v>68930832294.883575</v>
      </c>
    </row>
    <row r="49" spans="1:11" ht="15.5">
      <c r="B49" s="1068" t="s">
        <v>36</v>
      </c>
      <c r="C49" s="1068"/>
      <c r="D49" s="1068"/>
      <c r="E49" s="946"/>
      <c r="F49" s="948"/>
      <c r="G49" s="948"/>
    </row>
    <row r="50" spans="1:11" ht="14.5">
      <c r="A50" s="25"/>
      <c r="B50" s="1"/>
      <c r="C50" s="1067" t="s">
        <v>195</v>
      </c>
      <c r="D50" s="1067"/>
      <c r="E50" s="722">
        <v>20</v>
      </c>
      <c r="F50" s="622">
        <v>15000417353</v>
      </c>
      <c r="G50" s="622">
        <v>15000317353</v>
      </c>
      <c r="H50" s="343"/>
      <c r="I50" s="343"/>
      <c r="J50" s="343"/>
      <c r="K50" s="343"/>
    </row>
    <row r="51" spans="1:11" ht="14.5">
      <c r="A51" s="25"/>
      <c r="B51" s="1"/>
      <c r="C51" s="1067" t="s">
        <v>38</v>
      </c>
      <c r="D51" s="1067"/>
      <c r="E51" s="676">
        <v>21</v>
      </c>
      <c r="F51" s="622">
        <v>0</v>
      </c>
      <c r="G51" s="622">
        <v>0</v>
      </c>
    </row>
    <row r="52" spans="1:11" ht="14.5">
      <c r="A52" s="37"/>
      <c r="B52" s="1"/>
      <c r="C52" s="1067" t="s">
        <v>74</v>
      </c>
      <c r="D52" s="1067"/>
      <c r="E52" s="676">
        <v>21</v>
      </c>
      <c r="F52" s="622">
        <v>1420066470</v>
      </c>
      <c r="G52" s="622">
        <v>1420066469.8058214</v>
      </c>
    </row>
    <row r="53" spans="1:11" ht="14.5">
      <c r="A53" s="25"/>
      <c r="B53" s="1"/>
      <c r="C53" s="1067" t="s">
        <v>196</v>
      </c>
      <c r="D53" s="1067"/>
      <c r="E53" s="676">
        <v>21</v>
      </c>
      <c r="F53" s="622">
        <v>0</v>
      </c>
      <c r="G53" s="622">
        <v>0</v>
      </c>
    </row>
    <row r="54" spans="1:11" ht="14.5">
      <c r="A54" s="25"/>
      <c r="B54" s="1"/>
      <c r="C54" s="1067" t="s">
        <v>197</v>
      </c>
      <c r="D54" s="1067"/>
      <c r="E54" s="676">
        <v>21</v>
      </c>
      <c r="F54" s="622">
        <v>2423700246</v>
      </c>
      <c r="G54" s="622">
        <v>0</v>
      </c>
    </row>
    <row r="55" spans="1:11" ht="14.5">
      <c r="A55" s="25"/>
      <c r="B55" s="1"/>
      <c r="C55" s="1067" t="s">
        <v>63</v>
      </c>
      <c r="D55" s="1067"/>
      <c r="E55" s="722">
        <v>22</v>
      </c>
      <c r="F55" s="622">
        <v>0</v>
      </c>
      <c r="G55" s="903">
        <v>0</v>
      </c>
    </row>
    <row r="56" spans="1:11" ht="14.5">
      <c r="A56" s="25"/>
      <c r="B56" s="1"/>
      <c r="C56" s="1067" t="s">
        <v>39</v>
      </c>
      <c r="D56" s="1067"/>
      <c r="E56" s="722">
        <v>23</v>
      </c>
      <c r="F56" s="617">
        <v>7727926848.8938599</v>
      </c>
      <c r="G56" s="617">
        <v>9507723072.3106098</v>
      </c>
    </row>
    <row r="57" spans="1:11" ht="13">
      <c r="A57" s="25"/>
      <c r="B57" s="1"/>
      <c r="C57" s="1073" t="s">
        <v>55</v>
      </c>
      <c r="D57" s="1073"/>
      <c r="E57" s="625"/>
      <c r="F57" s="624">
        <v>26572110917.89386</v>
      </c>
      <c r="G57" s="625">
        <v>25928106895.116432</v>
      </c>
    </row>
    <row r="58" spans="1:11" ht="14.5">
      <c r="A58" s="25"/>
      <c r="B58" s="1"/>
      <c r="C58" s="1067" t="s">
        <v>64</v>
      </c>
      <c r="D58" s="1067"/>
      <c r="E58" s="722">
        <v>24</v>
      </c>
      <c r="F58" s="623">
        <v>0</v>
      </c>
      <c r="G58" s="626">
        <v>0</v>
      </c>
    </row>
    <row r="59" spans="1:11" ht="13">
      <c r="A59" s="25"/>
      <c r="B59" s="1068" t="s">
        <v>1086</v>
      </c>
      <c r="C59" s="1068"/>
      <c r="D59" s="1068"/>
      <c r="E59" s="947"/>
      <c r="F59" s="627">
        <v>26572110917.89386</v>
      </c>
      <c r="G59" s="627">
        <v>25928106895.116432</v>
      </c>
    </row>
    <row r="60" spans="1:11" ht="15.5">
      <c r="A60" s="25"/>
      <c r="B60" s="1068" t="s">
        <v>1087</v>
      </c>
      <c r="C60" s="1068"/>
      <c r="D60" s="1068"/>
      <c r="E60" s="949"/>
      <c r="F60" s="627">
        <v>192121517465.82349</v>
      </c>
      <c r="G60" s="627">
        <v>94858939190</v>
      </c>
    </row>
    <row r="61" spans="1:11" s="56" customFormat="1" ht="13">
      <c r="A61" s="329"/>
      <c r="B61" s="577"/>
      <c r="C61" s="38"/>
      <c r="D61" s="38"/>
      <c r="E61" s="569"/>
      <c r="F61" s="593"/>
      <c r="G61" s="593"/>
    </row>
    <row r="62" spans="1:11" s="56" customFormat="1" ht="12">
      <c r="A62" s="329"/>
      <c r="B62" s="110" t="s">
        <v>330</v>
      </c>
      <c r="C62" s="329"/>
      <c r="D62" s="329"/>
      <c r="E62" s="759"/>
      <c r="F62" s="594"/>
      <c r="G62" s="594"/>
    </row>
    <row r="63" spans="1:11" s="56" customFormat="1" ht="11.5">
      <c r="A63" s="329"/>
      <c r="B63" s="760"/>
      <c r="C63" s="329"/>
      <c r="D63" s="329"/>
      <c r="E63" s="759"/>
      <c r="F63" s="761"/>
      <c r="G63" s="761"/>
    </row>
    <row r="64" spans="1:11" s="56" customFormat="1" ht="11.5">
      <c r="A64" s="329"/>
      <c r="B64" s="760"/>
      <c r="C64" s="329"/>
      <c r="D64" s="329"/>
      <c r="E64" s="759"/>
      <c r="F64" s="761"/>
      <c r="G64" s="761"/>
    </row>
    <row r="65" spans="1:9" ht="11.5">
      <c r="A65" s="25"/>
      <c r="B65" s="36"/>
      <c r="C65" s="25"/>
      <c r="D65" s="25"/>
      <c r="E65" s="116"/>
      <c r="F65" s="595"/>
      <c r="G65" s="116"/>
    </row>
    <row r="66" spans="1:9" ht="11.5">
      <c r="A66" s="25"/>
      <c r="B66" s="25"/>
      <c r="C66" s="25"/>
      <c r="D66" s="530"/>
      <c r="E66" s="549"/>
      <c r="F66" s="725"/>
      <c r="G66" s="550"/>
    </row>
    <row r="67" spans="1:9" s="40" customFormat="1" ht="15.5">
      <c r="A67" s="47"/>
      <c r="B67" s="25"/>
      <c r="C67" s="25"/>
      <c r="D67" s="530"/>
      <c r="E67" s="551"/>
      <c r="F67" s="596"/>
      <c r="G67" s="869"/>
    </row>
    <row r="68" spans="1:9" s="40" customFormat="1" ht="15.5">
      <c r="B68" s="25"/>
      <c r="C68" s="25"/>
      <c r="D68" s="530"/>
      <c r="E68" s="552"/>
      <c r="F68" s="596"/>
      <c r="G68" s="869"/>
    </row>
    <row r="69" spans="1:9" s="40" customFormat="1" ht="15.5">
      <c r="A69" s="47"/>
      <c r="B69" s="25"/>
      <c r="C69" s="25"/>
      <c r="D69" s="530"/>
      <c r="E69" s="553"/>
      <c r="F69" s="596"/>
      <c r="G69" s="869"/>
      <c r="H69" s="458"/>
      <c r="I69" s="458"/>
    </row>
    <row r="70" spans="1:9" s="40" customFormat="1" ht="15.5">
      <c r="A70" s="47"/>
      <c r="B70" s="25"/>
      <c r="C70" s="25"/>
      <c r="D70" s="530"/>
      <c r="E70" s="553"/>
      <c r="F70" s="596"/>
      <c r="G70" s="550"/>
      <c r="H70" s="458"/>
      <c r="I70" s="458"/>
    </row>
    <row r="71" spans="1:9" s="40" customFormat="1" ht="15.5">
      <c r="A71" s="47"/>
      <c r="B71" s="25"/>
      <c r="C71" s="25"/>
      <c r="D71" s="530"/>
      <c r="E71" s="553"/>
      <c r="F71" s="725"/>
      <c r="G71" s="725"/>
      <c r="H71" s="458"/>
      <c r="I71" s="458"/>
    </row>
    <row r="72" spans="1:9" s="40" customFormat="1" ht="15.5">
      <c r="A72" s="47"/>
      <c r="B72" s="25"/>
      <c r="C72" s="25"/>
      <c r="D72" s="530" t="s">
        <v>36</v>
      </c>
      <c r="E72" s="553"/>
      <c r="F72" s="725"/>
      <c r="G72" s="725"/>
      <c r="H72" s="458"/>
      <c r="I72" s="458"/>
    </row>
  </sheetData>
  <mergeCells count="38">
    <mergeCell ref="C54:D54"/>
    <mergeCell ref="C53:D53"/>
    <mergeCell ref="C50:D50"/>
    <mergeCell ref="C52:D52"/>
    <mergeCell ref="C51:D51"/>
    <mergeCell ref="B60:D60"/>
    <mergeCell ref="C58:D58"/>
    <mergeCell ref="C55:D55"/>
    <mergeCell ref="C56:D56"/>
    <mergeCell ref="C57:D57"/>
    <mergeCell ref="B59:D59"/>
    <mergeCell ref="C29:D29"/>
    <mergeCell ref="C34:D34"/>
    <mergeCell ref="C36:D36"/>
    <mergeCell ref="C37:D37"/>
    <mergeCell ref="C38:D38"/>
    <mergeCell ref="C35:D35"/>
    <mergeCell ref="C30:D30"/>
    <mergeCell ref="C39:D39"/>
    <mergeCell ref="B32:D32"/>
    <mergeCell ref="B49:D49"/>
    <mergeCell ref="B48:D48"/>
    <mergeCell ref="B31:D31"/>
    <mergeCell ref="C40:D40"/>
    <mergeCell ref="C44:D44"/>
    <mergeCell ref="C45:D45"/>
    <mergeCell ref="C43:D43"/>
    <mergeCell ref="C20:D20"/>
    <mergeCell ref="C27:D27"/>
    <mergeCell ref="C28:D28"/>
    <mergeCell ref="C23:D23"/>
    <mergeCell ref="C25:D25"/>
    <mergeCell ref="C26:D26"/>
    <mergeCell ref="B14:D14"/>
    <mergeCell ref="C16:D16"/>
    <mergeCell ref="C17:D17"/>
    <mergeCell ref="C18:D18"/>
    <mergeCell ref="C19:D19"/>
  </mergeCells>
  <phoneticPr fontId="89" type="noConversion"/>
  <hyperlinks>
    <hyperlink ref="E16" location="'Nota 3'!A1" display="'Nota 3'!A1" xr:uid="{00000000-0004-0000-0500-000000000000}"/>
    <hyperlink ref="E17" location="'Nota 4'!A1" display="'Nota 4'!A1" xr:uid="{00000000-0004-0000-0500-000001000000}"/>
    <hyperlink ref="E18" location="'Nota 5'!A1" display="'Nota 5'!A1" xr:uid="{00000000-0004-0000-0500-000002000000}"/>
    <hyperlink ref="E19" location="'Nota 6'!A1" display="'Nota 6'!A1" xr:uid="{00000000-0004-0000-0500-000003000000}"/>
    <hyperlink ref="E20" location="'Nota 7'!A1" display="'Nota 7'!A1" xr:uid="{00000000-0004-0000-0500-000004000000}"/>
    <hyperlink ref="E23" location="'Nota 6'!A1" display="'Nota 6'!A1" xr:uid="{00000000-0004-0000-0500-000005000000}"/>
    <hyperlink ref="E25" location="'Nota 8'!A1" display="'Nota 8'!A1" xr:uid="{00000000-0004-0000-0500-000006000000}"/>
    <hyperlink ref="E26" location="'Nota 9'!A1" display="'Nota 9'!A1" xr:uid="{00000000-0004-0000-0500-000007000000}"/>
    <hyperlink ref="E27" location="'Nota 10'!A1" display="'Nota 10'!A1" xr:uid="{00000000-0004-0000-0500-000008000000}"/>
    <hyperlink ref="E28" location="'Nota 11'!A1" display="'Nota 11'!A1" xr:uid="{00000000-0004-0000-0500-000009000000}"/>
    <hyperlink ref="E29" location="'Nota 12'!A1" display="'Nota 12'!A1" xr:uid="{00000000-0004-0000-0500-00000A000000}"/>
    <hyperlink ref="E34" location="'Nota 13'!A1" display="'Nota 13'!A1" xr:uid="{00000000-0004-0000-0500-00000B000000}"/>
    <hyperlink ref="E35" location="'Nota 14'!A1" display="'Nota 14'!A1" xr:uid="{00000000-0004-0000-0500-00000C000000}"/>
    <hyperlink ref="E44" location="'Nota 14'!A1" display="'Nota 14'!A1" xr:uid="{00000000-0004-0000-0500-00000D000000}"/>
    <hyperlink ref="E36" location="'Nota 15'!A1" display="'Nota 15'!A1" xr:uid="{00000000-0004-0000-0500-00000E000000}"/>
    <hyperlink ref="E37" location="'Nota 16'!A1" display="'Nota 16'!A1" xr:uid="{00000000-0004-0000-0500-00000F000000}"/>
    <hyperlink ref="E38" location="'Nota 17'!A1" display="'Nota 17'!A1" xr:uid="{00000000-0004-0000-0500-000010000000}"/>
    <hyperlink ref="E39" location="'Nota 18'!A1" display="'Nota 18'!A1" xr:uid="{00000000-0004-0000-0500-000011000000}"/>
    <hyperlink ref="E40" location="'Nota 19'!A1" display="'Nota 19'!A1" xr:uid="{00000000-0004-0000-0500-000012000000}"/>
    <hyperlink ref="E45" location="'Nota 19'!A1" display="'Nota 19'!A1" xr:uid="{00000000-0004-0000-0500-000013000000}"/>
    <hyperlink ref="E50" location="'Nota 20'!A1" display="'Nota 20'!A1" xr:uid="{00000000-0004-0000-0500-000014000000}"/>
    <hyperlink ref="E51" location="' Nota 21'!A1" display="' Nota 21'!A1" xr:uid="{00000000-0004-0000-0500-000016000000}"/>
    <hyperlink ref="E52" location="' Nota 21'!A1" display="' Nota 21'!A1" xr:uid="{00000000-0004-0000-0500-000017000000}"/>
    <hyperlink ref="E53" location="' Nota 21'!A1" display="' Nota 21'!A1" xr:uid="{00000000-0004-0000-0500-000018000000}"/>
    <hyperlink ref="E54" location="' Nota 21'!A1" display="' Nota 21'!A1" xr:uid="{00000000-0004-0000-0500-000019000000}"/>
    <hyperlink ref="E1" location="Indice!A1" display="Indice" xr:uid="{00000000-0004-0000-0500-00001C000000}"/>
    <hyperlink ref="E24" location="'Nota 5'!A1" display="'Nota 5'!A1" xr:uid="{00000000-0004-0000-0500-00001D000000}"/>
    <hyperlink ref="E55" location="'Nota 22'!A1" display="'Nota 22'!A1" xr:uid="{00000000-0004-0000-0500-000015000000}"/>
    <hyperlink ref="E56" location="'Nota 23'!A1" display="'Nota 23'!A1" xr:uid="{00000000-0004-0000-0500-00001A000000}"/>
    <hyperlink ref="E58" location="'Nota 24'!A1" display="'Nota 24'!A1" xr:uid="{00000000-0004-0000-0500-00001B000000}"/>
    <hyperlink ref="E43" location="'Nota 13'!A1" display="'Nota 13'!A1" xr:uid="{EE4CEA6C-CFC7-44F9-B48A-7C5522E7E342}"/>
  </hyperlinks>
  <printOptions horizontalCentered="1"/>
  <pageMargins left="0.23622047244094491" right="0.23622047244094491" top="0.74803149606299213" bottom="0.74803149606299213" header="0.31496062992125984" footer="0.31496062992125984"/>
  <pageSetup paperSize="9" scale="7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3">
    <tabColor rgb="FF0070C0"/>
    <pageSetUpPr fitToPage="1"/>
  </sheetPr>
  <dimension ref="B1:I48"/>
  <sheetViews>
    <sheetView showGridLines="0" topLeftCell="A2" zoomScaleNormal="100" zoomScaleSheetLayoutView="70" workbookViewId="0">
      <selection activeCell="D11" sqref="D11"/>
    </sheetView>
  </sheetViews>
  <sheetFormatPr baseColWidth="10" defaultColWidth="11.453125" defaultRowHeight="12.5"/>
  <cols>
    <col min="1" max="1" width="2" style="1" customWidth="1"/>
    <col min="2" max="2" width="63.90625" style="1" customWidth="1"/>
    <col min="3" max="3" width="12.6328125" style="791" customWidth="1"/>
    <col min="4" max="5" width="16" style="163" customWidth="1"/>
    <col min="6" max="6" width="2.36328125" style="1" customWidth="1"/>
    <col min="7" max="7" width="12.6328125" style="1" bestFit="1" customWidth="1"/>
    <col min="8" max="8" width="14.453125" style="1" bestFit="1" customWidth="1"/>
    <col min="9" max="16384" width="11.453125" style="1"/>
  </cols>
  <sheetData>
    <row r="1" spans="2:9" ht="14.5" hidden="1">
      <c r="B1" s="1" t="str">
        <f>Indice!C1</f>
        <v>ZUBA S.A.E.C.A.</v>
      </c>
      <c r="C1" s="113" t="s">
        <v>319</v>
      </c>
      <c r="E1" s="163" t="s">
        <v>40</v>
      </c>
    </row>
    <row r="2" spans="2:9">
      <c r="C2" s="112"/>
    </row>
    <row r="3" spans="2:9">
      <c r="C3" s="112"/>
    </row>
    <row r="4" spans="2:9">
      <c r="B4" s="1" t="s">
        <v>40</v>
      </c>
      <c r="C4" s="112"/>
    </row>
    <row r="5" spans="2:9">
      <c r="C5" s="112"/>
    </row>
    <row r="6" spans="2:9" ht="13">
      <c r="B6" s="14"/>
      <c r="C6" s="115"/>
      <c r="D6" s="164"/>
    </row>
    <row r="7" spans="2:9" ht="13">
      <c r="B7" s="1075" t="s">
        <v>236</v>
      </c>
      <c r="C7" s="1075"/>
      <c r="D7" s="1075"/>
      <c r="E7" s="1075"/>
    </row>
    <row r="8" spans="2:9" ht="13">
      <c r="B8" s="1075" t="s">
        <v>2517</v>
      </c>
      <c r="C8" s="1075"/>
      <c r="D8" s="1075"/>
      <c r="E8" s="1075"/>
    </row>
    <row r="9" spans="2:9" ht="13">
      <c r="B9" s="1076" t="s">
        <v>237</v>
      </c>
      <c r="C9" s="1076"/>
      <c r="D9" s="1076"/>
      <c r="E9" s="1076"/>
    </row>
    <row r="10" spans="2:9" ht="13">
      <c r="B10" s="1077" t="s">
        <v>1137</v>
      </c>
      <c r="C10" s="1077"/>
      <c r="D10" s="1077"/>
      <c r="E10" s="1077"/>
    </row>
    <row r="11" spans="2:9">
      <c r="B11" s="49"/>
      <c r="C11" s="117"/>
      <c r="D11" s="162"/>
    </row>
    <row r="12" spans="2:9" ht="15.5">
      <c r="B12" s="52"/>
      <c r="C12" s="348" t="s">
        <v>163</v>
      </c>
      <c r="D12" s="915">
        <v>45565</v>
      </c>
      <c r="E12" s="915">
        <v>45199</v>
      </c>
    </row>
    <row r="13" spans="2:9" ht="14.5">
      <c r="B13" s="13" t="s">
        <v>56</v>
      </c>
      <c r="C13" s="673">
        <v>25</v>
      </c>
      <c r="D13" s="783">
        <v>74831655305.995178</v>
      </c>
      <c r="E13" s="668">
        <v>74080111433.122604</v>
      </c>
      <c r="F13" s="782"/>
    </row>
    <row r="14" spans="2:9" ht="14.5">
      <c r="B14" s="13" t="s">
        <v>134</v>
      </c>
      <c r="C14" s="673">
        <v>26</v>
      </c>
      <c r="D14" s="990">
        <v>-47010413950.231316</v>
      </c>
      <c r="E14" s="991">
        <v>-57038522466.902832</v>
      </c>
      <c r="F14" s="10"/>
    </row>
    <row r="15" spans="2:9" ht="13">
      <c r="B15" s="581" t="s">
        <v>65</v>
      </c>
      <c r="C15" s="674"/>
      <c r="D15" s="784">
        <v>27821241355.763863</v>
      </c>
      <c r="E15" s="669">
        <v>17041588966.219772</v>
      </c>
      <c r="H15" s="326"/>
      <c r="I15" s="326"/>
    </row>
    <row r="16" spans="2:9" ht="14.5">
      <c r="B16" s="13" t="s">
        <v>198</v>
      </c>
      <c r="C16" s="673">
        <v>27</v>
      </c>
      <c r="D16" s="783">
        <v>-4976648572.8699999</v>
      </c>
      <c r="E16" s="668">
        <v>-3748198878.1764002</v>
      </c>
      <c r="F16" s="326"/>
      <c r="G16" s="313"/>
    </row>
    <row r="17" spans="2:8" ht="14.5">
      <c r="B17" s="13" t="s">
        <v>199</v>
      </c>
      <c r="C17" s="673">
        <v>27</v>
      </c>
      <c r="D17" s="783">
        <v>-7735442641</v>
      </c>
      <c r="E17" s="668">
        <v>-3140877134.080512</v>
      </c>
    </row>
    <row r="18" spans="2:8" ht="14.5">
      <c r="B18" s="13" t="s">
        <v>1060</v>
      </c>
      <c r="C18" s="673">
        <v>27</v>
      </c>
      <c r="D18" s="783">
        <v>-15451065</v>
      </c>
      <c r="E18" s="668">
        <v>-68140152</v>
      </c>
    </row>
    <row r="19" spans="2:8" ht="14.5">
      <c r="B19" s="13" t="s">
        <v>201</v>
      </c>
      <c r="C19" s="673">
        <v>28</v>
      </c>
      <c r="D19" s="783">
        <v>7679105853</v>
      </c>
      <c r="E19" s="668">
        <v>-760489545</v>
      </c>
      <c r="F19" s="782"/>
      <c r="H19" s="24"/>
    </row>
    <row r="20" spans="2:8" ht="13">
      <c r="B20" s="581" t="s">
        <v>136</v>
      </c>
      <c r="C20" s="674"/>
      <c r="D20" s="784">
        <v>22772804929.893864</v>
      </c>
      <c r="E20" s="669">
        <v>9323883256.9628601</v>
      </c>
      <c r="H20" s="326"/>
    </row>
    <row r="21" spans="2:8" ht="14.5">
      <c r="B21" s="13" t="s">
        <v>336</v>
      </c>
      <c r="C21" s="673">
        <v>29</v>
      </c>
      <c r="D21" s="783">
        <v>25530452826</v>
      </c>
      <c r="E21" s="667">
        <v>19663672459</v>
      </c>
      <c r="F21" s="10"/>
    </row>
    <row r="22" spans="2:8" ht="14.5">
      <c r="B22" s="13" t="s">
        <v>335</v>
      </c>
      <c r="C22" s="673">
        <v>29</v>
      </c>
      <c r="D22" s="783">
        <v>-40222577022</v>
      </c>
      <c r="E22" s="668">
        <v>-20770707893</v>
      </c>
      <c r="F22" s="326"/>
    </row>
    <row r="23" spans="2:8" ht="13">
      <c r="B23" s="372" t="s">
        <v>55</v>
      </c>
      <c r="C23" s="675"/>
      <c r="D23" s="784">
        <v>8080680733.8938599</v>
      </c>
      <c r="E23" s="669">
        <v>8216847822.9628601</v>
      </c>
      <c r="F23" s="327"/>
      <c r="G23" s="328"/>
      <c r="H23" s="38"/>
    </row>
    <row r="24" spans="2:8" ht="14.5">
      <c r="B24" s="13" t="s">
        <v>140</v>
      </c>
      <c r="C24" s="673">
        <v>30</v>
      </c>
      <c r="D24" s="784">
        <v>0</v>
      </c>
      <c r="E24" s="669">
        <v>0</v>
      </c>
      <c r="G24" s="313"/>
    </row>
    <row r="25" spans="2:8" ht="13">
      <c r="B25" s="670" t="s">
        <v>337</v>
      </c>
      <c r="C25" s="674"/>
      <c r="D25" s="784">
        <v>8080680733.8938599</v>
      </c>
      <c r="E25" s="669">
        <v>8216847822.9628601</v>
      </c>
      <c r="F25" s="24"/>
    </row>
    <row r="26" spans="2:8" ht="14.5">
      <c r="B26" s="13" t="s">
        <v>141</v>
      </c>
      <c r="C26" s="673">
        <v>31</v>
      </c>
      <c r="D26" s="784">
        <v>0</v>
      </c>
      <c r="E26" s="669">
        <v>0</v>
      </c>
    </row>
    <row r="27" spans="2:8" ht="13">
      <c r="B27" s="670" t="s">
        <v>69</v>
      </c>
      <c r="C27" s="674"/>
      <c r="D27" s="785">
        <v>8080680733.8938599</v>
      </c>
      <c r="E27" s="671">
        <v>8216847822.9628601</v>
      </c>
      <c r="F27" s="165"/>
    </row>
    <row r="28" spans="2:8" ht="14.5">
      <c r="B28" s="123" t="s">
        <v>41</v>
      </c>
      <c r="C28" s="676">
        <v>32</v>
      </c>
      <c r="D28" s="783">
        <v>0</v>
      </c>
      <c r="E28" s="667">
        <v>0</v>
      </c>
    </row>
    <row r="29" spans="2:8" ht="13">
      <c r="B29" s="670" t="s">
        <v>338</v>
      </c>
      <c r="C29" s="674"/>
      <c r="D29" s="784">
        <v>8080680733.8938599</v>
      </c>
      <c r="E29" s="669">
        <v>8216847822.9628601</v>
      </c>
      <c r="G29" s="313"/>
    </row>
    <row r="30" spans="2:8" ht="14.5">
      <c r="B30" s="13" t="s">
        <v>66</v>
      </c>
      <c r="C30" s="673">
        <v>33</v>
      </c>
      <c r="D30" s="784">
        <v>0</v>
      </c>
      <c r="E30" s="669">
        <v>0</v>
      </c>
    </row>
    <row r="31" spans="2:8" ht="14.5">
      <c r="B31" s="13" t="s">
        <v>67</v>
      </c>
      <c r="C31" s="673">
        <v>34</v>
      </c>
      <c r="D31" s="784">
        <v>0</v>
      </c>
      <c r="E31" s="669">
        <v>0</v>
      </c>
    </row>
    <row r="32" spans="2:8" ht="14.5">
      <c r="B32" s="670" t="s">
        <v>210</v>
      </c>
      <c r="C32" s="677"/>
      <c r="D32" s="784">
        <v>8080680733.8938599</v>
      </c>
      <c r="E32" s="669">
        <v>8216847822.9628601</v>
      </c>
    </row>
    <row r="33" spans="2:6" ht="14.5">
      <c r="B33" s="670" t="s">
        <v>68</v>
      </c>
      <c r="C33" s="673">
        <v>35</v>
      </c>
      <c r="D33" s="783">
        <v>538712.0489262573</v>
      </c>
      <c r="E33" s="667">
        <v>547789.85486419068</v>
      </c>
    </row>
    <row r="34" spans="2:6" ht="12" customHeight="1">
      <c r="C34" s="786"/>
      <c r="D34" s="328"/>
      <c r="E34" s="328"/>
    </row>
    <row r="35" spans="2:6" ht="13">
      <c r="B35" s="14"/>
      <c r="C35" s="674"/>
      <c r="D35" s="612"/>
      <c r="E35" s="612"/>
    </row>
    <row r="36" spans="2:6">
      <c r="B36" s="1" t="s">
        <v>330</v>
      </c>
      <c r="C36" s="675"/>
      <c r="D36" s="613"/>
      <c r="E36" s="613"/>
    </row>
    <row r="37" spans="2:6">
      <c r="C37" s="675"/>
      <c r="D37" s="613"/>
      <c r="E37" s="613"/>
    </row>
    <row r="38" spans="2:6">
      <c r="C38" s="786"/>
      <c r="D38" s="792"/>
      <c r="E38" s="792"/>
    </row>
    <row r="39" spans="2:6">
      <c r="B39" s="554" t="s">
        <v>813</v>
      </c>
      <c r="C39" s="675"/>
      <c r="D39" s="571"/>
      <c r="E39" s="571"/>
      <c r="F39" s="38"/>
    </row>
    <row r="40" spans="2:6">
      <c r="B40" s="787"/>
      <c r="C40" s="788"/>
      <c r="D40" s="787"/>
      <c r="E40" s="787"/>
      <c r="F40" s="787"/>
    </row>
    <row r="41" spans="2:6">
      <c r="C41" s="786"/>
    </row>
    <row r="42" spans="2:6">
      <c r="B42" s="51"/>
      <c r="C42" s="789"/>
      <c r="D42" s="1074"/>
      <c r="E42" s="1074"/>
    </row>
    <row r="43" spans="2:6" ht="13">
      <c r="B43" s="50"/>
      <c r="C43" s="790"/>
      <c r="E43" s="166"/>
    </row>
    <row r="48" spans="2:6">
      <c r="B48" s="180"/>
      <c r="D48" s="1074"/>
      <c r="E48" s="1074"/>
    </row>
  </sheetData>
  <mergeCells count="6">
    <mergeCell ref="D48:E48"/>
    <mergeCell ref="B7:E7"/>
    <mergeCell ref="B8:E8"/>
    <mergeCell ref="B9:E9"/>
    <mergeCell ref="B10:E10"/>
    <mergeCell ref="D42:E42"/>
  </mergeCells>
  <hyperlinks>
    <hyperlink ref="C13" location="'Nota 25'!A1" display="'Nota 25'!A1" xr:uid="{00000000-0004-0000-0600-000000000000}"/>
    <hyperlink ref="C14" location="'Nota 26'!A1" display="'Nota 26'!A1" xr:uid="{00000000-0004-0000-0600-000001000000}"/>
    <hyperlink ref="C16" location="'Nota 27'!A1" display="'Nota 27'!A1" xr:uid="{00000000-0004-0000-0600-000002000000}"/>
    <hyperlink ref="C17" location="'Nota 27'!A1" display="'Nota 27'!A1" xr:uid="{00000000-0004-0000-0600-000003000000}"/>
    <hyperlink ref="C19" location="'Nota 28'!A1" display="'Nota 28'!A1" xr:uid="{00000000-0004-0000-0600-000004000000}"/>
    <hyperlink ref="C22" location="'Nota 29'!A1" display="'Nota 29'!A1" xr:uid="{00000000-0004-0000-0600-000005000000}"/>
    <hyperlink ref="C21" location="'Nota 29'!A1" display="'Nota 29'!A1" xr:uid="{00000000-0004-0000-0600-000006000000}"/>
    <hyperlink ref="C24" location="'Nota 30'!A1" display="'Nota 30'!A1" xr:uid="{00000000-0004-0000-0600-000007000000}"/>
    <hyperlink ref="C26" location="'Nota 31'!A1" display="'Nota 31'!A1" xr:uid="{00000000-0004-0000-0600-000008000000}"/>
    <hyperlink ref="C28" location="'Nota 32'!A1" display="'Nota 32'!A1" xr:uid="{00000000-0004-0000-0600-000009000000}"/>
    <hyperlink ref="C30" location="'Nota 33'!A1" display="'Nota 33'!A1" xr:uid="{00000000-0004-0000-0600-00000A000000}"/>
    <hyperlink ref="C31" location="'Nota 34'!A1" display="'Nota 34'!A1" xr:uid="{00000000-0004-0000-0600-00000B000000}"/>
    <hyperlink ref="C33" location="'Nota 35'!A1" display="'Nota 35'!A1" xr:uid="{00000000-0004-0000-0600-00000C000000}"/>
    <hyperlink ref="C1" location="Indice!A1" display="Indice" xr:uid="{00000000-0004-0000-0600-00000D000000}"/>
    <hyperlink ref="C18" location="'Nota 27'!A1" display="'Nota 27'!A1" xr:uid="{B9AFC893-5A8E-4912-A63B-8C5DD464FF7C}"/>
  </hyperlinks>
  <printOptions horizontalCentered="1"/>
  <pageMargins left="0.23622047244094491" right="0.23622047244094491" top="0.74803149606299213" bottom="0.74803149606299213" header="0.31496062992125984" footer="0.31496062992125984"/>
  <pageSetup paperSize="9" scale="7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5">
    <tabColor theme="8" tint="-0.249977111117893"/>
  </sheetPr>
  <dimension ref="A1:E46"/>
  <sheetViews>
    <sheetView showGridLines="0" zoomScale="80" zoomScaleNormal="80" workbookViewId="0">
      <selection activeCell="A51" sqref="A51"/>
    </sheetView>
  </sheetViews>
  <sheetFormatPr baseColWidth="10" defaultColWidth="10.90625" defaultRowHeight="14"/>
  <cols>
    <col min="1" max="1" width="78" style="15" customWidth="1"/>
    <col min="2" max="2" width="17" style="309" bestFit="1" customWidth="1"/>
    <col min="3" max="3" width="15.90625" style="309" bestFit="1" customWidth="1"/>
    <col min="4" max="4" width="5.453125" style="15" customWidth="1"/>
    <col min="5" max="5" width="2.36328125" style="15" customWidth="1"/>
    <col min="6" max="6" width="4.453125" style="15" customWidth="1"/>
    <col min="7" max="16384" width="10.90625" style="15"/>
  </cols>
  <sheetData>
    <row r="1" spans="1:5">
      <c r="A1" s="15" t="s">
        <v>1095</v>
      </c>
    </row>
    <row r="2" spans="1:5">
      <c r="A2" s="31"/>
      <c r="B2" s="310"/>
      <c r="C2" s="310"/>
    </row>
    <row r="3" spans="1:5" hidden="1">
      <c r="A3" s="1078"/>
      <c r="B3" s="1078"/>
      <c r="C3" s="1078"/>
    </row>
    <row r="4" spans="1:5">
      <c r="A4" s="31"/>
      <c r="B4" s="310"/>
      <c r="C4" s="310"/>
    </row>
    <row r="5" spans="1:5" s="1" customFormat="1" ht="14.5">
      <c r="A5" s="1079" t="s">
        <v>780</v>
      </c>
      <c r="B5" s="1079"/>
      <c r="C5" s="1079"/>
    </row>
    <row r="6" spans="1:5" s="1" customFormat="1" ht="14.5">
      <c r="A6" s="1079" t="s">
        <v>2600</v>
      </c>
      <c r="B6" s="1079"/>
      <c r="C6" s="1079"/>
    </row>
    <row r="7" spans="1:5" s="1" customFormat="1" ht="14.5">
      <c r="A7" s="1079" t="s">
        <v>238</v>
      </c>
      <c r="B7" s="1079"/>
      <c r="C7" s="1079"/>
    </row>
    <row r="8" spans="1:5" s="1" customFormat="1" ht="14.5">
      <c r="A8" s="1080" t="s">
        <v>1136</v>
      </c>
      <c r="B8" s="1080"/>
      <c r="C8" s="1080"/>
    </row>
    <row r="9" spans="1:5" s="1" customFormat="1">
      <c r="A9" s="41"/>
      <c r="B9" s="311"/>
      <c r="C9" s="311"/>
    </row>
    <row r="10" spans="1:5" s="1" customFormat="1">
      <c r="A10" s="41"/>
      <c r="B10" s="311"/>
      <c r="C10" s="311"/>
    </row>
    <row r="11" spans="1:5" s="1" customFormat="1" ht="15.5">
      <c r="A11" s="54"/>
      <c r="B11" s="317">
        <v>2024</v>
      </c>
      <c r="C11" s="317">
        <v>2023</v>
      </c>
    </row>
    <row r="12" spans="1:5" s="1" customFormat="1">
      <c r="A12" s="15"/>
      <c r="B12" s="312"/>
      <c r="C12" s="312"/>
    </row>
    <row r="13" spans="1:5" s="1" customFormat="1">
      <c r="A13" s="344" t="s">
        <v>212</v>
      </c>
      <c r="B13" s="309"/>
      <c r="C13" s="309"/>
    </row>
    <row r="14" spans="1:5" s="1" customFormat="1" ht="13">
      <c r="A14" s="345" t="s">
        <v>343</v>
      </c>
      <c r="B14" s="604">
        <v>-18278504058.004822</v>
      </c>
      <c r="C14" s="604">
        <v>-4241750800.8773956</v>
      </c>
    </row>
    <row r="15" spans="1:5" s="1" customFormat="1" ht="13">
      <c r="A15" s="345" t="s">
        <v>44</v>
      </c>
      <c r="B15" s="604">
        <v>46221003357.220154</v>
      </c>
      <c r="C15" s="604">
        <v>77433940848.049835</v>
      </c>
      <c r="E15" s="24"/>
    </row>
    <row r="16" spans="1:5" s="1" customFormat="1" ht="13">
      <c r="A16" s="345" t="s">
        <v>45</v>
      </c>
      <c r="B16" s="604">
        <v>-5900137246.2154236</v>
      </c>
      <c r="C16" s="604">
        <v>-65779209497.172394</v>
      </c>
      <c r="E16" s="24"/>
    </row>
    <row r="17" spans="1:5" s="1" customFormat="1" ht="13">
      <c r="A17" s="123" t="s">
        <v>81</v>
      </c>
      <c r="B17" s="605">
        <v>0</v>
      </c>
      <c r="C17" s="605">
        <v>0</v>
      </c>
      <c r="E17" s="24"/>
    </row>
    <row r="18" spans="1:5" s="1" customFormat="1" ht="13">
      <c r="A18" s="123" t="s">
        <v>344</v>
      </c>
      <c r="B18" s="605">
        <v>0</v>
      </c>
      <c r="C18" s="605">
        <v>0</v>
      </c>
      <c r="E18" s="24"/>
    </row>
    <row r="19" spans="1:5" s="1" customFormat="1" ht="13">
      <c r="A19" s="345" t="s">
        <v>211</v>
      </c>
      <c r="B19" s="604">
        <v>-1969455297</v>
      </c>
      <c r="C19" s="604">
        <v>535431413</v>
      </c>
      <c r="E19" s="24"/>
    </row>
    <row r="20" spans="1:5" s="1" customFormat="1" ht="13">
      <c r="A20" s="349" t="s">
        <v>46</v>
      </c>
      <c r="B20" s="606">
        <v>20072906755.999908</v>
      </c>
      <c r="C20" s="606">
        <v>7948411963.0000458</v>
      </c>
    </row>
    <row r="21" spans="1:5" s="1" customFormat="1">
      <c r="A21" s="15"/>
      <c r="B21" s="607"/>
      <c r="C21" s="607"/>
    </row>
    <row r="22" spans="1:5" s="1" customFormat="1">
      <c r="A22" s="344" t="s">
        <v>213</v>
      </c>
      <c r="B22" s="607"/>
      <c r="C22" s="607"/>
    </row>
    <row r="23" spans="1:5" s="1" customFormat="1" ht="13">
      <c r="A23" s="345" t="s">
        <v>968</v>
      </c>
      <c r="B23" s="604">
        <v>0</v>
      </c>
      <c r="C23" s="604">
        <v>0</v>
      </c>
      <c r="E23" s="24"/>
    </row>
    <row r="24" spans="1:5" s="1" customFormat="1" ht="13">
      <c r="A24" s="350" t="s">
        <v>969</v>
      </c>
      <c r="B24" s="604">
        <v>-3521000000</v>
      </c>
      <c r="C24" s="604">
        <v>8376979</v>
      </c>
      <c r="E24" s="24"/>
    </row>
    <row r="25" spans="1:5" s="1" customFormat="1" ht="13">
      <c r="A25" s="345" t="s">
        <v>970</v>
      </c>
      <c r="B25" s="604">
        <v>-8495875940</v>
      </c>
      <c r="C25" s="604">
        <v>-637347109</v>
      </c>
    </row>
    <row r="26" spans="1:5" s="1" customFormat="1" ht="13">
      <c r="A26" s="345" t="s">
        <v>82</v>
      </c>
      <c r="B26" s="604">
        <v>0</v>
      </c>
      <c r="C26" s="604">
        <v>0</v>
      </c>
    </row>
    <row r="27" spans="1:5" s="1" customFormat="1" ht="13">
      <c r="A27" s="345" t="s">
        <v>83</v>
      </c>
      <c r="B27" s="608">
        <v>0</v>
      </c>
      <c r="C27" s="608">
        <v>0</v>
      </c>
    </row>
    <row r="28" spans="1:5" s="1" customFormat="1" ht="13">
      <c r="A28" s="350" t="s">
        <v>214</v>
      </c>
      <c r="B28" s="609">
        <v>0</v>
      </c>
      <c r="C28" s="609">
        <v>0</v>
      </c>
    </row>
    <row r="29" spans="1:5" s="1" customFormat="1" ht="13">
      <c r="A29" s="349" t="s">
        <v>47</v>
      </c>
      <c r="B29" s="606">
        <v>-12016875940</v>
      </c>
      <c r="C29" s="606">
        <v>-628970130</v>
      </c>
    </row>
    <row r="30" spans="1:5" s="1" customFormat="1">
      <c r="A30" s="344" t="s">
        <v>215</v>
      </c>
      <c r="B30" s="610"/>
      <c r="C30" s="610"/>
    </row>
    <row r="31" spans="1:5" s="1" customFormat="1" ht="13">
      <c r="A31" s="345" t="s">
        <v>1035</v>
      </c>
      <c r="B31" s="608">
        <v>0</v>
      </c>
      <c r="C31" s="608">
        <v>0</v>
      </c>
    </row>
    <row r="32" spans="1:5" s="1" customFormat="1" ht="13">
      <c r="A32" s="345" t="s">
        <v>345</v>
      </c>
      <c r="B32" s="608">
        <v>11025530635</v>
      </c>
      <c r="C32" s="608">
        <v>-2972076655</v>
      </c>
    </row>
    <row r="33" spans="1:3" s="1" customFormat="1" ht="13">
      <c r="A33" s="350" t="s">
        <v>971</v>
      </c>
      <c r="B33" s="608">
        <v>-21219505</v>
      </c>
      <c r="C33" s="608">
        <v>-813973766</v>
      </c>
    </row>
    <row r="34" spans="1:3" s="1" customFormat="1" ht="13">
      <c r="A34" s="350" t="s">
        <v>84</v>
      </c>
      <c r="B34" s="608">
        <v>0</v>
      </c>
      <c r="C34" s="608">
        <v>0</v>
      </c>
    </row>
    <row r="35" spans="1:3" s="1" customFormat="1" ht="13">
      <c r="A35" s="349" t="s">
        <v>346</v>
      </c>
      <c r="B35" s="606">
        <v>11004311130</v>
      </c>
      <c r="C35" s="606">
        <v>-3786050421</v>
      </c>
    </row>
    <row r="36" spans="1:3" s="1" customFormat="1">
      <c r="A36" s="172"/>
      <c r="B36" s="611"/>
      <c r="C36" s="611"/>
    </row>
    <row r="37" spans="1:3" s="1" customFormat="1" ht="13">
      <c r="A37" s="345" t="s">
        <v>85</v>
      </c>
      <c r="B37" s="608">
        <v>19060341945.999908</v>
      </c>
      <c r="C37" s="608">
        <v>3533391412.0000458</v>
      </c>
    </row>
    <row r="38" spans="1:3">
      <c r="A38" s="345" t="s">
        <v>86</v>
      </c>
      <c r="B38" s="608">
        <v>-13943055053</v>
      </c>
      <c r="C38" s="608">
        <v>-641711246</v>
      </c>
    </row>
    <row r="39" spans="1:3" s="1" customFormat="1" ht="13">
      <c r="A39" s="345" t="s">
        <v>87</v>
      </c>
      <c r="B39" s="608">
        <v>6089009607</v>
      </c>
      <c r="C39" s="608">
        <v>3197329441</v>
      </c>
    </row>
    <row r="40" spans="1:3" s="1" customFormat="1">
      <c r="A40" s="15"/>
      <c r="B40" s="610"/>
      <c r="C40" s="610"/>
    </row>
    <row r="41" spans="1:3" s="1" customFormat="1" ht="13">
      <c r="A41" s="349" t="s">
        <v>48</v>
      </c>
      <c r="B41" s="606">
        <v>11206296499.999908</v>
      </c>
      <c r="C41" s="606">
        <v>6089009607.0000458</v>
      </c>
    </row>
    <row r="42" spans="1:3" s="1" customFormat="1">
      <c r="A42" s="15"/>
      <c r="B42" s="314" t="e">
        <v>#REF!</v>
      </c>
      <c r="C42" s="315"/>
    </row>
    <row r="43" spans="1:3">
      <c r="A43" s="345" t="s">
        <v>330</v>
      </c>
      <c r="B43" s="316"/>
      <c r="C43" s="316"/>
    </row>
    <row r="44" spans="1:3">
      <c r="B44" s="316"/>
      <c r="C44" s="316"/>
    </row>
    <row r="45" spans="1:3">
      <c r="B45" s="316"/>
      <c r="C45" s="316"/>
    </row>
    <row r="46" spans="1:3">
      <c r="A46" s="555" t="s">
        <v>814</v>
      </c>
      <c r="B46" s="316"/>
      <c r="C46" s="316"/>
    </row>
  </sheetData>
  <mergeCells count="5">
    <mergeCell ref="A3:C3"/>
    <mergeCell ref="A5:C5"/>
    <mergeCell ref="A6:C6"/>
    <mergeCell ref="A7:C7"/>
    <mergeCell ref="A8:C8"/>
  </mergeCells>
  <pageMargins left="0.70866141732283472" right="0.70866141732283472" top="0.74803149606299213" bottom="0.74803149606299213" header="0.31496062992125984" footer="0.31496062992125984"/>
  <pageSetup paperSize="9" scale="68"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4">
    <tabColor rgb="FF0070C0"/>
  </sheetPr>
  <dimension ref="A1:X49"/>
  <sheetViews>
    <sheetView showGridLines="0" topLeftCell="B25" zoomScale="80" zoomScaleNormal="80" workbookViewId="0">
      <selection activeCell="V27" sqref="V27:V37"/>
    </sheetView>
  </sheetViews>
  <sheetFormatPr baseColWidth="10" defaultColWidth="11.453125" defaultRowHeight="12.5"/>
  <cols>
    <col min="1" max="1" width="89.453125" style="1" customWidth="1"/>
    <col min="2" max="2" width="0.90625" style="1" customWidth="1"/>
    <col min="3" max="3" width="19.54296875" style="33" customWidth="1"/>
    <col min="4" max="4" width="2.54296875" style="33" hidden="1" customWidth="1"/>
    <col min="5" max="5" width="1" style="42" customWidth="1"/>
    <col min="6" max="6" width="18.08984375" style="33" customWidth="1"/>
    <col min="7" max="7" width="0.90625" style="42" customWidth="1"/>
    <col min="8" max="8" width="18.90625" style="33" customWidth="1"/>
    <col min="9" max="9" width="1" style="42" customWidth="1"/>
    <col min="10" max="10" width="20" style="33" customWidth="1"/>
    <col min="11" max="11" width="0.6328125" style="42" customWidth="1"/>
    <col min="12" max="12" width="18.453125" style="33" customWidth="1"/>
    <col min="13" max="13" width="0.6328125" style="42" customWidth="1"/>
    <col min="14" max="14" width="20.453125" style="33" customWidth="1"/>
    <col min="15" max="15" width="1.08984375" style="42" customWidth="1"/>
    <col min="16" max="16" width="19.6328125" style="33" customWidth="1"/>
    <col min="17" max="17" width="1.08984375" style="27" customWidth="1"/>
    <col min="18" max="18" width="17.6328125" style="27" customWidth="1"/>
    <col min="19" max="19" width="1.08984375" style="27" customWidth="1"/>
    <col min="20" max="20" width="17.453125" style="1" bestFit="1" customWidth="1"/>
    <col min="21" max="21" width="1.08984375" style="1" customWidth="1"/>
    <col min="22" max="22" width="16.453125" style="1" customWidth="1"/>
    <col min="23" max="23" width="15.36328125" style="38" bestFit="1" customWidth="1"/>
    <col min="24" max="24" width="14.6328125" style="1" bestFit="1" customWidth="1"/>
    <col min="25" max="16384" width="11.453125" style="1"/>
  </cols>
  <sheetData>
    <row r="1" spans="1:24" ht="14.5">
      <c r="A1" s="1" t="s">
        <v>1095</v>
      </c>
      <c r="H1" s="155" t="s">
        <v>319</v>
      </c>
    </row>
    <row r="3" spans="1:24" ht="14">
      <c r="N3" s="171"/>
      <c r="T3" s="26"/>
    </row>
    <row r="4" spans="1:24" ht="14.5">
      <c r="A4" s="1079" t="s">
        <v>779</v>
      </c>
      <c r="B4" s="1079"/>
      <c r="C4" s="1079"/>
      <c r="D4" s="1079"/>
      <c r="E4" s="1079"/>
      <c r="F4" s="1079"/>
      <c r="G4" s="1079"/>
      <c r="H4" s="1079"/>
      <c r="I4" s="1079"/>
      <c r="J4" s="1079"/>
      <c r="K4" s="1079"/>
      <c r="L4" s="1079"/>
      <c r="M4" s="1079"/>
      <c r="N4" s="1079"/>
      <c r="O4" s="1079"/>
      <c r="P4" s="1079"/>
      <c r="Q4" s="1079"/>
      <c r="R4" s="1079"/>
      <c r="S4" s="1079"/>
      <c r="T4" s="1079"/>
      <c r="U4" s="1079"/>
      <c r="V4" s="1079"/>
    </row>
    <row r="5" spans="1:24" ht="14">
      <c r="A5" s="1086" t="s">
        <v>2600</v>
      </c>
      <c r="B5" s="1086"/>
      <c r="C5" s="1086"/>
      <c r="D5" s="1086"/>
      <c r="E5" s="1086"/>
      <c r="F5" s="1086"/>
      <c r="G5" s="1086"/>
      <c r="H5" s="1086"/>
      <c r="I5" s="1086"/>
      <c r="J5" s="1086"/>
      <c r="K5" s="1086"/>
      <c r="L5" s="1086"/>
      <c r="M5" s="1086"/>
      <c r="N5" s="1086"/>
      <c r="O5" s="1086"/>
      <c r="P5" s="1086"/>
      <c r="Q5" s="1086"/>
      <c r="R5" s="1086"/>
      <c r="S5" s="1086"/>
      <c r="T5" s="1086"/>
      <c r="U5" s="1086"/>
      <c r="V5" s="1086"/>
    </row>
    <row r="6" spans="1:24" ht="14">
      <c r="A6" s="1085" t="s">
        <v>238</v>
      </c>
      <c r="B6" s="1085"/>
      <c r="C6" s="1085"/>
      <c r="D6" s="1085"/>
      <c r="E6" s="1085"/>
      <c r="F6" s="1085"/>
      <c r="G6" s="1085"/>
      <c r="H6" s="1085"/>
      <c r="I6" s="1085"/>
      <c r="J6" s="1085"/>
      <c r="K6" s="1085"/>
      <c r="L6" s="1085"/>
      <c r="M6" s="1085"/>
      <c r="N6" s="1085"/>
      <c r="O6" s="1085"/>
      <c r="P6" s="1085"/>
      <c r="Q6" s="1085"/>
      <c r="R6" s="1085"/>
      <c r="S6" s="1085"/>
      <c r="T6" s="1085"/>
      <c r="U6" s="1085"/>
      <c r="V6" s="1085"/>
    </row>
    <row r="7" spans="1:24" ht="14">
      <c r="A7" s="1084" t="s">
        <v>1138</v>
      </c>
      <c r="B7" s="1084"/>
      <c r="C7" s="1084"/>
      <c r="D7" s="1084"/>
      <c r="E7" s="1084"/>
      <c r="F7" s="1084"/>
      <c r="G7" s="1084"/>
      <c r="H7" s="1084"/>
      <c r="I7" s="1084"/>
      <c r="J7" s="1084"/>
      <c r="K7" s="1084"/>
      <c r="L7" s="1084"/>
      <c r="M7" s="1084"/>
      <c r="N7" s="1084"/>
      <c r="O7" s="1084"/>
      <c r="P7" s="1084"/>
      <c r="Q7" s="1084"/>
      <c r="R7" s="1084"/>
      <c r="S7" s="1084"/>
      <c r="T7" s="1084"/>
      <c r="U7" s="1084"/>
      <c r="V7" s="1084"/>
    </row>
    <row r="8" spans="1:24" ht="14">
      <c r="A8" s="118"/>
      <c r="B8" s="118"/>
      <c r="C8" s="118"/>
      <c r="D8" s="118"/>
      <c r="E8" s="118"/>
      <c r="F8" s="118"/>
      <c r="G8" s="118"/>
      <c r="H8" s="118"/>
      <c r="I8" s="118"/>
      <c r="J8" s="118"/>
      <c r="K8" s="118"/>
      <c r="L8" s="118"/>
      <c r="M8" s="118"/>
      <c r="N8" s="118"/>
      <c r="O8" s="118"/>
      <c r="P8" s="118"/>
      <c r="T8" s="26"/>
    </row>
    <row r="9" spans="1:24" ht="14">
      <c r="A9" s="118"/>
      <c r="B9" s="118"/>
      <c r="C9" s="118"/>
      <c r="D9" s="118"/>
      <c r="E9" s="118"/>
      <c r="F9" s="118"/>
      <c r="G9" s="118"/>
      <c r="H9" s="118"/>
      <c r="I9" s="118"/>
      <c r="J9" s="118"/>
      <c r="K9" s="118"/>
      <c r="L9" s="118"/>
      <c r="M9" s="118"/>
      <c r="N9" s="118"/>
      <c r="O9" s="118"/>
      <c r="P9" s="118"/>
      <c r="T9" s="26"/>
      <c r="X9" s="26"/>
    </row>
    <row r="10" spans="1:24" ht="25.5" customHeight="1">
      <c r="A10" s="34"/>
      <c r="B10" s="34"/>
      <c r="C10" s="1083" t="s">
        <v>219</v>
      </c>
      <c r="D10" s="1083"/>
      <c r="E10" s="1083"/>
      <c r="F10" s="1083"/>
      <c r="G10" s="34"/>
      <c r="H10" s="1081" t="s">
        <v>38</v>
      </c>
      <c r="I10" s="43"/>
      <c r="J10" s="1081" t="s">
        <v>73</v>
      </c>
      <c r="K10" s="43"/>
      <c r="L10" s="1083" t="s">
        <v>341</v>
      </c>
      <c r="M10" s="1083"/>
      <c r="N10" s="1083"/>
      <c r="O10" s="1083"/>
      <c r="P10" s="1083"/>
      <c r="Q10" s="1083"/>
      <c r="R10" s="1083"/>
      <c r="T10" s="1081" t="s">
        <v>76</v>
      </c>
      <c r="V10" s="1081" t="s">
        <v>3</v>
      </c>
      <c r="X10" s="26"/>
    </row>
    <row r="11" spans="1:24" ht="15" customHeight="1">
      <c r="A11" s="1087"/>
      <c r="C11" s="1081" t="s">
        <v>71</v>
      </c>
      <c r="D11" s="35" t="s">
        <v>42</v>
      </c>
      <c r="E11" s="43"/>
      <c r="F11" s="1081" t="s">
        <v>72</v>
      </c>
      <c r="G11" s="43"/>
      <c r="H11" s="1081"/>
      <c r="I11" s="43"/>
      <c r="J11" s="1081"/>
      <c r="K11" s="43"/>
      <c r="L11" s="1081" t="s">
        <v>74</v>
      </c>
      <c r="M11" s="43"/>
      <c r="N11" s="1081" t="s">
        <v>75</v>
      </c>
      <c r="O11" s="43"/>
      <c r="P11" s="1081" t="s">
        <v>39</v>
      </c>
      <c r="R11" s="1088" t="s">
        <v>1023</v>
      </c>
      <c r="T11" s="1081"/>
      <c r="U11" s="43"/>
      <c r="V11" s="1081"/>
      <c r="X11" s="26"/>
    </row>
    <row r="12" spans="1:24">
      <c r="A12" s="1087"/>
      <c r="C12" s="1090"/>
      <c r="D12" s="35" t="s">
        <v>43</v>
      </c>
      <c r="E12" s="43"/>
      <c r="F12" s="1090"/>
      <c r="G12" s="43"/>
      <c r="H12" s="1082"/>
      <c r="I12" s="43"/>
      <c r="J12" s="1082"/>
      <c r="K12" s="43"/>
      <c r="L12" s="1090"/>
      <c r="M12" s="43"/>
      <c r="N12" s="1090"/>
      <c r="O12" s="43"/>
      <c r="P12" s="1090" t="s">
        <v>3</v>
      </c>
      <c r="R12" s="1089"/>
      <c r="T12" s="1082"/>
      <c r="U12" s="43"/>
      <c r="V12" s="1082"/>
      <c r="X12" s="26"/>
    </row>
    <row r="13" spans="1:24">
      <c r="T13" s="26"/>
      <c r="X13" s="26"/>
    </row>
    <row r="14" spans="1:24" ht="13">
      <c r="A14" s="53" t="s">
        <v>2375</v>
      </c>
      <c r="B14" s="14"/>
      <c r="C14" s="628">
        <v>7820891927</v>
      </c>
      <c r="D14" s="629"/>
      <c r="E14" s="630"/>
      <c r="F14" s="628">
        <v>0</v>
      </c>
      <c r="G14" s="630"/>
      <c r="H14" s="628">
        <v>0</v>
      </c>
      <c r="I14" s="630"/>
      <c r="J14" s="628">
        <v>0</v>
      </c>
      <c r="K14" s="630"/>
      <c r="L14" s="628">
        <v>786918423</v>
      </c>
      <c r="M14" s="630"/>
      <c r="N14" s="628">
        <v>0</v>
      </c>
      <c r="O14" s="630"/>
      <c r="P14" s="628">
        <v>0</v>
      </c>
      <c r="Q14" s="631"/>
      <c r="R14" s="628">
        <v>8033425426</v>
      </c>
      <c r="S14" s="631"/>
      <c r="T14" s="628">
        <v>0</v>
      </c>
      <c r="U14" s="631"/>
      <c r="V14" s="628">
        <v>16641235776</v>
      </c>
      <c r="W14" s="981"/>
      <c r="X14" s="887">
        <f>+V14-W14</f>
        <v>16641235776</v>
      </c>
    </row>
    <row r="15" spans="1:24">
      <c r="A15" s="26" t="s">
        <v>342</v>
      </c>
      <c r="C15" s="629"/>
      <c r="D15" s="629"/>
      <c r="E15" s="630"/>
      <c r="F15" s="629"/>
      <c r="G15" s="630"/>
      <c r="H15" s="629"/>
      <c r="I15" s="630"/>
      <c r="J15" s="629"/>
      <c r="K15" s="630"/>
      <c r="L15" s="629"/>
      <c r="M15" s="630"/>
      <c r="N15" s="629"/>
      <c r="O15" s="630"/>
      <c r="P15" s="629"/>
      <c r="Q15" s="631"/>
      <c r="R15" s="631"/>
      <c r="S15" s="631"/>
      <c r="T15" s="629"/>
      <c r="U15" s="631"/>
      <c r="V15" s="629"/>
      <c r="W15" s="981"/>
      <c r="X15" s="26"/>
    </row>
    <row r="16" spans="1:24" ht="13">
      <c r="A16" s="53" t="s">
        <v>70</v>
      </c>
      <c r="C16" s="628">
        <v>0</v>
      </c>
      <c r="D16" s="629"/>
      <c r="E16" s="630"/>
      <c r="F16" s="628">
        <v>0</v>
      </c>
      <c r="G16" s="630"/>
      <c r="H16" s="628">
        <v>0</v>
      </c>
      <c r="I16" s="630"/>
      <c r="J16" s="628">
        <v>0</v>
      </c>
      <c r="K16" s="630"/>
      <c r="L16" s="628">
        <v>0</v>
      </c>
      <c r="M16" s="630"/>
      <c r="N16" s="628">
        <v>0</v>
      </c>
      <c r="O16" s="630"/>
      <c r="P16" s="628">
        <v>0</v>
      </c>
      <c r="Q16" s="631"/>
      <c r="R16" s="628">
        <v>0</v>
      </c>
      <c r="S16" s="631"/>
      <c r="T16" s="628">
        <v>0</v>
      </c>
      <c r="U16" s="631"/>
      <c r="V16" s="628">
        <v>0</v>
      </c>
      <c r="W16" s="981"/>
      <c r="X16" s="26"/>
    </row>
    <row r="17" spans="1:24" ht="13" hidden="1">
      <c r="A17" s="58" t="s">
        <v>216</v>
      </c>
      <c r="C17" s="629"/>
      <c r="D17" s="629"/>
      <c r="E17" s="630"/>
      <c r="F17" s="628">
        <v>0</v>
      </c>
      <c r="G17" s="630"/>
      <c r="H17" s="628">
        <v>0</v>
      </c>
      <c r="I17" s="630"/>
      <c r="J17" s="628">
        <v>0</v>
      </c>
      <c r="K17" s="630"/>
      <c r="L17" s="628">
        <v>0</v>
      </c>
      <c r="M17" s="630"/>
      <c r="N17" s="628">
        <v>0</v>
      </c>
      <c r="O17" s="630"/>
      <c r="P17" s="628">
        <v>0</v>
      </c>
      <c r="Q17" s="631"/>
      <c r="R17" s="631"/>
      <c r="S17" s="631"/>
      <c r="T17" s="628">
        <v>0</v>
      </c>
      <c r="U17" s="326"/>
      <c r="V17" s="628">
        <v>0</v>
      </c>
      <c r="X17" s="26"/>
    </row>
    <row r="18" spans="1:24" ht="13">
      <c r="A18" s="53" t="s">
        <v>77</v>
      </c>
      <c r="C18" s="628">
        <v>7179425426</v>
      </c>
      <c r="D18" s="629"/>
      <c r="E18" s="630"/>
      <c r="F18" s="628">
        <v>0</v>
      </c>
      <c r="G18" s="630"/>
      <c r="H18" s="628">
        <v>0</v>
      </c>
      <c r="I18" s="630"/>
      <c r="J18" s="628">
        <v>0</v>
      </c>
      <c r="K18" s="630"/>
      <c r="L18" s="628">
        <v>0</v>
      </c>
      <c r="M18" s="630"/>
      <c r="N18" s="628">
        <v>0</v>
      </c>
      <c r="O18" s="630"/>
      <c r="P18" s="628">
        <v>-7179425426</v>
      </c>
      <c r="Q18" s="631"/>
      <c r="R18" s="628">
        <v>0</v>
      </c>
      <c r="S18" s="631"/>
      <c r="T18" s="628">
        <v>0</v>
      </c>
      <c r="U18" s="631"/>
      <c r="V18" s="628">
        <v>0</v>
      </c>
      <c r="X18" s="26"/>
    </row>
    <row r="19" spans="1:24" ht="13" hidden="1">
      <c r="A19" s="58" t="s">
        <v>217</v>
      </c>
      <c r="C19" s="629"/>
      <c r="D19" s="629"/>
      <c r="E19" s="630"/>
      <c r="F19" s="628">
        <v>0</v>
      </c>
      <c r="G19" s="630"/>
      <c r="H19" s="628">
        <v>0</v>
      </c>
      <c r="I19" s="630"/>
      <c r="J19" s="628">
        <v>0</v>
      </c>
      <c r="K19" s="630"/>
      <c r="L19" s="628">
        <v>0</v>
      </c>
      <c r="M19" s="630"/>
      <c r="N19" s="628">
        <v>0</v>
      </c>
      <c r="O19" s="630"/>
      <c r="P19" s="628">
        <v>0</v>
      </c>
      <c r="Q19" s="632"/>
      <c r="R19" s="632"/>
      <c r="S19" s="632"/>
      <c r="T19" s="628">
        <v>0</v>
      </c>
      <c r="U19" s="326"/>
      <c r="V19" s="628">
        <v>0</v>
      </c>
      <c r="X19" s="26"/>
    </row>
    <row r="20" spans="1:24" ht="13">
      <c r="A20" s="53" t="s">
        <v>2493</v>
      </c>
      <c r="C20" s="628">
        <v>0</v>
      </c>
      <c r="D20" s="629"/>
      <c r="E20" s="630"/>
      <c r="F20" s="628">
        <v>0</v>
      </c>
      <c r="G20" s="630"/>
      <c r="H20" s="628">
        <v>0</v>
      </c>
      <c r="I20" s="630"/>
      <c r="J20" s="628">
        <v>0</v>
      </c>
      <c r="K20" s="630"/>
      <c r="L20" s="628">
        <v>0</v>
      </c>
      <c r="M20" s="630"/>
      <c r="N20" s="628">
        <v>0</v>
      </c>
      <c r="O20" s="630"/>
      <c r="P20" s="628">
        <v>-854000000</v>
      </c>
      <c r="Q20" s="632"/>
      <c r="R20" s="628">
        <v>0</v>
      </c>
      <c r="S20" s="632"/>
      <c r="T20" s="628">
        <v>0</v>
      </c>
      <c r="U20" s="326"/>
      <c r="V20" s="628">
        <v>-854000000</v>
      </c>
      <c r="X20" s="26"/>
    </row>
    <row r="21" spans="1:24" ht="13">
      <c r="A21" s="53" t="s">
        <v>78</v>
      </c>
      <c r="C21" s="628">
        <v>0</v>
      </c>
      <c r="D21" s="629"/>
      <c r="E21" s="630"/>
      <c r="F21" s="628">
        <v>0</v>
      </c>
      <c r="G21" s="630"/>
      <c r="H21" s="628">
        <v>0</v>
      </c>
      <c r="I21" s="630"/>
      <c r="J21" s="628">
        <v>0</v>
      </c>
      <c r="K21" s="630"/>
      <c r="L21" s="628">
        <v>0</v>
      </c>
      <c r="M21" s="630"/>
      <c r="N21" s="628">
        <v>0</v>
      </c>
      <c r="O21" s="630"/>
      <c r="P21" s="628">
        <v>0</v>
      </c>
      <c r="Q21" s="631"/>
      <c r="R21" s="628">
        <v>0</v>
      </c>
      <c r="S21" s="631"/>
      <c r="T21" s="628">
        <v>0</v>
      </c>
      <c r="U21" s="631"/>
      <c r="V21" s="628">
        <v>0</v>
      </c>
      <c r="X21" s="26"/>
    </row>
    <row r="22" spans="1:24" ht="13">
      <c r="A22" s="53" t="s">
        <v>79</v>
      </c>
      <c r="C22" s="628">
        <v>0</v>
      </c>
      <c r="D22" s="629"/>
      <c r="E22" s="630"/>
      <c r="F22" s="628">
        <v>0</v>
      </c>
      <c r="G22" s="630"/>
      <c r="H22" s="628">
        <v>0</v>
      </c>
      <c r="I22" s="630"/>
      <c r="J22" s="628">
        <v>0</v>
      </c>
      <c r="K22" s="630"/>
      <c r="L22" s="628">
        <v>0</v>
      </c>
      <c r="M22" s="630"/>
      <c r="N22" s="628">
        <v>0</v>
      </c>
      <c r="O22" s="630"/>
      <c r="P22" s="628">
        <v>0</v>
      </c>
      <c r="Q22" s="631"/>
      <c r="R22" s="628">
        <v>0</v>
      </c>
      <c r="S22" s="631"/>
      <c r="T22" s="628">
        <v>0</v>
      </c>
      <c r="U22" s="631"/>
      <c r="V22" s="628">
        <v>0</v>
      </c>
      <c r="X22" s="26"/>
    </row>
    <row r="23" spans="1:24" ht="13">
      <c r="A23" s="53" t="s">
        <v>1024</v>
      </c>
      <c r="B23" s="32"/>
      <c r="C23" s="628">
        <v>0</v>
      </c>
      <c r="D23" s="629"/>
      <c r="E23" s="630"/>
      <c r="F23" s="628">
        <v>0</v>
      </c>
      <c r="G23" s="630"/>
      <c r="H23" s="628">
        <v>0</v>
      </c>
      <c r="I23" s="630"/>
      <c r="J23" s="628">
        <v>0</v>
      </c>
      <c r="K23" s="630"/>
      <c r="L23" s="628">
        <v>0</v>
      </c>
      <c r="M23" s="630"/>
      <c r="N23" s="628">
        <v>0</v>
      </c>
      <c r="O23" s="630"/>
      <c r="P23" s="628">
        <v>8033425426</v>
      </c>
      <c r="Q23" s="631"/>
      <c r="R23" s="628">
        <v>-8033425426</v>
      </c>
      <c r="S23" s="631"/>
      <c r="T23" s="628">
        <v>0</v>
      </c>
      <c r="U23" s="629"/>
      <c r="V23" s="628">
        <v>0</v>
      </c>
      <c r="X23" s="26"/>
    </row>
    <row r="24" spans="1:24" ht="13">
      <c r="A24" s="53" t="s">
        <v>74</v>
      </c>
      <c r="B24" s="32"/>
      <c r="C24" s="628">
        <v>0</v>
      </c>
      <c r="D24" s="629"/>
      <c r="E24" s="630"/>
      <c r="F24" s="628">
        <v>0</v>
      </c>
      <c r="G24" s="630"/>
      <c r="H24" s="628">
        <v>0</v>
      </c>
      <c r="I24" s="630"/>
      <c r="J24" s="628">
        <v>0</v>
      </c>
      <c r="K24" s="630"/>
      <c r="L24" s="628">
        <v>633148046.80582142</v>
      </c>
      <c r="M24" s="630"/>
      <c r="N24" s="628">
        <v>0</v>
      </c>
      <c r="O24" s="630"/>
      <c r="P24" s="628">
        <v>0</v>
      </c>
      <c r="Q24" s="631"/>
      <c r="R24" s="628"/>
      <c r="S24" s="631"/>
      <c r="T24" s="628">
        <v>0</v>
      </c>
      <c r="U24" s="629"/>
      <c r="V24" s="628">
        <v>633148046.80582142</v>
      </c>
      <c r="X24" s="26"/>
    </row>
    <row r="25" spans="1:24" ht="13">
      <c r="A25" s="53" t="s">
        <v>80</v>
      </c>
      <c r="C25" s="628">
        <v>0</v>
      </c>
      <c r="D25" s="629"/>
      <c r="E25" s="630"/>
      <c r="F25" s="628">
        <v>0</v>
      </c>
      <c r="G25" s="630"/>
      <c r="H25" s="628">
        <v>0</v>
      </c>
      <c r="I25" s="630"/>
      <c r="J25" s="628">
        <v>0</v>
      </c>
      <c r="K25" s="630"/>
      <c r="L25" s="628">
        <v>0</v>
      </c>
      <c r="M25" s="630"/>
      <c r="N25" s="628">
        <v>0</v>
      </c>
      <c r="O25" s="630"/>
      <c r="P25" s="628">
        <v>0</v>
      </c>
      <c r="Q25" s="631"/>
      <c r="R25" s="628">
        <v>9507723072.3106098</v>
      </c>
      <c r="S25" s="631"/>
      <c r="T25" s="628">
        <v>0</v>
      </c>
      <c r="U25" s="631"/>
      <c r="V25" s="628">
        <v>9507723072.3106098</v>
      </c>
      <c r="X25" s="26"/>
    </row>
    <row r="26" spans="1:24">
      <c r="C26" s="629"/>
      <c r="D26" s="629"/>
      <c r="E26" s="630"/>
      <c r="F26" s="629"/>
      <c r="G26" s="630"/>
      <c r="H26" s="629"/>
      <c r="I26" s="630"/>
      <c r="J26" s="629"/>
      <c r="K26" s="630"/>
      <c r="L26" s="629"/>
      <c r="M26" s="630"/>
      <c r="N26" s="629"/>
      <c r="O26" s="630"/>
      <c r="P26" s="629"/>
      <c r="Q26" s="631"/>
      <c r="R26" s="631"/>
      <c r="S26" s="631"/>
      <c r="T26" s="579"/>
      <c r="U26" s="326"/>
      <c r="V26" s="326"/>
      <c r="X26" s="26"/>
    </row>
    <row r="27" spans="1:24" ht="13.5" thickBot="1">
      <c r="A27" s="53" t="s">
        <v>2376</v>
      </c>
      <c r="B27" s="14"/>
      <c r="C27" s="633">
        <v>15000317353</v>
      </c>
      <c r="D27" s="634">
        <v>0</v>
      </c>
      <c r="E27" s="635"/>
      <c r="F27" s="633">
        <v>0</v>
      </c>
      <c r="G27" s="635">
        <v>0</v>
      </c>
      <c r="H27" s="633">
        <v>0</v>
      </c>
      <c r="I27" s="635"/>
      <c r="J27" s="633">
        <v>0</v>
      </c>
      <c r="K27" s="635"/>
      <c r="L27" s="633">
        <v>1420066469.8058214</v>
      </c>
      <c r="M27" s="635"/>
      <c r="N27" s="633">
        <v>0</v>
      </c>
      <c r="O27" s="635"/>
      <c r="P27" s="633">
        <v>0</v>
      </c>
      <c r="Q27" s="632"/>
      <c r="R27" s="633">
        <v>9507723072.3106079</v>
      </c>
      <c r="S27" s="632"/>
      <c r="T27" s="633">
        <v>0</v>
      </c>
      <c r="U27" s="632"/>
      <c r="V27" s="633">
        <v>25928106895.116428</v>
      </c>
      <c r="W27" s="29"/>
      <c r="X27" s="887">
        <f>+V27-W27</f>
        <v>25928106895.116428</v>
      </c>
    </row>
    <row r="28" spans="1:24" ht="13.5" customHeight="1" thickTop="1">
      <c r="A28" s="26" t="s">
        <v>342</v>
      </c>
      <c r="B28" s="14"/>
      <c r="C28" s="636">
        <v>0</v>
      </c>
      <c r="D28" s="736"/>
      <c r="E28" s="736"/>
      <c r="F28" s="636"/>
      <c r="G28" s="736"/>
      <c r="H28" s="636"/>
      <c r="I28" s="736"/>
      <c r="J28" s="636"/>
      <c r="K28" s="736"/>
      <c r="L28" s="636">
        <v>0</v>
      </c>
      <c r="M28" s="736"/>
      <c r="N28" s="636"/>
      <c r="O28" s="736"/>
      <c r="P28" s="636"/>
      <c r="Q28" s="640"/>
      <c r="R28" s="636"/>
      <c r="S28" s="640"/>
      <c r="T28" s="636"/>
      <c r="U28" s="640"/>
      <c r="V28" s="636"/>
      <c r="X28" s="26"/>
    </row>
    <row r="29" spans="1:24" hidden="1">
      <c r="A29" s="58" t="s">
        <v>218</v>
      </c>
      <c r="C29" s="629"/>
      <c r="D29" s="629"/>
      <c r="E29" s="630"/>
      <c r="F29" s="629"/>
      <c r="G29" s="630"/>
      <c r="H29" s="629"/>
      <c r="I29" s="630"/>
      <c r="J29" s="629"/>
      <c r="K29" s="630"/>
      <c r="L29" s="629"/>
      <c r="M29" s="630"/>
      <c r="N29" s="637"/>
      <c r="O29" s="630"/>
      <c r="P29" s="629"/>
      <c r="Q29" s="631"/>
      <c r="R29" s="631"/>
      <c r="S29" s="631"/>
      <c r="T29" s="327"/>
      <c r="U29" s="326"/>
      <c r="V29" s="326"/>
      <c r="X29" s="26"/>
    </row>
    <row r="30" spans="1:24" ht="13">
      <c r="A30" s="53" t="s">
        <v>70</v>
      </c>
      <c r="C30" s="628">
        <v>0</v>
      </c>
      <c r="D30" s="629"/>
      <c r="E30" s="630"/>
      <c r="F30" s="628">
        <v>0</v>
      </c>
      <c r="G30" s="630"/>
      <c r="H30" s="628">
        <v>0</v>
      </c>
      <c r="I30" s="630"/>
      <c r="J30" s="628">
        <v>0</v>
      </c>
      <c r="K30" s="630"/>
      <c r="L30" s="628">
        <v>0</v>
      </c>
      <c r="M30" s="630"/>
      <c r="N30" s="628">
        <v>0</v>
      </c>
      <c r="O30" s="630"/>
      <c r="P30" s="628">
        <v>0</v>
      </c>
      <c r="Q30" s="631"/>
      <c r="R30" s="628">
        <v>0</v>
      </c>
      <c r="S30" s="631"/>
      <c r="T30" s="628">
        <v>0</v>
      </c>
      <c r="U30" s="326"/>
      <c r="V30" s="628">
        <v>0</v>
      </c>
      <c r="X30" s="26"/>
    </row>
    <row r="31" spans="1:24" s="180" customFormat="1" ht="26">
      <c r="A31" s="988" t="s">
        <v>2590</v>
      </c>
      <c r="C31" s="983">
        <v>0</v>
      </c>
      <c r="D31" s="984"/>
      <c r="E31" s="985"/>
      <c r="F31" s="983">
        <v>0</v>
      </c>
      <c r="G31" s="985"/>
      <c r="H31" s="983">
        <v>0</v>
      </c>
      <c r="I31" s="985"/>
      <c r="J31" s="983">
        <v>0</v>
      </c>
      <c r="K31" s="985"/>
      <c r="L31" s="983">
        <v>0</v>
      </c>
      <c r="M31" s="985"/>
      <c r="N31" s="983">
        <v>0</v>
      </c>
      <c r="O31" s="985"/>
      <c r="P31" s="983">
        <v>-7084022826.3106079</v>
      </c>
      <c r="Q31" s="986"/>
      <c r="R31" s="983">
        <v>0</v>
      </c>
      <c r="S31" s="986"/>
      <c r="T31" s="983">
        <v>0</v>
      </c>
      <c r="U31" s="987"/>
      <c r="V31" s="983">
        <v>-7084022826.3106079</v>
      </c>
      <c r="W31" s="989"/>
      <c r="X31" s="982"/>
    </row>
    <row r="32" spans="1:24" ht="13">
      <c r="A32" s="53" t="s">
        <v>77</v>
      </c>
      <c r="C32" s="628">
        <v>100000</v>
      </c>
      <c r="D32" s="629"/>
      <c r="E32" s="630"/>
      <c r="F32" s="628">
        <v>0</v>
      </c>
      <c r="G32" s="630"/>
      <c r="H32" s="628">
        <v>0</v>
      </c>
      <c r="I32" s="630"/>
      <c r="J32" s="628">
        <v>0</v>
      </c>
      <c r="K32" s="630"/>
      <c r="L32" s="628">
        <v>0</v>
      </c>
      <c r="M32" s="630"/>
      <c r="N32" s="628">
        <v>0</v>
      </c>
      <c r="O32" s="630"/>
      <c r="P32" s="628">
        <v>0</v>
      </c>
      <c r="Q32" s="631"/>
      <c r="R32" s="628">
        <v>0</v>
      </c>
      <c r="S32" s="631"/>
      <c r="T32" s="628">
        <v>0</v>
      </c>
      <c r="U32" s="326"/>
      <c r="V32" s="628">
        <v>100000</v>
      </c>
      <c r="X32" s="26"/>
    </row>
    <row r="33" spans="1:24" ht="13">
      <c r="A33" s="53" t="s">
        <v>78</v>
      </c>
      <c r="B33" s="32"/>
      <c r="C33" s="628">
        <v>0</v>
      </c>
      <c r="D33" s="629"/>
      <c r="E33" s="630"/>
      <c r="F33" s="628">
        <v>0</v>
      </c>
      <c r="G33" s="630"/>
      <c r="H33" s="628">
        <v>0</v>
      </c>
      <c r="I33" s="630"/>
      <c r="J33" s="628">
        <v>0</v>
      </c>
      <c r="K33" s="630"/>
      <c r="L33" s="628">
        <v>0</v>
      </c>
      <c r="M33" s="630"/>
      <c r="N33" s="628">
        <v>0</v>
      </c>
      <c r="O33" s="630"/>
      <c r="P33" s="628">
        <v>0</v>
      </c>
      <c r="Q33" s="631"/>
      <c r="R33" s="628">
        <v>0</v>
      </c>
      <c r="S33" s="631"/>
      <c r="T33" s="628">
        <v>0</v>
      </c>
      <c r="U33" s="631"/>
      <c r="V33" s="628">
        <v>0</v>
      </c>
      <c r="X33" s="26"/>
    </row>
    <row r="34" spans="1:24" ht="13">
      <c r="A34" s="53" t="s">
        <v>1024</v>
      </c>
      <c r="B34" s="32"/>
      <c r="C34" s="628">
        <v>0</v>
      </c>
      <c r="D34" s="629"/>
      <c r="E34" s="630"/>
      <c r="F34" s="628">
        <v>0</v>
      </c>
      <c r="G34" s="630"/>
      <c r="H34" s="628">
        <v>0</v>
      </c>
      <c r="I34" s="630"/>
      <c r="J34" s="628">
        <v>0</v>
      </c>
      <c r="K34" s="630"/>
      <c r="L34" s="628">
        <v>0</v>
      </c>
      <c r="M34" s="630"/>
      <c r="N34" s="628">
        <v>0</v>
      </c>
      <c r="O34" s="630"/>
      <c r="P34" s="628">
        <v>9507723072.3106079</v>
      </c>
      <c r="Q34" s="631"/>
      <c r="R34" s="628">
        <v>-9507723072.3106079</v>
      </c>
      <c r="S34" s="631"/>
      <c r="T34" s="628">
        <v>0</v>
      </c>
      <c r="U34" s="629"/>
      <c r="V34" s="628">
        <v>0</v>
      </c>
      <c r="X34" s="26"/>
    </row>
    <row r="35" spans="1:24" ht="13">
      <c r="A35" s="53" t="s">
        <v>74</v>
      </c>
      <c r="B35" s="32"/>
      <c r="C35" s="628">
        <v>0</v>
      </c>
      <c r="D35" s="629"/>
      <c r="E35" s="630"/>
      <c r="F35" s="628">
        <v>0</v>
      </c>
      <c r="G35" s="630"/>
      <c r="H35" s="628">
        <v>0</v>
      </c>
      <c r="I35" s="630"/>
      <c r="J35" s="628">
        <v>0</v>
      </c>
      <c r="K35" s="630"/>
      <c r="L35" s="628">
        <v>0</v>
      </c>
      <c r="M35" s="630"/>
      <c r="N35" s="628">
        <v>0</v>
      </c>
      <c r="O35" s="630"/>
      <c r="P35" s="628"/>
      <c r="Q35" s="631"/>
      <c r="R35" s="628">
        <v>0</v>
      </c>
      <c r="S35" s="631"/>
      <c r="T35" s="628">
        <v>0</v>
      </c>
      <c r="U35" s="629"/>
      <c r="V35" s="628">
        <v>-352753885</v>
      </c>
      <c r="X35" s="26"/>
    </row>
    <row r="36" spans="1:24" ht="13">
      <c r="A36" s="53" t="s">
        <v>2492</v>
      </c>
      <c r="B36" s="32"/>
      <c r="C36" s="628">
        <v>0</v>
      </c>
      <c r="D36" s="629"/>
      <c r="E36" s="630"/>
      <c r="F36" s="628">
        <v>0</v>
      </c>
      <c r="G36" s="630"/>
      <c r="H36" s="628">
        <v>0</v>
      </c>
      <c r="I36" s="630"/>
      <c r="J36" s="628">
        <v>0</v>
      </c>
      <c r="K36" s="630"/>
      <c r="L36" s="628">
        <v>0</v>
      </c>
      <c r="M36" s="630"/>
      <c r="N36" s="628">
        <v>2423700246</v>
      </c>
      <c r="O36" s="630"/>
      <c r="P36" s="628">
        <v>-2423700246</v>
      </c>
      <c r="Q36" s="631"/>
      <c r="R36" s="628"/>
      <c r="S36" s="631"/>
      <c r="T36" s="628">
        <v>0</v>
      </c>
      <c r="U36" s="629"/>
      <c r="V36" s="628">
        <v>0</v>
      </c>
      <c r="X36" s="26"/>
    </row>
    <row r="37" spans="1:24" ht="13">
      <c r="A37" s="53" t="s">
        <v>80</v>
      </c>
      <c r="C37" s="628">
        <v>0</v>
      </c>
      <c r="D37" s="629"/>
      <c r="E37" s="630"/>
      <c r="F37" s="628">
        <v>0</v>
      </c>
      <c r="G37" s="630"/>
      <c r="H37" s="628">
        <v>0</v>
      </c>
      <c r="I37" s="630"/>
      <c r="J37" s="628">
        <v>0</v>
      </c>
      <c r="K37" s="630"/>
      <c r="L37" s="628">
        <v>0</v>
      </c>
      <c r="M37" s="630"/>
      <c r="N37" s="628">
        <v>0</v>
      </c>
      <c r="O37" s="630"/>
      <c r="P37" s="628">
        <v>-352753885</v>
      </c>
      <c r="Q37" s="631"/>
      <c r="R37" s="628">
        <v>8080680733.8938599</v>
      </c>
      <c r="S37" s="631"/>
      <c r="T37" s="628">
        <v>0</v>
      </c>
      <c r="U37" s="631"/>
      <c r="V37" s="628">
        <v>8080680733.8938599</v>
      </c>
      <c r="X37" s="26"/>
    </row>
    <row r="38" spans="1:24">
      <c r="C38" s="629"/>
      <c r="D38" s="629"/>
      <c r="E38" s="630"/>
      <c r="F38" s="629"/>
      <c r="G38" s="630"/>
      <c r="H38" s="629"/>
      <c r="I38" s="630"/>
      <c r="J38" s="629"/>
      <c r="K38" s="630"/>
      <c r="L38" s="629"/>
      <c r="M38" s="630"/>
      <c r="N38" s="629"/>
      <c r="O38" s="630"/>
      <c r="P38" s="629"/>
      <c r="Q38" s="631"/>
      <c r="R38" s="629"/>
      <c r="S38" s="631"/>
      <c r="T38" s="579"/>
      <c r="U38" s="326"/>
      <c r="V38" s="326"/>
      <c r="X38" s="26"/>
    </row>
    <row r="39" spans="1:24" ht="13.5" thickBot="1">
      <c r="A39" s="53" t="s">
        <v>2604</v>
      </c>
      <c r="B39" s="14"/>
      <c r="C39" s="633">
        <v>15000417353</v>
      </c>
      <c r="D39" s="634">
        <v>0</v>
      </c>
      <c r="E39" s="638"/>
      <c r="F39" s="633">
        <v>0</v>
      </c>
      <c r="G39" s="638"/>
      <c r="H39" s="633">
        <v>0</v>
      </c>
      <c r="I39" s="638"/>
      <c r="J39" s="633">
        <v>0</v>
      </c>
      <c r="K39" s="638"/>
      <c r="L39" s="633">
        <v>1420066469.8058214</v>
      </c>
      <c r="M39" s="638"/>
      <c r="N39" s="633">
        <v>2423700246</v>
      </c>
      <c r="O39" s="638"/>
      <c r="P39" s="633">
        <v>-352753885</v>
      </c>
      <c r="Q39" s="631"/>
      <c r="R39" s="633">
        <v>8080680733.8938599</v>
      </c>
      <c r="S39" s="631"/>
      <c r="T39" s="633">
        <v>0</v>
      </c>
      <c r="U39" s="632"/>
      <c r="V39" s="633">
        <v>26572110917.69968</v>
      </c>
      <c r="W39" s="327"/>
      <c r="X39" s="579">
        <f>+V39-W39</f>
        <v>26572110917.69968</v>
      </c>
    </row>
    <row r="40" spans="1:24" s="26" customFormat="1" ht="13.5" thickTop="1">
      <c r="A40" s="129"/>
      <c r="B40" s="129"/>
      <c r="C40" s="639">
        <v>-100000</v>
      </c>
      <c r="D40" s="640"/>
      <c r="E40" s="641"/>
      <c r="F40" s="639"/>
      <c r="G40" s="641"/>
      <c r="H40" s="639"/>
      <c r="I40" s="641"/>
      <c r="J40" s="639"/>
      <c r="K40" s="641"/>
      <c r="L40" s="639">
        <v>-2423700246.1941786</v>
      </c>
      <c r="M40" s="641"/>
      <c r="N40" s="639"/>
      <c r="O40" s="641"/>
      <c r="P40" s="639">
        <v>352753885</v>
      </c>
      <c r="Q40" s="640"/>
      <c r="R40" s="640">
        <v>0</v>
      </c>
      <c r="S40" s="640"/>
      <c r="T40" s="579"/>
      <c r="U40" s="579"/>
      <c r="V40" s="579"/>
      <c r="W40" s="29"/>
    </row>
    <row r="41" spans="1:24">
      <c r="A41" s="1" t="s">
        <v>330</v>
      </c>
      <c r="C41" s="737"/>
      <c r="D41" s="737"/>
      <c r="E41" s="738"/>
      <c r="F41" s="737"/>
      <c r="G41" s="738"/>
      <c r="H41" s="739"/>
      <c r="I41" s="739"/>
      <c r="J41" s="737"/>
      <c r="K41" s="738"/>
      <c r="L41" s="737"/>
      <c r="M41" s="738"/>
      <c r="N41" s="737"/>
      <c r="O41" s="738"/>
      <c r="P41" s="737"/>
      <c r="Q41" s="737"/>
      <c r="R41" s="737" t="s">
        <v>2377</v>
      </c>
      <c r="S41" s="737"/>
      <c r="T41" s="739"/>
      <c r="U41" s="739"/>
      <c r="V41" s="739"/>
      <c r="X41" s="26"/>
    </row>
    <row r="42" spans="1:24">
      <c r="C42" s="28"/>
      <c r="D42" s="28"/>
      <c r="E42" s="44"/>
      <c r="F42" s="28"/>
      <c r="G42" s="44"/>
      <c r="H42" s="1"/>
      <c r="I42" s="1"/>
      <c r="K42" s="44"/>
      <c r="L42" s="28"/>
      <c r="M42" s="44"/>
      <c r="N42" s="28"/>
      <c r="O42" s="44"/>
      <c r="P42" s="28"/>
      <c r="X42" s="26"/>
    </row>
    <row r="43" spans="1:24">
      <c r="C43" s="28"/>
      <c r="D43" s="28"/>
      <c r="E43" s="44"/>
      <c r="F43" s="28"/>
      <c r="G43" s="44"/>
      <c r="H43" s="1"/>
      <c r="I43" s="1"/>
      <c r="K43" s="44"/>
      <c r="L43" s="28"/>
      <c r="M43" s="44"/>
      <c r="N43" s="28"/>
      <c r="O43" s="44"/>
      <c r="P43" s="28"/>
      <c r="X43" s="26"/>
    </row>
    <row r="44" spans="1:24">
      <c r="C44" s="28"/>
      <c r="D44" s="28"/>
      <c r="E44" s="44"/>
      <c r="F44" s="28"/>
      <c r="G44" s="44"/>
      <c r="H44" s="1"/>
      <c r="I44" s="1"/>
      <c r="K44" s="44"/>
      <c r="L44" s="28"/>
      <c r="M44" s="44"/>
      <c r="N44" s="28"/>
      <c r="O44" s="44"/>
      <c r="P44" s="28"/>
      <c r="X44" s="26"/>
    </row>
    <row r="45" spans="1:24">
      <c r="C45" s="28"/>
      <c r="D45" s="28"/>
      <c r="E45" s="44"/>
      <c r="F45" s="28"/>
      <c r="G45" s="44"/>
      <c r="H45" s="1"/>
      <c r="I45" s="1"/>
      <c r="K45" s="44"/>
      <c r="L45" s="28"/>
      <c r="M45" s="44"/>
      <c r="N45" s="28"/>
      <c r="O45" s="44"/>
      <c r="P45" s="28"/>
      <c r="X45" s="26"/>
    </row>
    <row r="46" spans="1:24">
      <c r="X46" s="26"/>
    </row>
    <row r="47" spans="1:24">
      <c r="C47" s="28"/>
      <c r="D47" s="28"/>
      <c r="E47" s="44"/>
      <c r="F47" s="28"/>
      <c r="G47" s="44"/>
      <c r="H47" s="1"/>
      <c r="I47" s="1"/>
      <c r="K47" s="44"/>
      <c r="L47" s="28"/>
      <c r="M47" s="44"/>
      <c r="N47" s="28"/>
      <c r="O47" s="44"/>
      <c r="P47" s="28"/>
      <c r="X47" s="26"/>
    </row>
    <row r="48" spans="1:24">
      <c r="F48" s="28"/>
      <c r="H48" s="1"/>
      <c r="I48" s="1"/>
      <c r="J48" s="30"/>
      <c r="X48" s="26"/>
    </row>
    <row r="49" spans="24:24">
      <c r="X49" s="26"/>
    </row>
  </sheetData>
  <mergeCells count="17">
    <mergeCell ref="H10:H12"/>
    <mergeCell ref="J10:J12"/>
    <mergeCell ref="A4:V4"/>
    <mergeCell ref="V10:V12"/>
    <mergeCell ref="T10:T12"/>
    <mergeCell ref="L10:R10"/>
    <mergeCell ref="A7:V7"/>
    <mergeCell ref="A6:V6"/>
    <mergeCell ref="A5:V5"/>
    <mergeCell ref="A11:A12"/>
    <mergeCell ref="C10:F10"/>
    <mergeCell ref="R11:R12"/>
    <mergeCell ref="C11:C12"/>
    <mergeCell ref="F11:F12"/>
    <mergeCell ref="L11:L12"/>
    <mergeCell ref="N11:N12"/>
    <mergeCell ref="P11:P12"/>
  </mergeCells>
  <hyperlinks>
    <hyperlink ref="H1" location="Indice!A1" display="Indice" xr:uid="{00000000-0004-0000-0700-000000000000}"/>
  </hyperlinks>
  <pageMargins left="0.70866141732283472" right="0.70866141732283472" top="0.74803149606299213" bottom="0.74803149606299213" header="0.31496062992125984" footer="0.31496062992125984"/>
  <pageSetup paperSize="9" scale="65" orientation="landscape" verticalDpi="0"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ePQe7bPuUnP3sQu96CSDy9U/xErxrmL7aRRlforVb6Q=</DigestValue>
    </Reference>
    <Reference Type="http://www.w3.org/2000/09/xmldsig#Object" URI="#idOfficeObject">
      <DigestMethod Algorithm="http://www.w3.org/2001/04/xmlenc#sha256"/>
      <DigestValue>9alxuPe0C2BjqfPPzMlUvkzkSQZzrtCLhsSRctslIYI=</DigestValue>
    </Reference>
    <Reference Type="http://uri.etsi.org/01903#SignedProperties" URI="#idSignedProperties">
      <Transforms>
        <Transform Algorithm="http://www.w3.org/TR/2001/REC-xml-c14n-20010315"/>
      </Transforms>
      <DigestMethod Algorithm="http://www.w3.org/2001/04/xmlenc#sha256"/>
      <DigestValue>fjoIB/mQMsDZLlMyAxsI4DJ/Mq2hQ2MbDDV8Ktvytww=</DigestValue>
    </Reference>
    <Reference Type="http://www.w3.org/2000/09/xmldsig#Object" URI="#idValidSigLnImg">
      <DigestMethod Algorithm="http://www.w3.org/2001/04/xmlenc#sha256"/>
      <DigestValue>UIST37Pkd0ncUvCsvzco6SPA10c/AlBxEOfVyQ8udHE=</DigestValue>
    </Reference>
    <Reference Type="http://www.w3.org/2000/09/xmldsig#Object" URI="#idInvalidSigLnImg">
      <DigestMethod Algorithm="http://www.w3.org/2001/04/xmlenc#sha256"/>
      <DigestValue>hOd1hSLgkzXvhnbe1gcXlIO+DqppZRBvLtqGgATfosQ=</DigestValue>
    </Reference>
  </SignedInfo>
  <SignatureValue>nNFTZItfo1WcLk5xMFyvcGZXCY3Q2VQeNMrR6rRCNrS+ioh82mufdglhIZ8yQUE57dyU55RsZjMW
lgd4VL8Vid0MNsxORHU6TDEr6LKEL/TSbIIhWkEvL9a3mTvky9soyY2iEF6nncqrKB1Ch8i00sKs
rQ9H58AKts6d++sPSQWI+3P2i5o4pwMRFz+2j37yNavw6ZhYpWMRhe0G9AJB1/Atl5bp1BtmpEQT
+1icusOVA5Z2HhgUvcII91UgdSRnS3EWTurIGG42+p178EZYoeAd8p+kzBAgZ14nZg4zU+QUGcqt
nC1opaE9BJ8xBVZ/VD83LXOpFPXjykslLWfKhg==</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Transform>
          <Transform Algorithm="http://www.w3.org/TR/2001/REC-xml-c14n-20010315"/>
        </Transforms>
        <DigestMethod Algorithm="http://www.w3.org/2001/04/xmlenc#sha256"/>
        <DigestValue>1k4XkEIltXuNa5bfAnVyWSV0coXGxzFVJPIbHkrnqBc=</DigestValue>
      </Reference>
      <Reference URI="/xl/calcChain.xml?ContentType=application/vnd.openxmlformats-officedocument.spreadsheetml.calcChain+xml">
        <DigestMethod Algorithm="http://www.w3.org/2001/04/xmlenc#sha256"/>
        <DigestValue>yQ1MlQdSzfavHwsqp8urwzumP0J4S20XjiJF8VUYa34=</DigestValue>
      </Reference>
      <Reference URI="/xl/comments1.xml?ContentType=application/vnd.openxmlformats-officedocument.spreadsheetml.comments+xml">
        <DigestMethod Algorithm="http://www.w3.org/2001/04/xmlenc#sha256"/>
        <DigestValue>RApvf+knF2AAqHboUnhmERCs3lvi87oih58xp+v8Eqg=</DigestValue>
      </Reference>
      <Reference URI="/xl/comments2.xml?ContentType=application/vnd.openxmlformats-officedocument.spreadsheetml.comments+xml">
        <DigestMethod Algorithm="http://www.w3.org/2001/04/xmlenc#sha256"/>
        <DigestValue>NEd5c76yIzFzrNRrL8ClOy1oZwme3JoOUTWdT09J230=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QBGRECwR0XOmOfLaC+mT0g4rVxEIMgWxf6UbzIzBS2M=</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7uvnapVg0/Y3PmP7gmt4GR0ywN9FnOr8ujPWXu0tkj4=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wiVXcumh6XRk4gh9ePNTZYLp6zAWq5kSxnA3Dnf6ChM=</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MWO52TusuC6HBjk/jKqQbr4b/cGPk1HPL5gMkQXvhjg=</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WucWt59+Ya9ds73FAtdeK0yBo3jdFNm8cEbwTlEVgog=</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WucWt59+Ya9ds73FAtdeK0yBo3jdFNm8cEbwTlEVgog=</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sFkbjBQ210f/6OZ2/s0ZyG6fwKVn1+Q/VUMl+RfdppA=</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MWO52TusuC6HBjk/jKqQbr4b/cGPk1HPL5gMkQXvhjg=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2XEJzTeHFmlBxwDTFLW04cOe0zHEItv5/9XmjJ/7zSc=</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NdrNV4OTE/kTC6PmJWNAw3AXczhtLiDBpKGMk859sIg=</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jyhYPhXJVl9Z6NquIRkNP5P8m5FLQxYEOhh/7hLUceY=</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bAiF7p/DurY4h7897uGkjqNg+hAkgDlUMXRhqN+v87I=</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m1MH6Ect45CfHAy7CJ/aWzqLD2oQjuubMlXo5dt9EWk=</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ufVIIZbR3muO7yHQjWBZqVcmkCzL2v37KYuEYNsUOuU=</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V36SKR7s6zN+dPfpLTn0XwD2z6Xatj2GPc8KgBimHdo=</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Mqh972BtLIooN5Y/rlY+mBQwqkONn0zsk3gQTTQYSPA=</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CfiOHPdB+foMNWjDXsAuDT02Dyxlpge+KABZCF+CtzQ=</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Li14bvgBWktu582BfAuU153CUZTxQiEr8cbUywDVHHs=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6uUBpchHakqQDChgLemNyI2cKWqBIOFCUSJJMq3HYkA=</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9i3cFMqyIq4o0/5JxndGMGO2OIshK+5L3LLPbs8hTIA=</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9oZOvz116V2KJExU+fflxJ2HMBOVSpuYRl6+lYugQdA=</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f4RTn+1cKsHuaazlLxqB+NnoGci8lY2yQXMECFx1fJ8=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j79VH7ko70R7pttbrbb54NwBUX8PiGH2zPclev8hocs=</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j79VH7ko70R7pttbrbb54NwBUX8PiGH2zPclev8hocs=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YhU1wxMmVn0dj4hBqaMIHeh7rlGEa5lLKi4ybE2Mm68=</DigestValue>
      </Reference>
      <Reference URI="/xl/drawings/drawing1.xml?ContentType=application/vnd.openxmlformats-officedocument.drawing+xml">
        <DigestMethod Algorithm="http://www.w3.org/2001/04/xmlenc#sha256"/>
        <DigestValue>jdy9k1J4I4uSyuu7xSj6nvgKxnI9I62f0RZCoEhFvc0=</DigestValue>
      </Reference>
      <Reference URI="/xl/drawings/drawing10.xml?ContentType=application/vnd.openxmlformats-officedocument.drawing+xml">
        <DigestMethod Algorithm="http://www.w3.org/2001/04/xmlenc#sha256"/>
        <DigestValue>9zYozojxZwdOUTHDPdYIqXIFZjxHLTBqHxk9u7I0W0M=</DigestValue>
      </Reference>
      <Reference URI="/xl/drawings/drawing11.xml?ContentType=application/vnd.openxmlformats-officedocument.drawing+xml">
        <DigestMethod Algorithm="http://www.w3.org/2001/04/xmlenc#sha256"/>
        <DigestValue>OtmBWm3hmkaERptOL7Oy/RxoPuZqxlHv/aqOcQf3Llg=</DigestValue>
      </Reference>
      <Reference URI="/xl/drawings/drawing12.xml?ContentType=application/vnd.openxmlformats-officedocument.drawing+xml">
        <DigestMethod Algorithm="http://www.w3.org/2001/04/xmlenc#sha256"/>
        <DigestValue>SE6UEov3sSp7rrm/O///MA+KVtgPfYqRuA6+vwUqmYY=</DigestValue>
      </Reference>
      <Reference URI="/xl/drawings/drawing13.xml?ContentType=application/vnd.openxmlformats-officedocument.drawing+xml">
        <DigestMethod Algorithm="http://www.w3.org/2001/04/xmlenc#sha256"/>
        <DigestValue>MIir8/ofIZ/YIw6b4fn1oJ6xTXgvXMb2GpfkriDnIlc=</DigestValue>
      </Reference>
      <Reference URI="/xl/drawings/drawing14.xml?ContentType=application/vnd.openxmlformats-officedocument.drawing+xml">
        <DigestMethod Algorithm="http://www.w3.org/2001/04/xmlenc#sha256"/>
        <DigestValue>a4bNHbmBx0iGKSXOY7vItPYjhl1v4BfWkU2vJet/11c=</DigestValue>
      </Reference>
      <Reference URI="/xl/drawings/drawing15.xml?ContentType=application/vnd.openxmlformats-officedocument.drawing+xml">
        <DigestMethod Algorithm="http://www.w3.org/2001/04/xmlenc#sha256"/>
        <DigestValue>RoIs5h5dyGwJDF0qnZC1PEz6Dy56ako5suReP3mK1IM=</DigestValue>
      </Reference>
      <Reference URI="/xl/drawings/drawing16.xml?ContentType=application/vnd.openxmlformats-officedocument.drawing+xml">
        <DigestMethod Algorithm="http://www.w3.org/2001/04/xmlenc#sha256"/>
        <DigestValue>J6q60SRQzWaWUK5Oxe5ZlZCPBRdQWUc0zMOTxUjnrwU=</DigestValue>
      </Reference>
      <Reference URI="/xl/drawings/drawing17.xml?ContentType=application/vnd.openxmlformats-officedocument.drawing+xml">
        <DigestMethod Algorithm="http://www.w3.org/2001/04/xmlenc#sha256"/>
        <DigestValue>1zv7ygta+ILBWo+fOPdfXArO73k4puDcZj98DtPp7Qk=</DigestValue>
      </Reference>
      <Reference URI="/xl/drawings/drawing18.xml?ContentType=application/vnd.openxmlformats-officedocument.drawing+xml">
        <DigestMethod Algorithm="http://www.w3.org/2001/04/xmlenc#sha256"/>
        <DigestValue>zZxe2pLrgRDrboF4AAgb8BCfwFnV+RlCuFHK0heH3zY=</DigestValue>
      </Reference>
      <Reference URI="/xl/drawings/drawing19.xml?ContentType=application/vnd.openxmlformats-officedocument.drawing+xml">
        <DigestMethod Algorithm="http://www.w3.org/2001/04/xmlenc#sha256"/>
        <DigestValue>GHDBkohlUxTQ0mLv07L1OHOeP06KdWpzhMHPZ0Y/4mA=</DigestValue>
      </Reference>
      <Reference URI="/xl/drawings/drawing2.xml?ContentType=application/vnd.openxmlformats-officedocument.drawing+xml">
        <DigestMethod Algorithm="http://www.w3.org/2001/04/xmlenc#sha256"/>
        <DigestValue>XQNHDFVwvsIrCG4toClhHio7jfvVC/QYRV3LFWSVKIc=</DigestValue>
      </Reference>
      <Reference URI="/xl/drawings/drawing20.xml?ContentType=application/vnd.openxmlformats-officedocument.drawing+xml">
        <DigestMethod Algorithm="http://www.w3.org/2001/04/xmlenc#sha256"/>
        <DigestValue>i9s4RWS1pdJpZR2yIrIRTEkwXSIOkErBYXb5rZRNpe0=</DigestValue>
      </Reference>
      <Reference URI="/xl/drawings/drawing21.xml?ContentType=application/vnd.openxmlformats-officedocument.drawing+xml">
        <DigestMethod Algorithm="http://www.w3.org/2001/04/xmlenc#sha256"/>
        <DigestValue>02osDUpfWcAGdRIU0wTIRfx/Nt+sI1ZMuOxnbnu4UYE=</DigestValue>
      </Reference>
      <Reference URI="/xl/drawings/drawing22.xml?ContentType=application/vnd.openxmlformats-officedocument.drawing+xml">
        <DigestMethod Algorithm="http://www.w3.org/2001/04/xmlenc#sha256"/>
        <DigestValue>TnIe6L7bUQAlvYbWcVvAHL7MFg+Hy++UCJS97OLuU1E=</DigestValue>
      </Reference>
      <Reference URI="/xl/drawings/drawing23.xml?ContentType=application/vnd.openxmlformats-officedocument.drawing+xml">
        <DigestMethod Algorithm="http://www.w3.org/2001/04/xmlenc#sha256"/>
        <DigestValue>ChukAiCGh6L4+T+m45uTWmLVlsgMyja3dpV3sbI2dtg=</DigestValue>
      </Reference>
      <Reference URI="/xl/drawings/drawing24.xml?ContentType=application/vnd.openxmlformats-officedocument.drawing+xml">
        <DigestMethod Algorithm="http://www.w3.org/2001/04/xmlenc#sha256"/>
        <DigestValue>9XyTnt3bijk5mB5nfCft29NVySR7E7MJnYJ0BtB3vKU=</DigestValue>
      </Reference>
      <Reference URI="/xl/drawings/drawing25.xml?ContentType=application/vnd.openxmlformats-officedocument.drawing+xml">
        <DigestMethod Algorithm="http://www.w3.org/2001/04/xmlenc#sha256"/>
        <DigestValue>6XZPCg3ngDL0oGTbJ62Uc/f5HZ0CkSGSyPcxSoS56GA=</DigestValue>
      </Reference>
      <Reference URI="/xl/drawings/drawing26.xml?ContentType=application/vnd.openxmlformats-officedocument.drawing+xml">
        <DigestMethod Algorithm="http://www.w3.org/2001/04/xmlenc#sha256"/>
        <DigestValue>t6X6pEUvBUxJTmlb5uD7OhIBtS5ixhRcNxFLYliteb4=</DigestValue>
      </Reference>
      <Reference URI="/xl/drawings/drawing27.xml?ContentType=application/vnd.openxmlformats-officedocument.drawing+xml">
        <DigestMethod Algorithm="http://www.w3.org/2001/04/xmlenc#sha256"/>
        <DigestValue>lA44yqDKSkXWHb0DPVwbeXbAldvgPeoYNdmX+EuCOc0=</DigestValue>
      </Reference>
      <Reference URI="/xl/drawings/drawing28.xml?ContentType=application/vnd.openxmlformats-officedocument.drawing+xml">
        <DigestMethod Algorithm="http://www.w3.org/2001/04/xmlenc#sha256"/>
        <DigestValue>rVKCxLIEg89pHTrvZICBob7hzE2kff2Izr+zQN7HHbs=</DigestValue>
      </Reference>
      <Reference URI="/xl/drawings/drawing29.xml?ContentType=application/vnd.openxmlformats-officedocument.drawing+xml">
        <DigestMethod Algorithm="http://www.w3.org/2001/04/xmlenc#sha256"/>
        <DigestValue>1JO00jBbYqfMdw2SNwt4c7Ca/smOO5ORoihkN2lkNpQ=</DigestValue>
      </Reference>
      <Reference URI="/xl/drawings/drawing3.xml?ContentType=application/vnd.openxmlformats-officedocument.drawing+xml">
        <DigestMethod Algorithm="http://www.w3.org/2001/04/xmlenc#sha256"/>
        <DigestValue>g13HXlKSrpiX94NL6awPphgG0XgZEfhN2PzCr/bkJXo=</DigestValue>
      </Reference>
      <Reference URI="/xl/drawings/drawing30.xml?ContentType=application/vnd.openxmlformats-officedocument.drawing+xml">
        <DigestMethod Algorithm="http://www.w3.org/2001/04/xmlenc#sha256"/>
        <DigestValue>H13r6gqplnJf0yeQUyG7rckpqjcRHA/gXx1/614UiZ0=</DigestValue>
      </Reference>
      <Reference URI="/xl/drawings/drawing31.xml?ContentType=application/vnd.openxmlformats-officedocument.drawing+xml">
        <DigestMethod Algorithm="http://www.w3.org/2001/04/xmlenc#sha256"/>
        <DigestValue>tvv1kdOIgn5pjF2jYCeTpNl2v6PPYIbIGSVstAkRphA=</DigestValue>
      </Reference>
      <Reference URI="/xl/drawings/drawing32.xml?ContentType=application/vnd.openxmlformats-officedocument.drawing+xml">
        <DigestMethod Algorithm="http://www.w3.org/2001/04/xmlenc#sha256"/>
        <DigestValue>fANQSlX5pujqnk32qVjDNUO1o45oW5xj4YuXvSKSRH0=</DigestValue>
      </Reference>
      <Reference URI="/xl/drawings/drawing33.xml?ContentType=application/vnd.openxmlformats-officedocument.drawing+xml">
        <DigestMethod Algorithm="http://www.w3.org/2001/04/xmlenc#sha256"/>
        <DigestValue>bWwLLE6jnRRe36Ye0XRQDmBDShtoNe0gRcC+630DctQ=</DigestValue>
      </Reference>
      <Reference URI="/xl/drawings/drawing34.xml?ContentType=application/vnd.openxmlformats-officedocument.drawing+xml">
        <DigestMethod Algorithm="http://www.w3.org/2001/04/xmlenc#sha256"/>
        <DigestValue>UqOPIUQUnassMwwTPDvuGlN8TVJA689p6z/iA2if5/U=</DigestValue>
      </Reference>
      <Reference URI="/xl/drawings/drawing35.xml?ContentType=application/vnd.openxmlformats-officedocument.drawing+xml">
        <DigestMethod Algorithm="http://www.w3.org/2001/04/xmlenc#sha256"/>
        <DigestValue>3C3wJYUu9YvXQubLEA3v8khhBiGVidBJurJ3Nn7Wlos=</DigestValue>
      </Reference>
      <Reference URI="/xl/drawings/drawing36.xml?ContentType=application/vnd.openxmlformats-officedocument.drawing+xml">
        <DigestMethod Algorithm="http://www.w3.org/2001/04/xmlenc#sha256"/>
        <DigestValue>Yv2KVCvnC4csA8USjvpt1TyogfOmBdW2y7GSBreon5E=</DigestValue>
      </Reference>
      <Reference URI="/xl/drawings/drawing37.xml?ContentType=application/vnd.openxmlformats-officedocument.drawing+xml">
        <DigestMethod Algorithm="http://www.w3.org/2001/04/xmlenc#sha256"/>
        <DigestValue>Po8eKIGK0vkDOoU03cOzZNsaYPzO11zefF96vozBkDg=</DigestValue>
      </Reference>
      <Reference URI="/xl/drawings/drawing38.xml?ContentType=application/vnd.openxmlformats-officedocument.drawing+xml">
        <DigestMethod Algorithm="http://www.w3.org/2001/04/xmlenc#sha256"/>
        <DigestValue>/vle05Pjjd7ZuMTOyE9z2YdIUuA2BGLupSedY4JQbEc=</DigestValue>
      </Reference>
      <Reference URI="/xl/drawings/drawing39.xml?ContentType=application/vnd.openxmlformats-officedocument.drawing+xml">
        <DigestMethod Algorithm="http://www.w3.org/2001/04/xmlenc#sha256"/>
        <DigestValue>kmQOckKxAWNB2lWX3Aa11WvuCK2UbtqMTEOaxI1gp0k=</DigestValue>
      </Reference>
      <Reference URI="/xl/drawings/drawing4.xml?ContentType=application/vnd.openxmlformats-officedocument.drawing+xml">
        <DigestMethod Algorithm="http://www.w3.org/2001/04/xmlenc#sha256"/>
        <DigestValue>4qx4Cj5wSTqJ+njRFjsh1qiFVSqCLA/s3nmHv4tqakI=</DigestValue>
      </Reference>
      <Reference URI="/xl/drawings/drawing40.xml?ContentType=application/vnd.openxmlformats-officedocument.drawing+xml">
        <DigestMethod Algorithm="http://www.w3.org/2001/04/xmlenc#sha256"/>
        <DigestValue>yYZddZogsag6T+adKnUvZ2UR/qubYSzXaitv+UmQhac=</DigestValue>
      </Reference>
      <Reference URI="/xl/drawings/drawing41.xml?ContentType=application/vnd.openxmlformats-officedocument.drawing+xml">
        <DigestMethod Algorithm="http://www.w3.org/2001/04/xmlenc#sha256"/>
        <DigestValue>czyhJxdI/e0IbcHM0k+91zcQV46XlmOvoub/7ezhd6U=</DigestValue>
      </Reference>
      <Reference URI="/xl/drawings/drawing42.xml?ContentType=application/vnd.openxmlformats-officedocument.drawing+xml">
        <DigestMethod Algorithm="http://www.w3.org/2001/04/xmlenc#sha256"/>
        <DigestValue>81e+kTATaD9GqD7RnGFLpaXkjL+waSyNXXoBrKpgBqo=</DigestValue>
      </Reference>
      <Reference URI="/xl/drawings/drawing43.xml?ContentType=application/vnd.openxmlformats-officedocument.drawing+xml">
        <DigestMethod Algorithm="http://www.w3.org/2001/04/xmlenc#sha256"/>
        <DigestValue>z/SYSqPO3aQzHNwqNDMAwUl6GFXDRXWZNVQhCexi21A=</DigestValue>
      </Reference>
      <Reference URI="/xl/drawings/drawing44.xml?ContentType=application/vnd.openxmlformats-officedocument.drawing+xml">
        <DigestMethod Algorithm="http://www.w3.org/2001/04/xmlenc#sha256"/>
        <DigestValue>j1lpiUJv0nxDgy4YAklSCJJtZ6uYKUg+HfyaS+mi3qU=</DigestValue>
      </Reference>
      <Reference URI="/xl/drawings/drawing45.xml?ContentType=application/vnd.openxmlformats-officedocument.drawing+xml">
        <DigestMethod Algorithm="http://www.w3.org/2001/04/xmlenc#sha256"/>
        <DigestValue>PeQDWPG8VIFwk6bLOkCxjnqaaLyk2rBhd/QvfPhPcfc=</DigestValue>
      </Reference>
      <Reference URI="/xl/drawings/drawing46.xml?ContentType=application/vnd.openxmlformats-officedocument.drawing+xml">
        <DigestMethod Algorithm="http://www.w3.org/2001/04/xmlenc#sha256"/>
        <DigestValue>h0pSEzQOaq9Oq1TIVPFiCLaUuFkffVoPFILrWbZt6l0=</DigestValue>
      </Reference>
      <Reference URI="/xl/drawings/drawing5.xml?ContentType=application/vnd.openxmlformats-officedocument.drawing+xml">
        <DigestMethod Algorithm="http://www.w3.org/2001/04/xmlenc#sha256"/>
        <DigestValue>78SkU0oBoPKU0rYTRpKSUeJe+uOE9umM+gcASGoHSfk=</DigestValue>
      </Reference>
      <Reference URI="/xl/drawings/drawing6.xml?ContentType=application/vnd.openxmlformats-officedocument.drawing+xml">
        <DigestMethod Algorithm="http://www.w3.org/2001/04/xmlenc#sha256"/>
        <DigestValue>Ak/rGSYDLj/cJsCLQny+hx+0l14ZnCwt+IGaoxfXDm4=</DigestValue>
      </Reference>
      <Reference URI="/xl/drawings/drawing7.xml?ContentType=application/vnd.openxmlformats-officedocument.drawing+xml">
        <DigestMethod Algorithm="http://www.w3.org/2001/04/xmlenc#sha256"/>
        <DigestValue>EawLm8XikeOFWirKa9f77hj+BGtiEmHDh1Sw0ieEcmI=</DigestValue>
      </Reference>
      <Reference URI="/xl/drawings/drawing8.xml?ContentType=application/vnd.openxmlformats-officedocument.drawing+xml">
        <DigestMethod Algorithm="http://www.w3.org/2001/04/xmlenc#sha256"/>
        <DigestValue>a/iyTJavYNPxXed8aKMQAlm+Vampk+Zp2vIhjNurRvU=</DigestValue>
      </Reference>
      <Reference URI="/xl/drawings/drawing9.xml?ContentType=application/vnd.openxmlformats-officedocument.drawing+xml">
        <DigestMethod Algorithm="http://www.w3.org/2001/04/xmlenc#sha256"/>
        <DigestValue>PQbiFQkSbD4VIhLOn4iOfr3FrNft58ndPGmYQcTlEGc=</DigestValue>
      </Reference>
      <Reference URI="/xl/drawings/vmlDrawing1.vml?ContentType=application/vnd.openxmlformats-officedocument.vmlDrawing">
        <DigestMethod Algorithm="http://www.w3.org/2001/04/xmlenc#sha256"/>
        <DigestValue>3LDkjAnjHvlsMRbmYxzU7AeOFiYCNPKmTzUsaLQ/NXs=</DigestValue>
      </Reference>
      <Reference URI="/xl/drawings/vmlDrawing2.vml?ContentType=application/vnd.openxmlformats-officedocument.vmlDrawing">
        <DigestMethod Algorithm="http://www.w3.org/2001/04/xmlenc#sha256"/>
        <DigestValue>Ay3OzNUoIyHsAyNIx+nJFB2beIS/XlTi3AKqFq06/64=</DigestValue>
      </Reference>
      <Reference URI="/xl/drawings/vmlDrawing3.vml?ContentType=application/vnd.openxmlformats-officedocument.vmlDrawing">
        <DigestMethod Algorithm="http://www.w3.org/2001/04/xmlenc#sha256"/>
        <DigestValue>hmuR7NKCH+ul+B72D1WrF7fAMPm0eWwJQsyG1sWMw2I=</DigestValue>
      </Reference>
      <Reference URI="/xl/media/image1.jpeg?ContentType=image/jpeg">
        <DigestMethod Algorithm="http://www.w3.org/2001/04/xmlenc#sha256"/>
        <DigestValue>uVQaGz0OkXvXAzIgGeBC5HV1DTCPayNNezQF8lwNyjI=</DigestValue>
      </Reference>
      <Reference URI="/xl/media/image10.png?ContentType=image/png">
        <DigestMethod Algorithm="http://www.w3.org/2001/04/xmlenc#sha256"/>
        <DigestValue>O8Zl2KboTyh5yKDKcLUstXTurHEQgizzU8SC+ZpiCKA=</DigestValue>
      </Reference>
      <Reference URI="/xl/media/image11.jpeg?ContentType=image/jpeg">
        <DigestMethod Algorithm="http://www.w3.org/2001/04/xmlenc#sha256"/>
        <DigestValue>z8Fefu2xvzX4cMmVl2soKid6fIaunlGp6UZMYRja5Co=</DigestValue>
      </Reference>
      <Reference URI="/xl/media/image12.jpeg?ContentType=image/jpeg">
        <DigestMethod Algorithm="http://www.w3.org/2001/04/xmlenc#sha256"/>
        <DigestValue>5TBd+S82Bb2WUgwAmiDasTdNhDcpdznScOo80ZRjcOE=</DigestValue>
      </Reference>
      <Reference URI="/xl/media/image13.jpeg?ContentType=image/jpeg">
        <DigestMethod Algorithm="http://www.w3.org/2001/04/xmlenc#sha256"/>
        <DigestValue>74w7BfEQZH6vfSTza72OUJQXTsBfktuSRnuNLt+f2PY=</DigestValue>
      </Reference>
      <Reference URI="/xl/media/image14.jpeg?ContentType=image/jpeg">
        <DigestMethod Algorithm="http://www.w3.org/2001/04/xmlenc#sha256"/>
        <DigestValue>c4KbFI/foGo8wJpX0uRpIZLDwZiCPSGZsGmqWDQnD08=</DigestValue>
      </Reference>
      <Reference URI="/xl/media/image15.jpeg?ContentType=image/jpeg">
        <DigestMethod Algorithm="http://www.w3.org/2001/04/xmlenc#sha256"/>
        <DigestValue>pT+y5Ju9lo9cYz1sFnG8C3TmDKBtKfhPnlIdKQroaN4=</DigestValue>
      </Reference>
      <Reference URI="/xl/media/image16.jpeg?ContentType=image/jpeg">
        <DigestMethod Algorithm="http://www.w3.org/2001/04/xmlenc#sha256"/>
        <DigestValue>yxnREpDf4j9X11ubqjq9501e4TbHB2mi0knn5O/fVlA=</DigestValue>
      </Reference>
      <Reference URI="/xl/media/image17.jpeg?ContentType=image/jpeg">
        <DigestMethod Algorithm="http://www.w3.org/2001/04/xmlenc#sha256"/>
        <DigestValue>kt7akNRGqxSps5UYhO3TNYrPlp9PKQuAaevpa2ce7NI=</DigestValue>
      </Reference>
      <Reference URI="/xl/media/image18.jpeg?ContentType=image/jpeg">
        <DigestMethod Algorithm="http://www.w3.org/2001/04/xmlenc#sha256"/>
        <DigestValue>k+DDz1F65FzUcB7o41i3JMPYjOQBIlcUnPTAVp4b6v0=</DigestValue>
      </Reference>
      <Reference URI="/xl/media/image19.jpeg?ContentType=image/jpeg">
        <DigestMethod Algorithm="http://www.w3.org/2001/04/xmlenc#sha256"/>
        <DigestValue>A/S5OmrP1nkHHehfMqPuSd1UjAuk0GQfNhkgSqmK2g8=</DigestValue>
      </Reference>
      <Reference URI="/xl/media/image2.jpeg?ContentType=image/jpeg">
        <DigestMethod Algorithm="http://www.w3.org/2001/04/xmlenc#sha256"/>
        <DigestValue>QwCSLvQ6SwGV0NERo7lOxX6TTAPNaF6/ecc1GEiQT7Q=</DigestValue>
      </Reference>
      <Reference URI="/xl/media/image20.jpeg?ContentType=image/jpeg">
        <DigestMethod Algorithm="http://www.w3.org/2001/04/xmlenc#sha256"/>
        <DigestValue>gMum+OsxGoqfE9EB18YsDQR5wdWg8uyLjvBFmm5S6NU=</DigestValue>
      </Reference>
      <Reference URI="/xl/media/image21.jpeg?ContentType=image/jpeg">
        <DigestMethod Algorithm="http://www.w3.org/2001/04/xmlenc#sha256"/>
        <DigestValue>QvPlvwR2bjkXh7f+sT224xSorYJashHOhJHKThDk8cg=</DigestValue>
      </Reference>
      <Reference URI="/xl/media/image22.jpeg?ContentType=image/jpeg">
        <DigestMethod Algorithm="http://www.w3.org/2001/04/xmlenc#sha256"/>
        <DigestValue>ALBAhwzC2OHgjtOmwkural06CNX1jVCQeVKmRqwv7BQ=</DigestValue>
      </Reference>
      <Reference URI="/xl/media/image23.jpeg?ContentType=image/jpeg">
        <DigestMethod Algorithm="http://www.w3.org/2001/04/xmlenc#sha256"/>
        <DigestValue>zRPwgiBzTd9pVrSj/W2rphCysEirY8QGeip4XjAmx5U=</DigestValue>
      </Reference>
      <Reference URI="/xl/media/image24.jpeg?ContentType=image/jpeg">
        <DigestMethod Algorithm="http://www.w3.org/2001/04/xmlenc#sha256"/>
        <DigestValue>XgOr7y4VLLubpSba5JJeFSsI9gZ6sSOxovqIe3DWDYA=</DigestValue>
      </Reference>
      <Reference URI="/xl/media/image25.jpeg?ContentType=image/jpeg">
        <DigestMethod Algorithm="http://www.w3.org/2001/04/xmlenc#sha256"/>
        <DigestValue>pXHg3yDFNRxIc7AAuulqMoccyW1cHf6b+Yrt4ZU06o0=</DigestValue>
      </Reference>
      <Reference URI="/xl/media/image26.jpeg?ContentType=image/jpeg">
        <DigestMethod Algorithm="http://www.w3.org/2001/04/xmlenc#sha256"/>
        <DigestValue>R6CElL23S+W5xuMzzWYPc4CxO9+qX6Pu1DAluKNYNPk=</DigestValue>
      </Reference>
      <Reference URI="/xl/media/image27.jpeg?ContentType=image/jpeg">
        <DigestMethod Algorithm="http://www.w3.org/2001/04/xmlenc#sha256"/>
        <DigestValue>rL4DekB0IVBRviQfbJ8XI6tukx7NtNBKIpQMqYY1KbY=</DigestValue>
      </Reference>
      <Reference URI="/xl/media/image28.jpeg?ContentType=image/jpeg">
        <DigestMethod Algorithm="http://www.w3.org/2001/04/xmlenc#sha256"/>
        <DigestValue>wIx9JizOh4CacecdEbubfTmPsPbGOkBlh76LtaRqR4k=</DigestValue>
      </Reference>
      <Reference URI="/xl/media/image29.jpeg?ContentType=image/jpeg">
        <DigestMethod Algorithm="http://www.w3.org/2001/04/xmlenc#sha256"/>
        <DigestValue>Ge2dqjk+4W8n4ySto3oymOZwDLCTawLO/a5y+BbOYbM=</DigestValue>
      </Reference>
      <Reference URI="/xl/media/image3.jpeg?ContentType=image/jpeg">
        <DigestMethod Algorithm="http://www.w3.org/2001/04/xmlenc#sha256"/>
        <DigestValue>ff0eoviiWiYXrqDHDUM1eSI0cpYbnwLukfS6qXAhSMk=</DigestValue>
      </Reference>
      <Reference URI="/xl/media/image30.jpeg?ContentType=image/jpeg">
        <DigestMethod Algorithm="http://www.w3.org/2001/04/xmlenc#sha256"/>
        <DigestValue>J/qVpgyBS+1+f7gyBpGlXiEprwfqnKl+zwN8MaT7hHE=</DigestValue>
      </Reference>
      <Reference URI="/xl/media/image31.jpeg?ContentType=image/jpeg">
        <DigestMethod Algorithm="http://www.w3.org/2001/04/xmlenc#sha256"/>
        <DigestValue>lriem7l06ys0IelMX1seQCJ6Igh9z2Xz2321Acrey8M=</DigestValue>
      </Reference>
      <Reference URI="/xl/media/image32.jpeg?ContentType=image/jpeg">
        <DigestMethod Algorithm="http://www.w3.org/2001/04/xmlenc#sha256"/>
        <DigestValue>6s4H2GCxkgW9P4xWgknYkoJQQ+0xIAlDDjwd9F9CUoA=</DigestValue>
      </Reference>
      <Reference URI="/xl/media/image33.jpeg?ContentType=image/jpeg">
        <DigestMethod Algorithm="http://www.w3.org/2001/04/xmlenc#sha256"/>
        <DigestValue>MZ1G2qzlbqM3cV9lD1S2nEM0po+71CSIfskFHl/ZHIQ=</DigestValue>
      </Reference>
      <Reference URI="/xl/media/image34.jpeg?ContentType=image/jpeg">
        <DigestMethod Algorithm="http://www.w3.org/2001/04/xmlenc#sha256"/>
        <DigestValue>jm7ERTNCJ6ZHBdI3Vg84FtGsH1oFfmrpwOnvzJ+A8W8=</DigestValue>
      </Reference>
      <Reference URI="/xl/media/image4.emf?ContentType=image/x-emf">
        <DigestMethod Algorithm="http://www.w3.org/2001/04/xmlenc#sha256"/>
        <DigestValue>pN5x3HPEIvI57739FUciksg04j1p8/DVIHTev42hNxs=</DigestValue>
      </Reference>
      <Reference URI="/xl/media/image5.emf?ContentType=image/x-emf">
        <DigestMethod Algorithm="http://www.w3.org/2001/04/xmlenc#sha256"/>
        <DigestValue>H55DFEMspT4PsChAxdFI1CXw65fkqI/1Bqn526Q9tAw=</DigestValue>
      </Reference>
      <Reference URI="/xl/media/image6.emf?ContentType=image/x-emf">
        <DigestMethod Algorithm="http://www.w3.org/2001/04/xmlenc#sha256"/>
        <DigestValue>RFNbK5ZNXIgq/1Q7LWx8goOfTChOXMrUXOJacOv4n8I=</DigestValue>
      </Reference>
      <Reference URI="/xl/media/image7.jpeg?ContentType=image/jpeg">
        <DigestMethod Algorithm="http://www.w3.org/2001/04/xmlenc#sha256"/>
        <DigestValue>1B51DDVXCI2om0IrwgUR5CzA8ZBJmHKaWZz4Xj3Id24=</DigestValue>
      </Reference>
      <Reference URI="/xl/media/image8.jpeg?ContentType=image/jpeg">
        <DigestMethod Algorithm="http://www.w3.org/2001/04/xmlenc#sha256"/>
        <DigestValue>mItvm6aBFokJlOFyAOoXLb3mvhCqLEP3AKRoOiEFPpU=</DigestValue>
      </Reference>
      <Reference URI="/xl/media/image9.jpeg?ContentType=image/jpeg">
        <DigestMethod Algorithm="http://www.w3.org/2001/04/xmlenc#sha256"/>
        <DigestValue>p2zv35+JJorarAql+FYb2WL21lJ9f54A550KIQL3AH8=</DigestValue>
      </Reference>
      <Reference URI="/xl/printerSettings/printerSettings1.bin?ContentType=application/vnd.openxmlformats-officedocument.spreadsheetml.printerSettings">
        <DigestMethod Algorithm="http://www.w3.org/2001/04/xmlenc#sha256"/>
        <DigestValue>UnAqAqXIzbVDEugMasFyfrZXFJdXoKdlc4CQzqUWDHQ=</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TaA6KX/SRWPpmiasS8KGCRFI/mFTpQlGqiM07LbibG8=</DigestValue>
      </Reference>
      <Reference URI="/xl/printerSettings/printerSettings14.bin?ContentType=application/vnd.openxmlformats-officedocument.spreadsheetml.printerSettings">
        <DigestMethod Algorithm="http://www.w3.org/2001/04/xmlenc#sha256"/>
        <DigestValue>TaA6KX/SRWPpmiasS8KGCRFI/mFTpQlGqiM07LbibG8=</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s6l80irlBTW+uFk7nR5c7WcaDa2jSh3MPBgl0IjaDO0=</DigestValue>
      </Reference>
      <Reference URI="/xl/printerSettings/printerSettings17.bin?ContentType=application/vnd.openxmlformats-officedocument.spreadsheetml.printerSettings">
        <DigestMethod Algorithm="http://www.w3.org/2001/04/xmlenc#sha256"/>
        <DigestValue>TaA6KX/SRWPpmiasS8KGCRFI/mFTpQlGqiM07LbibG8=</DigestValue>
      </Reference>
      <Reference URI="/xl/printerSettings/printerSettings18.bin?ContentType=application/vnd.openxmlformats-officedocument.spreadsheetml.printerSettings">
        <DigestMethod Algorithm="http://www.w3.org/2001/04/xmlenc#sha256"/>
        <DigestValue>TaA6KX/SRWPpmiasS8KGCRFI/mFTpQlGqiM07LbibG8=</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TaA6KX/SRWPpmiasS8KGCRFI/mFTpQlGqiM07LbibG8=</DigestValue>
      </Reference>
      <Reference URI="/xl/printerSettings/printerSettings21.bin?ContentType=application/vnd.openxmlformats-officedocument.spreadsheetml.printerSettings">
        <DigestMethod Algorithm="http://www.w3.org/2001/04/xmlenc#sha256"/>
        <DigestValue>s6l80irlBTW+uFk7nR5c7WcaDa2jSh3MPBgl0IjaDO0=</DigestValue>
      </Reference>
      <Reference URI="/xl/printerSettings/printerSettings22.bin?ContentType=application/vnd.openxmlformats-officedocument.spreadsheetml.printerSettings">
        <DigestMethod Algorithm="http://www.w3.org/2001/04/xmlenc#sha256"/>
        <DigestValue>TaA6KX/SRWPpmiasS8KGCRFI/mFTpQlGqiM07LbibG8=</DigestValue>
      </Reference>
      <Reference URI="/xl/printerSettings/printerSettings23.bin?ContentType=application/vnd.openxmlformats-officedocument.spreadsheetml.printerSettings">
        <DigestMethod Algorithm="http://www.w3.org/2001/04/xmlenc#sha256"/>
        <DigestValue>TaA6KX/SRWPpmiasS8KGCRFI/mFTpQlGqiM07LbibG8=</DigestValue>
      </Reference>
      <Reference URI="/xl/printerSettings/printerSettings24.bin?ContentType=application/vnd.openxmlformats-officedocument.spreadsheetml.printerSettings">
        <DigestMethod Algorithm="http://www.w3.org/2001/04/xmlenc#sha256"/>
        <DigestValue>TaA6KX/SRWPpmiasS8KGCRFI/mFTpQlGqiM07LbibG8=</DigestValue>
      </Reference>
      <Reference URI="/xl/printerSettings/printerSettings25.bin?ContentType=application/vnd.openxmlformats-officedocument.spreadsheetml.printerSettings">
        <DigestMethod Algorithm="http://www.w3.org/2001/04/xmlenc#sha256"/>
        <DigestValue>GyyR84UYFfbFvVrs+ip9vPggIMAXC0nxkmeUVNsGxCc=</DigestValue>
      </Reference>
      <Reference URI="/xl/printerSettings/printerSettings26.bin?ContentType=application/vnd.openxmlformats-officedocument.spreadsheetml.printerSettings">
        <DigestMethod Algorithm="http://www.w3.org/2001/04/xmlenc#sha256"/>
        <DigestValue>TaA6KX/SRWPpmiasS8KGCRFI/mFTpQlGqiM07LbibG8=</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xsjcjp08gYqgR1mdEJ8/Yi3+7mFN7/191uYs6FUjnVM=</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TaA6KX/SRWPpmiasS8KGCRFI/mFTpQlGqiM07LbibG8=</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TaA6KX/SRWPpmiasS8KGCRFI/mFTpQlGqiM07LbibG8=</DigestValue>
      </Reference>
      <Reference URI="/xl/printerSettings/printerSettings38.bin?ContentType=application/vnd.openxmlformats-officedocument.spreadsheetml.printerSettings">
        <DigestMethod Algorithm="http://www.w3.org/2001/04/xmlenc#sha256"/>
        <DigestValue>TaA6KX/SRWPpmiasS8KGCRFI/mFTpQlGqiM07LbibG8=</DigestValue>
      </Reference>
      <Reference URI="/xl/printerSettings/printerSettings39.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Tk9LK+ZWXefqfSgjKvpxh3wCnZiNDftIGDWyddQuC14=</DigestValue>
      </Reference>
      <Reference URI="/xl/printerSettings/printerSettings40.bin?ContentType=application/vnd.openxmlformats-officedocument.spreadsheetml.printerSettings">
        <DigestMethod Algorithm="http://www.w3.org/2001/04/xmlenc#sha256"/>
        <DigestValue>TaA6KX/SRWPpmiasS8KGCRFI/mFTpQlGqiM07LbibG8=</DigestValue>
      </Reference>
      <Reference URI="/xl/printerSettings/printerSettings41.bin?ContentType=application/vnd.openxmlformats-officedocument.spreadsheetml.printerSettings">
        <DigestMethod Algorithm="http://www.w3.org/2001/04/xmlenc#sha256"/>
        <DigestValue>TaA6KX/SRWPpmiasS8KGCRFI/mFTpQlGqiM07LbibG8=</DigestValue>
      </Reference>
      <Reference URI="/xl/printerSettings/printerSettings42.bin?ContentType=application/vnd.openxmlformats-officedocument.spreadsheetml.printerSettings">
        <DigestMethod Algorithm="http://www.w3.org/2001/04/xmlenc#sha256"/>
        <DigestValue>TaA6KX/SRWPpmiasS8KGCRFI/mFTpQlGqiM07LbibG8=</DigestValue>
      </Reference>
      <Reference URI="/xl/printerSettings/printerSettings43.bin?ContentType=application/vnd.openxmlformats-officedocument.spreadsheetml.printerSettings">
        <DigestMethod Algorithm="http://www.w3.org/2001/04/xmlenc#sha256"/>
        <DigestValue>TaA6KX/SRWPpmiasS8KGCRFI/mFTpQlGqiM07LbibG8=</DigestValue>
      </Reference>
      <Reference URI="/xl/printerSettings/printerSettings44.bin?ContentType=application/vnd.openxmlformats-officedocument.spreadsheetml.printerSettings">
        <DigestMethod Algorithm="http://www.w3.org/2001/04/xmlenc#sha256"/>
        <DigestValue>TaA6KX/SRWPpmiasS8KGCRFI/mFTpQlGqiM07LbibG8=</DigestValue>
      </Reference>
      <Reference URI="/xl/printerSettings/printerSettings45.bin?ContentType=application/vnd.openxmlformats-officedocument.spreadsheetml.printerSettings">
        <DigestMethod Algorithm="http://www.w3.org/2001/04/xmlenc#sha256"/>
        <DigestValue>TaA6KX/SRWPpmiasS8KGCRFI/mFTpQlGqiM07LbibG8=</DigestValue>
      </Reference>
      <Reference URI="/xl/printerSettings/printerSettings46.bin?ContentType=application/vnd.openxmlformats-officedocument.spreadsheetml.printerSettings">
        <DigestMethod Algorithm="http://www.w3.org/2001/04/xmlenc#sha256"/>
        <DigestValue>TaA6KX/SRWPpmiasS8KGCRFI/mFTpQlGqiM07LbibG8=</DigestValue>
      </Reference>
      <Reference URI="/xl/printerSettings/printerSettings47.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Tk9LK+ZWXefqfSgjKvpxh3wCnZiNDftIGDWyddQuC14=</DigestValue>
      </Reference>
      <Reference URI="/xl/printerSettings/printerSettings6.bin?ContentType=application/vnd.openxmlformats-officedocument.spreadsheetml.printerSettings">
        <DigestMethod Algorithm="http://www.w3.org/2001/04/xmlenc#sha256"/>
        <DigestValue>Dz27cbWr41kVTaSP3vl/G9giw0/aTSuchDZ4fbkwKi4=</DigestValue>
      </Reference>
      <Reference URI="/xl/printerSettings/printerSettings7.bin?ContentType=application/vnd.openxmlformats-officedocument.spreadsheetml.printerSettings">
        <DigestMethod Algorithm="http://www.w3.org/2001/04/xmlenc#sha256"/>
        <DigestValue>wLiy6LpEuHxBnsxzQ892jbm/w59pzVZlxGs3Du30RNs=</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mZBJ/3apYOF31HOuHNNHRQfM9cu4vVDL/L68f2C+J5I=</DigestValue>
      </Reference>
      <Reference URI="/xl/styles.xml?ContentType=application/vnd.openxmlformats-officedocument.spreadsheetml.styles+xml">
        <DigestMethod Algorithm="http://www.w3.org/2001/04/xmlenc#sha256"/>
        <DigestValue>M9+g6KtGPC4aGouMb9LOs4UzeLe3PGsgjbK6Gv3p634=</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SDANqQwF3yVQqHbH04TWg8rzGVsCWmOQnjxassuux+c=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tAw0CM4ccbE0LI7BZe2RQojB2vCAlZVSovckU6XQgKA=</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CwvGKO7du/4VK3JXwI1xC26LuLly21vgfyS4zPmBQJw=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C9DxQUDAZZy3QTe+w8JtDLAliJ2w2mmT8od4UsD9boo=</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iK1cCeJyE0nh61Ysaws+TMA/tgQJwUsR5g0ps2rJkns=</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TNIH9EyQB0FCBnD3gN1o6yJqJalnm6okHmoYYS8G33M=</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gxnAb4oDlVkStw4lP+psDHrAXKx4nZlOnDqo6Tf72e8=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g/fjY5t552fl5Q3r0lx1AzSOYjXxeVx9wNhWIqlO5e4=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m6kb28Dn+5+eypaoArLKSiTj11tTjl+mIR9qY8mtCLk=</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xZpDns+d8lbRYtyjNAr+ga7dA24vbT4Wr1oZV7ptCME=</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L0zBPEwG77w+h4GLrodZUM0ZcAZ//uPEeldIcDiuL6E=</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XYW3lJEtF20IgcoPfQCq77/7whzU5JlTECZN/Wfx6+0=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ch/7Fy21MMu+BePE7V2u7g75sbQp0A/Jxw0Bq56y7z8=</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hTuy/+UvlB2R5FWCWBhblgduMioJED45reVxZtTC4e4=</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jzvgeVdjvrneTg+IZUwCqqwArIZ3S3skW0W18RG3FM4=</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57i1pbA3CB6hDmVj+1OCDskXUS1T4EGFx9CuBhHmh1E=</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+vduVf9spUWgJ+PrOuGlCdsDpmeXK/UkIAkJ9JHJtHg=</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u5OdX5KpKJg5XUtpVocdFtSlvuNtX/hLAFTLjzts1Lc=</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CL8uwQyW0vgo0qm82H94s8lcp7+TSW0PxVR9e1WVr9k=</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Qimnyz08wd9b4B6R7gfJafizsfeNozH0lqjfwXwYYsM=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tLVl5V0O52JLCQWMq6r6eXKzZ8sVTCn+ik5czZUEJ+s=</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TknLzunfUL3Zw5uYKu00htrqsgiFRJd+44+XbCzvTEY=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J6xIt4TVd0e6MwlVAijoAFLmNDO2plhHDR9Mi0z5acA=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xEjnoC6oveMaQJxRAfS6Ocv9rAtbqw8uIVWScNpbU2I=</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nVwcYeYjC83AWkq6tL62C48zCn7gfaM3NaCxGsEeZUw=</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ij1zzOGUro/OVp21oRCYnWVDgZG9VDW9KTGROejvTIY=</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SbQWMLRm4tsA0sxy5ypgzJ89AjjN6jL9J6Na6XDY+Nk=</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Sy08buNOQ5bd9x6LsC1hQFVhrR1Bq+jy2SfboDkCpZ8=</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BZ9/PJv5wgk8kpObdwVjMux+LnZul0h4Wc/53YU87OY=</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yRrujPwgzQ99v5iCgBZN3X0NRlc3NyfxU2GoLprfgFA=</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bkmF2drCQz+KWRPCkwJz/PFbN+bWAf0ewNqbRkltF/Y=</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NXUa5OnMe8Xip6R/8FmkFtxRb0AzJ8cjkrklKsXR8JU=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P9ZWIjf+76CnmMxSsShgPYe3rW/XkfaF6S8gIa2EGM4=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XK+/2YQbmfdw58fouE2vM4clblYOhT0t4dHCzA6jm4w=</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PGHn2RUNGM3iq5Obt+qQRZ/C0hFXtGOVo8UD/YsLtEA=</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rptzFewBdbDLgvrpj+LasvtbGdyJe9X+cB/wz+sYQEQ=</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Ce3O3hpyoNL/Xktb0A2MYo6xTFfL488yUJS7ufXlrV8=</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jBmOw8ApluUNQ3uLX3mJHAK/3j77pIz3so2pH1z0BCY=</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w/K/q9EvbOh/FDEKhfTQAv63v06fUWx58GQdIcSgnkE=</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5FsKZ1YTkMgX/nqFgVwd31TffoL8YLRJZRtQ4iUzB+g=</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g4ImsBgWzCbSexivLwDl/ddPyBD0CFKBxihktnyupOU=</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K2X+MSOZcXzXKBe8S3aOC8gUolUQ7UeZ73dVybduyDo=</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ZoIXZgdpKm7NMrs8F4RU8DZ0F7nFG2wb9/nlkLNVCnQ=</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zw373aHNdRzCSJJ+WNC1kHbHedeGcJRUk5/di/vAqoI=</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+xv39IL7tPpsXHT+vo405BfLsmjmbjvDNJ7rppqDbsg=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StPS/6amf8jz01ZZrBHmJlLhrs5LJ46DmNQ44UesUn0=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kAJ1oeQNNg8HxU6Ejt0NPsQTd4QbuWb/PydCbS8Oz30=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bR675nxdlHeeqVnTO769PI9TLFc8//q5V+sMw6dD8cE=</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9T+yw4wrsh9mj6LX9ttMHSq7Qcj1J3NzJF8ZBQ59Fos=</DigestValue>
      </Reference>
      <Reference URI="/xl/worksheets/sheet1.xml?ContentType=application/vnd.openxmlformats-officedocument.spreadsheetml.worksheet+xml">
        <DigestMethod Algorithm="http://www.w3.org/2001/04/xmlenc#sha256"/>
        <DigestValue>b7B9nZuIDzlUd+rnftMyZdLcM3e/wc77zpCHYVwtHNY=</DigestValue>
      </Reference>
      <Reference URI="/xl/worksheets/sheet10.xml?ContentType=application/vnd.openxmlformats-officedocument.spreadsheetml.worksheet+xml">
        <DigestMethod Algorithm="http://www.w3.org/2001/04/xmlenc#sha256"/>
        <DigestValue>rhDuoNc3WjFSNoHFo3LzoTBVoq6Uawc2JW0aWhD8E2k=</DigestValue>
      </Reference>
      <Reference URI="/xl/worksheets/sheet11.xml?ContentType=application/vnd.openxmlformats-officedocument.spreadsheetml.worksheet+xml">
        <DigestMethod Algorithm="http://www.w3.org/2001/04/xmlenc#sha256"/>
        <DigestValue>Mhqrbv+GbVkBCDMrgtbpnQePtsdjN9R89OOdfg78NUw=</DigestValue>
      </Reference>
      <Reference URI="/xl/worksheets/sheet12.xml?ContentType=application/vnd.openxmlformats-officedocument.spreadsheetml.worksheet+xml">
        <DigestMethod Algorithm="http://www.w3.org/2001/04/xmlenc#sha256"/>
        <DigestValue>APQj47+14exLppfamgqEsKsbLZcZtnJu0eoFA7v1Dkk=</DigestValue>
      </Reference>
      <Reference URI="/xl/worksheets/sheet13.xml?ContentType=application/vnd.openxmlformats-officedocument.spreadsheetml.worksheet+xml">
        <DigestMethod Algorithm="http://www.w3.org/2001/04/xmlenc#sha256"/>
        <DigestValue>BdC+iUzVEQUTHLpFczQK3vnVEoD8Cg38uDPeVkZxysY=</DigestValue>
      </Reference>
      <Reference URI="/xl/worksheets/sheet14.xml?ContentType=application/vnd.openxmlformats-officedocument.spreadsheetml.worksheet+xml">
        <DigestMethod Algorithm="http://www.w3.org/2001/04/xmlenc#sha256"/>
        <DigestValue>4hDxoXA8qY5q4W1vB5Tb6q9riKQdgDgbchjzZw30Z5A=</DigestValue>
      </Reference>
      <Reference URI="/xl/worksheets/sheet15.xml?ContentType=application/vnd.openxmlformats-officedocument.spreadsheetml.worksheet+xml">
        <DigestMethod Algorithm="http://www.w3.org/2001/04/xmlenc#sha256"/>
        <DigestValue>AQlcZ0q72w/Aq6q/2skN0HgAhgjLGpo9wCKywXNb8bQ=</DigestValue>
      </Reference>
      <Reference URI="/xl/worksheets/sheet16.xml?ContentType=application/vnd.openxmlformats-officedocument.spreadsheetml.worksheet+xml">
        <DigestMethod Algorithm="http://www.w3.org/2001/04/xmlenc#sha256"/>
        <DigestValue>bYLvLKhlqAa4jN3UN1wq0hYr1NnFTKIMBoPXErXGpcM=</DigestValue>
      </Reference>
      <Reference URI="/xl/worksheets/sheet17.xml?ContentType=application/vnd.openxmlformats-officedocument.spreadsheetml.worksheet+xml">
        <DigestMethod Algorithm="http://www.w3.org/2001/04/xmlenc#sha256"/>
        <DigestValue>TjxgiF+xVslg+lNchLvQT6WY0CgG1a7bj6TYNdskQ8Q=</DigestValue>
      </Reference>
      <Reference URI="/xl/worksheets/sheet18.xml?ContentType=application/vnd.openxmlformats-officedocument.spreadsheetml.worksheet+xml">
        <DigestMethod Algorithm="http://www.w3.org/2001/04/xmlenc#sha256"/>
        <DigestValue>c3K6ii9565LafLjCE/hzCfatp2bxKnQPjHmC3yf0TUs=</DigestValue>
      </Reference>
      <Reference URI="/xl/worksheets/sheet19.xml?ContentType=application/vnd.openxmlformats-officedocument.spreadsheetml.worksheet+xml">
        <DigestMethod Algorithm="http://www.w3.org/2001/04/xmlenc#sha256"/>
        <DigestValue>zAZErUxzSN5XZ0rbPxJfL4nTVv6Xt2LRSrhibT49dr0=</DigestValue>
      </Reference>
      <Reference URI="/xl/worksheets/sheet2.xml?ContentType=application/vnd.openxmlformats-officedocument.spreadsheetml.worksheet+xml">
        <DigestMethod Algorithm="http://www.w3.org/2001/04/xmlenc#sha256"/>
        <DigestValue>Gv/NBwWd+eim2P+mmOA1+sJ3AsGvw8ZGcP31f9Xydq8=</DigestValue>
      </Reference>
      <Reference URI="/xl/worksheets/sheet20.xml?ContentType=application/vnd.openxmlformats-officedocument.spreadsheetml.worksheet+xml">
        <DigestMethod Algorithm="http://www.w3.org/2001/04/xmlenc#sha256"/>
        <DigestValue>mMrAmbn/iMRHp1+M0P7O6LDw+lAUKM8c18ZozZmaOZQ=</DigestValue>
      </Reference>
      <Reference URI="/xl/worksheets/sheet21.xml?ContentType=application/vnd.openxmlformats-officedocument.spreadsheetml.worksheet+xml">
        <DigestMethod Algorithm="http://www.w3.org/2001/04/xmlenc#sha256"/>
        <DigestValue>mr+NNWAqnqDPz+DyK9d08fjQHORe+XuJ0zadocphVIE=</DigestValue>
      </Reference>
      <Reference URI="/xl/worksheets/sheet22.xml?ContentType=application/vnd.openxmlformats-officedocument.spreadsheetml.worksheet+xml">
        <DigestMethod Algorithm="http://www.w3.org/2001/04/xmlenc#sha256"/>
        <DigestValue>3dWXpaxqMQTzt31we5QB15eHkVli7LCcGAHzDtcwE4g=</DigestValue>
      </Reference>
      <Reference URI="/xl/worksheets/sheet23.xml?ContentType=application/vnd.openxmlformats-officedocument.spreadsheetml.worksheet+xml">
        <DigestMethod Algorithm="http://www.w3.org/2001/04/xmlenc#sha256"/>
        <DigestValue>x0yuvDtMKCqJw1kv8pvlVMY1GnQkMCaZs7se2oIxzNk=</DigestValue>
      </Reference>
      <Reference URI="/xl/worksheets/sheet24.xml?ContentType=application/vnd.openxmlformats-officedocument.spreadsheetml.worksheet+xml">
        <DigestMethod Algorithm="http://www.w3.org/2001/04/xmlenc#sha256"/>
        <DigestValue>WFVQ4nN2gfu3c9nQvtuLcMILY2KnNkm1GcH4ebqZFi0=</DigestValue>
      </Reference>
      <Reference URI="/xl/worksheets/sheet25.xml?ContentType=application/vnd.openxmlformats-officedocument.spreadsheetml.worksheet+xml">
        <DigestMethod Algorithm="http://www.w3.org/2001/04/xmlenc#sha256"/>
        <DigestValue>gFjBqTMayqIeEPYXsUHV/GMZMtyNS7hDyqgBMMb9oVA=</DigestValue>
      </Reference>
      <Reference URI="/xl/worksheets/sheet26.xml?ContentType=application/vnd.openxmlformats-officedocument.spreadsheetml.worksheet+xml">
        <DigestMethod Algorithm="http://www.w3.org/2001/04/xmlenc#sha256"/>
        <DigestValue>jTsk5BAcz/yar0NOBymyHW01DRmR3SjVoLf+8oBdlG0=</DigestValue>
      </Reference>
      <Reference URI="/xl/worksheets/sheet27.xml?ContentType=application/vnd.openxmlformats-officedocument.spreadsheetml.worksheet+xml">
        <DigestMethod Algorithm="http://www.w3.org/2001/04/xmlenc#sha256"/>
        <DigestValue>lQ2MXSEcZBjBjWTt34HPPoqnIlob0E2vWSQKR4QDPdk=</DigestValue>
      </Reference>
      <Reference URI="/xl/worksheets/sheet28.xml?ContentType=application/vnd.openxmlformats-officedocument.spreadsheetml.worksheet+xml">
        <DigestMethod Algorithm="http://www.w3.org/2001/04/xmlenc#sha256"/>
        <DigestValue>XjOyUCjA294VbY87gVnpmgszjhs6p4Jxx6EpLLBzXuM=</DigestValue>
      </Reference>
      <Reference URI="/xl/worksheets/sheet29.xml?ContentType=application/vnd.openxmlformats-officedocument.spreadsheetml.worksheet+xml">
        <DigestMethod Algorithm="http://www.w3.org/2001/04/xmlenc#sha256"/>
        <DigestValue>mRcZk7EWf50QA00pcvd6nkvyllfYqSX11bVI2eZEZPM=</DigestValue>
      </Reference>
      <Reference URI="/xl/worksheets/sheet3.xml?ContentType=application/vnd.openxmlformats-officedocument.spreadsheetml.worksheet+xml">
        <DigestMethod Algorithm="http://www.w3.org/2001/04/xmlenc#sha256"/>
        <DigestValue>fOQJFG0w+aDgeJMZvcA+0GNXcHTw9CFdV9ncQKlRhj0=</DigestValue>
      </Reference>
      <Reference URI="/xl/worksheets/sheet30.xml?ContentType=application/vnd.openxmlformats-officedocument.spreadsheetml.worksheet+xml">
        <DigestMethod Algorithm="http://www.w3.org/2001/04/xmlenc#sha256"/>
        <DigestValue>BnGkCCxGpjZArRXhbraUqS+AAfWIv7Pzo+BJGenUj3g=</DigestValue>
      </Reference>
      <Reference URI="/xl/worksheets/sheet31.xml?ContentType=application/vnd.openxmlformats-officedocument.spreadsheetml.worksheet+xml">
        <DigestMethod Algorithm="http://www.w3.org/2001/04/xmlenc#sha256"/>
        <DigestValue>LRaFv2uJcH3h3IO0h3gzEGIMQiduWzDbjikhZAacPvY=</DigestValue>
      </Reference>
      <Reference URI="/xl/worksheets/sheet32.xml?ContentType=application/vnd.openxmlformats-officedocument.spreadsheetml.worksheet+xml">
        <DigestMethod Algorithm="http://www.w3.org/2001/04/xmlenc#sha256"/>
        <DigestValue>NK3XryicTKup6GM8u/uxArkq4C6UqxbkqPNitZ6zcsc=</DigestValue>
      </Reference>
      <Reference URI="/xl/worksheets/sheet33.xml?ContentType=application/vnd.openxmlformats-officedocument.spreadsheetml.worksheet+xml">
        <DigestMethod Algorithm="http://www.w3.org/2001/04/xmlenc#sha256"/>
        <DigestValue>JXCjrMYXeIAL04wsR8vZEq68wCKIXyl4NFUS1yN2zYk=</DigestValue>
      </Reference>
      <Reference URI="/xl/worksheets/sheet34.xml?ContentType=application/vnd.openxmlformats-officedocument.spreadsheetml.worksheet+xml">
        <DigestMethod Algorithm="http://www.w3.org/2001/04/xmlenc#sha256"/>
        <DigestValue>Otw4mXv2aiGBlM6lRuErUHh+/9j+ZxnjQxhtDY8YF3I=</DigestValue>
      </Reference>
      <Reference URI="/xl/worksheets/sheet35.xml?ContentType=application/vnd.openxmlformats-officedocument.spreadsheetml.worksheet+xml">
        <DigestMethod Algorithm="http://www.w3.org/2001/04/xmlenc#sha256"/>
        <DigestValue>D9Qno82AAh/fKCO95jeuX2tZDqdP0MFpHtcZOXtslTg=</DigestValue>
      </Reference>
      <Reference URI="/xl/worksheets/sheet36.xml?ContentType=application/vnd.openxmlformats-officedocument.spreadsheetml.worksheet+xml">
        <DigestMethod Algorithm="http://www.w3.org/2001/04/xmlenc#sha256"/>
        <DigestValue>22RaCH7IYEAVuwrQzoLvwsI11pAT99kOzPfeqap0vmo=</DigestValue>
      </Reference>
      <Reference URI="/xl/worksheets/sheet37.xml?ContentType=application/vnd.openxmlformats-officedocument.spreadsheetml.worksheet+xml">
        <DigestMethod Algorithm="http://www.w3.org/2001/04/xmlenc#sha256"/>
        <DigestValue>3z5d+1QUnS48jRmHJIlXyP2dzOaXZggpzSXFoA/+CYo=</DigestValue>
      </Reference>
      <Reference URI="/xl/worksheets/sheet38.xml?ContentType=application/vnd.openxmlformats-officedocument.spreadsheetml.worksheet+xml">
        <DigestMethod Algorithm="http://www.w3.org/2001/04/xmlenc#sha256"/>
        <DigestValue>dqK5J16PpprjHduL/3S/V9QwMHMYnB5v7IUbXcz78CE=</DigestValue>
      </Reference>
      <Reference URI="/xl/worksheets/sheet39.xml?ContentType=application/vnd.openxmlformats-officedocument.spreadsheetml.worksheet+xml">
        <DigestMethod Algorithm="http://www.w3.org/2001/04/xmlenc#sha256"/>
        <DigestValue>XnjqdkxjYFp6gjE2wlOZG/ixrd+wYYyVeZwGpPUhbcA=</DigestValue>
      </Reference>
      <Reference URI="/xl/worksheets/sheet4.xml?ContentType=application/vnd.openxmlformats-officedocument.spreadsheetml.worksheet+xml">
        <DigestMethod Algorithm="http://www.w3.org/2001/04/xmlenc#sha256"/>
        <DigestValue>hLUJ2rgDtRXF+zFWdZ7GODjC3MDlCgmw99aXoZVCBSU=</DigestValue>
      </Reference>
      <Reference URI="/xl/worksheets/sheet40.xml?ContentType=application/vnd.openxmlformats-officedocument.spreadsheetml.worksheet+xml">
        <DigestMethod Algorithm="http://www.w3.org/2001/04/xmlenc#sha256"/>
        <DigestValue>b6jdTcB74bhfDbqj56zyYtqqXJ1u9uVw7oHDTyv771o=</DigestValue>
      </Reference>
      <Reference URI="/xl/worksheets/sheet41.xml?ContentType=application/vnd.openxmlformats-officedocument.spreadsheetml.worksheet+xml">
        <DigestMethod Algorithm="http://www.w3.org/2001/04/xmlenc#sha256"/>
        <DigestValue>d0kiw0pdLj7aSRtmdK+87qygxSMVClzSm7AUZ60mQMA=</DigestValue>
      </Reference>
      <Reference URI="/xl/worksheets/sheet42.xml?ContentType=application/vnd.openxmlformats-officedocument.spreadsheetml.worksheet+xml">
        <DigestMethod Algorithm="http://www.w3.org/2001/04/xmlenc#sha256"/>
        <DigestValue>1ZGf0uq7a7UVSQPVWG57WmyKbajpg00hE88xSR90eJo=</DigestValue>
      </Reference>
      <Reference URI="/xl/worksheets/sheet43.xml?ContentType=application/vnd.openxmlformats-officedocument.spreadsheetml.worksheet+xml">
        <DigestMethod Algorithm="http://www.w3.org/2001/04/xmlenc#sha256"/>
        <DigestValue>itL9WyxnHg6jbyaDIX5JN73SrPegP7CZV9EjgLgLCPk=</DigestValue>
      </Reference>
      <Reference URI="/xl/worksheets/sheet44.xml?ContentType=application/vnd.openxmlformats-officedocument.spreadsheetml.worksheet+xml">
        <DigestMethod Algorithm="http://www.w3.org/2001/04/xmlenc#sha256"/>
        <DigestValue>FlYisr7jxM3f3I9U+9WpSE20CN610PRHl0S1QvTD9rA=</DigestValue>
      </Reference>
      <Reference URI="/xl/worksheets/sheet45.xml?ContentType=application/vnd.openxmlformats-officedocument.spreadsheetml.worksheet+xml">
        <DigestMethod Algorithm="http://www.w3.org/2001/04/xmlenc#sha256"/>
        <DigestValue>DSwR5j3dg1QRlsXTiql21WTf+Q9e/XN85rE/OGN5Gc4=</DigestValue>
      </Reference>
      <Reference URI="/xl/worksheets/sheet46.xml?ContentType=application/vnd.openxmlformats-officedocument.spreadsheetml.worksheet+xml">
        <DigestMethod Algorithm="http://www.w3.org/2001/04/xmlenc#sha256"/>
        <DigestValue>VEKaEp8eqD/AtJUWEINp7J8/rsF8EKjFABQXrlK+vsc=</DigestValue>
      </Reference>
      <Reference URI="/xl/worksheets/sheet47.xml?ContentType=application/vnd.openxmlformats-officedocument.spreadsheetml.worksheet+xml">
        <DigestMethod Algorithm="http://www.w3.org/2001/04/xmlenc#sha256"/>
        <DigestValue>JqvJYn4X/y8i2UOFa+tDgUTy8WJOGDAXAnjYKiXiwWU=</DigestValue>
      </Reference>
      <Reference URI="/xl/worksheets/sheet48.xml?ContentType=application/vnd.openxmlformats-officedocument.spreadsheetml.worksheet+xml">
        <DigestMethod Algorithm="http://www.w3.org/2001/04/xmlenc#sha256"/>
        <DigestValue>XFmXwdhEi3PSgbsvxMax0wm5E7XZEWY3sc8X3uP1zVE=</DigestValue>
      </Reference>
      <Reference URI="/xl/worksheets/sheet49.xml?ContentType=application/vnd.openxmlformats-officedocument.spreadsheetml.worksheet+xml">
        <DigestMethod Algorithm="http://www.w3.org/2001/04/xmlenc#sha256"/>
        <DigestValue>gu4bmZDCFGhqNPatfzmVEOQyq6XVdiFOty3VIuBzMhI=</DigestValue>
      </Reference>
      <Reference URI="/xl/worksheets/sheet5.xml?ContentType=application/vnd.openxmlformats-officedocument.spreadsheetml.worksheet+xml">
        <DigestMethod Algorithm="http://www.w3.org/2001/04/xmlenc#sha256"/>
        <DigestValue>sGAG2xizB9j2Hn8vTJLBQcHf5s1hqubbGqrGSzNFp4Q=</DigestValue>
      </Reference>
      <Reference URI="/xl/worksheets/sheet50.xml?ContentType=application/vnd.openxmlformats-officedocument.spreadsheetml.worksheet+xml">
        <DigestMethod Algorithm="http://www.w3.org/2001/04/xmlenc#sha256"/>
        <DigestValue>LTF7dMxIanJGa46EAAkymz0Baf4g80yFcrtpL4QKPPo=</DigestValue>
      </Reference>
      <Reference URI="/xl/worksheets/sheet51.xml?ContentType=application/vnd.openxmlformats-officedocument.spreadsheetml.worksheet+xml">
        <DigestMethod Algorithm="http://www.w3.org/2001/04/xmlenc#sha256"/>
        <DigestValue>HacDBpatnrEseQV+vtuCU7+pg9S2L9xbHsTSMq7+QHA=</DigestValue>
      </Reference>
      <Reference URI="/xl/worksheets/sheet6.xml?ContentType=application/vnd.openxmlformats-officedocument.spreadsheetml.worksheet+xml">
        <DigestMethod Algorithm="http://www.w3.org/2001/04/xmlenc#sha256"/>
        <DigestValue>ZHuTyDOi3rlTnieEvGip0rKubEHOA+OpWqZQFupvcTk=</DigestValue>
      </Reference>
      <Reference URI="/xl/worksheets/sheet7.xml?ContentType=application/vnd.openxmlformats-officedocument.spreadsheetml.worksheet+xml">
        <DigestMethod Algorithm="http://www.w3.org/2001/04/xmlenc#sha256"/>
        <DigestValue>0EGH62qlXagdL4uoXrb8dTn8gUEqrOIhMICzlpOERuI=</DigestValue>
      </Reference>
      <Reference URI="/xl/worksheets/sheet8.xml?ContentType=application/vnd.openxmlformats-officedocument.spreadsheetml.worksheet+xml">
        <DigestMethod Algorithm="http://www.w3.org/2001/04/xmlenc#sha256"/>
        <DigestValue>Q7C9ixmizoSIaIffI8H1qbTNmXaUzdXcRRV2RldqWuA=</DigestValue>
      </Reference>
      <Reference URI="/xl/worksheets/sheet9.xml?ContentType=application/vnd.openxmlformats-officedocument.spreadsheetml.worksheet+xml">
        <DigestMethod Algorithm="http://www.w3.org/2001/04/xmlenc#sha256"/>
        <DigestValue>E1j93ScSCEuMnSqM7yEtCpa04ZidCJqjGbucOAxwsZY=</DigestValue>
      </Reference>
    </Manifest>
    <SignatureProperties>
      <SignatureProperty Id="idSignatureTime" Target="#idPackageSignature">
        <mdssi:SignatureTime xmlns:mdssi="http://schemas.openxmlformats.org/package/2006/digital-signature">
          <mdssi:Format>YYYY-MM-DDThh:mm:ssTZD</mdssi:Format>
          <mdssi:Value>2024-12-02T22:35:23Z</mdssi:Value>
        </mdssi:SignatureTime>
      </SignatureProperty>
    </SignatureProperties>
  </Object>
  <Object Id="idOfficeObject">
    <SignatureProperties>
      <SignatureProperty Id="idOfficeV1Details" Target="#idPackageSignature">
        <SignatureInfoV1 xmlns="http://schemas.microsoft.com/office/2006/digsig">
          <SetupID>{4B7F34FB-84DB-40ED-95C5-CB4F40A07D9F}</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2024-12-02T22:35:23Z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4Bs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ObU+X8AAACQ5tT5fwAAcgBvAHMAbwAAAAQQ+n8AAFXfOtT5fwAAcEgEEPp/AADMeMnU+X8AANAWAABpAGMAQAAAwPl/AAAAAAQQ+n8AACHiOtT5fwAABAAAAAAAAABwSAQQ+n8AAAC4M+KmAAAAzHjJ1AAAAABIAAAA+n8AAMx4ydT5fwAAoJPm1Pl/AAAAfcnU+X8AAAEAAAAAAAAAeKLJ1Pl/AAAAAAQQ+n8AAAAAAAAAAAAAAAAAAPp/AAD1////AAAAAAAAAAAAAAAAcA2EhdUBAAAYujPipgAAAAAAAAAAAAAAebkz4qYAAACczzrUZHYACAAAAAAlAAAADAAAAAEAAAAYAAAADAAAAAAAAAASAAAADAAAAAEAAAAeAAAAGAAAAL0AAAAEAAAA9wAAABEAAAAlAAAADAAAAAEAAABUAAAAiAAAAL4AAAAEAAAA9QAAABAAAAABAAAAAGDWQcdx1kG+AAAABAAAAAoAAABMAAAAAAAAAAAAAAAAAAAA//////////9gAAAAMAAyAC8AMQAy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wBYy4qYAAACU4TrU+X8AAAAAAAAAAAAA+BUy4qYAAABTCQ0O+n8AAAAAAAAAAAAAcFYEEPp/AAAJAAAACQAAAAAAAAAAAAAAlOE61Pl/AABwDYSF1QEAAAIAAAAAAAAAaBcy4qYAAABAZT0O+n8AAOEYMuIAAAAAyNBIDvp/AAAAAAAAAAAAAOD///8AAAAAAAAAAAAAAAAAAAAAAAAAAAAAAAAAAAAApfV14tKAAAAAAAAAAAAAAAAAAAAAAAAAsNZ+hdUBAABwDYSF1QEAAJAYMuKmAAAAAAAAAAAAAAAHAAAAAAAAAAAAAAAAAAAAzBcy4m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IOD1QEAAJsnNRH6fwAAQAAAAAAAAAAAAAAA1QEAACgAAAAAAAAAAAAAAPl/AAAAAAAA1QEAAABrUIXVAQAAAgAAAPl/AACIbFCF1QEAAEBlPQ76fwAA+HEu0wAAAADI0EgO+n8AAAAAAAAAAAAAAgAAAAAAAABAaMiX1QEAAAAAAAAAAAAAAAAAAAAAAAAl9HXi0oAAADBmyJcAAAAA6BLg0/l/AADg////AAAAAHANhIXVAQAAKBgy4qYAAAAAAAAAAAAAAAYAAAAAAAAAAAAAAAAAAABMFzLi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4AAAARwAAACkAAAAzAAAAkAAAABUAAAAhAPAAAAAAAAAAAAAAAIA/AAAAAAAAAAAAAIA/AAAAAAAAAAAAAAAAAAAAAAAAAAAAAAAAAAAAAAAAAAAlAAAADAAAAAAAAIAoAAAADAAAAAQAAABSAAAAcAEAAAQAAADw////AAAAAAAAAAAAAAAAkAEAAAAAAAEAAAAAcwBlAGcAbwBlACAAdQBpAAAAAAAAAAAAAAAAAAAAAAAAAAAAAAAAAAAAAAAAAAAAAAAAAAAAAAAAAAAAAAAAAAAAAADgwLnT+X8AAAAAAAD5fwAA4MC50/l/AAAUnjzTAAAAAAAIAAAAAAAAAAAAAAAAAACAFsiX1QEAAAAAAAAAAAAAOCr9ldUBAACg18iX1QEAADgq/ZXVAQAANoYu0/l/AACQubnT+X8AAJC5udP5fwAAQGU9Dvp/AACg18iXAAAAAMjQSA76fwAAAAAAAAAAAAAAAAAA/////wgAAADVAQAAAAAAAAAAAAAAAAAAAAAAANX1deLSgAAAFJ480wAAAADwHzLipgAAAPD///8AAAAAcA2EhdUBAACYGDLipgAAAAAAAAAAAAAACQAAAAAAAAAAAAAAAAAAALwXMuJkdgAIAAAAACUAAAAMAAAABAAAABgAAAAMAAAAAAAAABIAAAAMAAAAAQAAAB4AAAAYAAAAKQAAADMAAAC5AAAASAAAACUAAAAMAAAABAAAAFQAAADQAAAAKgAAADMAAAC3AAAARwAAAAEAAAAAYNZBx3HWQSoAAAAzAAAAFgAAAEwAAAAAAAAAAAAAAAAAAAD//////////3gAAABNAGEAZwAuACAARQBsAHYAaQByAGEAIABSAHUAZgBmAGkAbgBlAGwAbABpAA4AAAAIAAAACQAAAAMAAAAEAAAACAAAAAQAAAAIAAAABAAAAAYAAAAIAAAABAAAAAoAAAAJAAAABQAAAAUAAAAEAAAACQAAAAgAAAAEAAAABA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tAAAAAoAAABQAAAAVgAAAFwAAAABAAAAAGDWQcdx1kEKAAAAUAAAABEAAABMAAAAAAAAAAAAAAAAAAAA//////////9wAAAARQBsAHYAaQByAGEAIABSAHUAZgBmAGkAbgBlAGwAbABp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EAAAACgAAAGAAAABAAAAAbAAAAAEAAAAAYNZBx3HWQQoAAABgAAAACQAAAEwAAAAAAAAAAAAAAAAAAAD//////////2AAAABDAG8AbgB0AGEAZABvAHIAYQAAAAcAAAAHAAAABwAAAAQAAAAGAAAABwAAAAcAAAAE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T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ObU+X8AAACQ5tT5fwAAcgBvAHMAbwAAAAQQ+n8AAFXfOtT5fwAAcEgEEPp/AADMeMnU+X8AANAWAABpAGMAQAAAwPl/AAAAAAQQ+n8AACHiOtT5fwAABAAAAAAAAABwSAQQ+n8AAAC4M+KmAAAAzHjJ1AAAAABIAAAA+n8AAMx4ydT5fwAAoJPm1Pl/AAAAfcnU+X8AAAEAAAAAAAAAeKLJ1Pl/AAAAAAQQ+n8AAAAAAAAAAAAAAAAAAPp/AAD1////AAAAAAAAAAAAAAAAcA2EhdUBAAAYujPipgAAAAAAAAAAAAAAebkz4qYAAACczzrU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DAFjLipgAAAJThOtT5fwAAAAAAAAAAAAD4FTLipgAAAFMJDQ76fwAAAAAAAAAAAABwVgQQ+n8AAAkAAAAJAAAAAAAAAAAAAACU4TrU+X8AAHANhIXVAQAAAgAAAAAAAABoFzLipgAAAEBlPQ76fwAA4Rgy4gAAAADI0EgO+n8AAAAAAAAAAAAA4P///wAAAAAAAAAAAAAAAAAAAAAAAAAAAAAAAAAAAACl9XXi0oAAAAAAAAAAAAAAAAAAAAAAAACw1n6F1QEAAHANhIXVAQAAkBgy4qYAAAAAAAAAAAAAAAcAAAAAAAAAAAAAAAAAAADMFzLi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g4PVAQAAmyc1Efp/AABAAAAAAAAAAAAAAADVAQAAKAAAAAAAAAAAAAAA+X8AAAAAAADVAQAAAGtQhdUBAAACAAAA+X8AAIhsUIXVAQAAQGU9Dvp/AAD4cS7TAAAAAMjQSA76fwAAAAAAAAAAAAACAAAAAAAAAEBoyJfVAQAAAAAAAAAAAAAAAAAAAAAAACX0deLSgAAAMGbIlwAAAADoEuDT+X8AAOD///8AAAAAcA2EhdUBAAAoGDLipgAAAAAAAAAAAAAABgAAAAAAAAAAAAAAAAAAAEwXMuJ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gAAABHAAAAKQAAADMAAACQAAAAFQAAACEA8AAAAAAAAAAAAAAAgD8AAAAAAAAAAAAAgD8AAAAAAAAAAAAAAAAAAAAAAAAAAAAAAAAAAAAAAAAAACUAAAAMAAAAAAAAgCgAAAAMAAAABAAAAFIAAABwAQAABAAAAPD///8AAAAAAAAAAAAAAACQAQAAAAAAAQAAAABzAGUAZwBvAGUAIAB1AGkAAAAAAAAAAAAAAAAAAAAAAAAAAAAAAAAAAAAAAAAAAAAAAAAAAAAAAAAAAAAAAAAAAAAAAODAudP5fwAAAAAAAPl/AADgwLnT+X8AABSePNMAAAAAAAgAAAAAAAAAAAAAAAAAAIAWyJfVAQAAAAAAAAAAAAA4Kv2V1QEAAKDXyJfVAQAAOCr9ldUBAAA2hi7T+X8AAJC5udP5fwAAkLm50/l/AABAZT0O+n8AAKDXyJcAAAAAyNBIDvp/AAAAAAAAAAAAAAAAAAD/////CAAAANUBAAAAAAAAAAAAAAAAAAAAAAAA1fV14tKAAAAUnjzTAAAAAPAfMuKmAAAA8P///wAAAABwDYSF1QEAAJgYMuKmAAAAAAAAAAAAAAAJAAAAAAAAAAAAAAAAAAAAvBcy4mR2AAgAAAAAJQAAAAwAAAAEAAAAGAAAAAwAAAAAAAAAEgAAAAwAAAABAAAAHgAAABgAAAApAAAAMwAAALkAAABIAAAAJQAAAAwAAAAEAAAAVAAAANAAAAAqAAAAMwAAALcAAABHAAAAAQAAAABg1kHHcdZBKgAAADMAAAAWAAAATAAAAAAAAAAAAAAAAAAAAP//////////eAAAAE0AYQBnAC4AIABFAGwAdgBpAHIAYQAgAFIAdQBmAGYAaQBuAGUAbABsAGkADgAAAAgAAAAJAAAAAw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0AAAACgAAAFAAAABWAAAAXAAAAAEAAAAAYNZBx3HWQQoAAABQAAAAEQAAAEwAAAAAAAAAAAAAAAAAAAD//////////3AAAABFAGwAdgBpAHIAYQAgAFIAdQBmAGYAaQBuAGUAbABsAGk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IQAAAAKAAAAYAAAAEAAAABsAAAAAQAAAABg1kHHcdZBCgAAAGAAAAAJAAAATAAAAAAAAAAAAAAAAAAAAP//////////YAAAAEMAbwBuAHQAYQBkAG8AcgBhAAAABwAAAAcAAAAHAAAABAAAAAYAAAAHAAAABwAAAAQ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gPqnHW7UGmmFwBxBBM4K11kc8SKRP2OZtii6uI0YYFk=</DigestValue>
    </Reference>
    <Reference Type="http://www.w3.org/2000/09/xmldsig#Object" URI="#idOfficeObject">
      <DigestMethod Algorithm="http://www.w3.org/2001/04/xmlenc#sha256"/>
      <DigestValue>BpMZ1RzVIckGbVofmJooEX3XNRTRZ4jL2muGqsQdYFU=</DigestValue>
    </Reference>
    <Reference Type="http://uri.etsi.org/01903#SignedProperties" URI="#idSignedProperties">
      <Transforms>
        <Transform Algorithm="http://www.w3.org/TR/2001/REC-xml-c14n-20010315"/>
      </Transforms>
      <DigestMethod Algorithm="http://www.w3.org/2001/04/xmlenc#sha256"/>
      <DigestValue>FM+Q+01bb8YwV3HY5euwO9JE4kEsvSHgogiAVEMdxQk=</DigestValue>
    </Reference>
    <Reference Type="http://www.w3.org/2000/09/xmldsig#Object" URI="#idValidSigLnImg">
      <DigestMethod Algorithm="http://www.w3.org/2001/04/xmlenc#sha256"/>
      <DigestValue>yKtYuM069Zoqs7U5l3Fsj95OcDEXOg4A6Qpp0ACHvKY=</DigestValue>
    </Reference>
    <Reference Type="http://www.w3.org/2000/09/xmldsig#Object" URI="#idInvalidSigLnImg">
      <DigestMethod Algorithm="http://www.w3.org/2001/04/xmlenc#sha256"/>
      <DigestValue>nP0QPirzlZ+YH1sYMCnpQ65ztoYybafuHdngdkgW0HI=</DigestValue>
    </Reference>
  </SignedInfo>
  <SignatureValue>uLHAyxfmPreH2eCtkOVmvMXJclC9C7nYKgDfC3uNHEM3nANRE785D6gguWHqFG/J/HtsES3Sv0jN
rEhapjjRdwOvVpX26ykLI0qGVSbobvlqo1BpIngHMdBrt/CQUUNcQtZSBwqCrJdSfZ341PsERfVT
nXMnO7DJrGBqTpzTYf285LcFmT5oxTLxcd2vCVa2tO+DY0QHzOUjMc5sUmymFyzVoumaQKD3fPyu
5qSx2Kw9AkLJKovq0rfMygW25SJYx6owy7uJdMhG5GtxQiryTbPDLndSyAwuECf7a9mZX6il98rb
4t9f7/mboxIGIUjwmY6VWcsTZoFbVPqmA+iXdw==</SignatureValue>
  <KeyInfo>
    <X509Data>
      <X509Certificate>MIIIeTCCBmGgAwIBAgIIThwIoYx8RvMwDQYJKoZIhvcNAQELBQAwWjEaMBgGA1UEAwwRQ0EtRE9DVU1FTlRBIFMuQS4xFjAUBgNVBAUTDVJVQzgwMDUwMTcyLTExFzAVBgNVBAoMDkRPQ1VNRU5UQSBTLkEuMQswCQYDVQQGEwJQWTAeFw0yNDA2MjgyMDE1MDBaFw0yNjA2MjgyMDE1MDBaMIGtMR0wGwYDVQQDDBRMQVVSQSBTSUxWSUEgQk9SU0FUTzESMBAGA1UEBRMJQ0k4NzkwNjUwMRUwEwYDVQQqDAxMQVVSQSBTSUxWSUExEDAOBgNVBAQMB0JPUlNBVE8xCzAJBgNVBAsMAkYyMTUwMwYDVQQKDCxDRVJUSUZJQ0FETyBDVUFMSUZJQ0FETyBERSBGSVJNQSBFTEVDVFJPTklDQTELMAkGA1UEBhMCUFkwggEiMA0GCSqGSIb3DQEBAQUAA4IBDwAwggEKAoIBAQDVedrJODNDw4qBFiKmRPN/XTuhUYNK/hMCIwKmZoDX3dSct+E+5RQWiW8rPf4nmvGredy4IaNDLNDRjLBbCzgiZJ2dPGbSb8/C0qLHPAgXu8wIeHldWIXCxdYoNgGgFy0I3xueZPss9bF/SZzb4EvXLnxBZIYay7HfbLb2R1+UyoJzOQV9MoDo8wzF2T7IOZk6OruRvSG5sURL6U3Z9irKyKWyWNXr379ZklJr7+pGue6fanBNt8WHB3ddpHTX+MKtsouDYiMFS5J7ox//T945KlwMlKt3461Lan79rG306+uPEFPLmaDJu/I9bd7MwJbyLGLF/kIIhcnXiQijvKkhAgMBAAGjggPtMIID6TAMBgNVHRMBAf8EAjAAMB8GA1UdIwQYMBaAFKE9hSvN2CyWHzkCDJ9TO1jYlQt7MIGUBggrBgEFBQcBAQSBhzCBhDBVBggrBgEFBQcwAoZJaHR0cHM6Ly93d3cuZGlnaXRvLmNvbS5weS91cGxvYWRzL2NlcnRpZmljYWRvLWRvY3VtZW50YS1zYS0xNTM1MTE3NzcxLmNydDArBggrBgEFBQcwAYYfaHR0cHM6Ly93d3cuZGlnaXRvLmNvbS5weS9vY3NwLzBQBgNVHREESTBHgRlsYXVyYS5ib3JzYXRvQHp1Ym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mXf/knvAt56lgl5P4YYXCncOj3UwDgYDVR0PAQH/BAQDAgXgMA0GCSqGSIb3DQEBCwUAA4ICAQBExNF3m4ViW2BmDm3cjPY60KGp7EDvTsnaiv62VvaP3f5pEbAqZT+JrC5zyKAbeSMNjOIeeFoVvZO3YqKASMDdemcrEXfdEwlz6C4PQwRJlTpMWO+G8tzg+fs2TLlKdDZEYjVOsSJtq2DEPuC7Nlz+5NyFFrine3pNJZs6wPs0sDPrQWCu9EmCbVJJab93enG3z0ypW/wtTCDyH+bVZTjvGwAVpHpzdXZzxVTKUlbxEkEfzPIk6VI+ajGqXHyr11wdNTvky9IMQdwIC4J1LAedHdc+OGHnrVZXe2MyQdbBYzuhqH72I78VV8gWuvUQd2p0N4KRRHEMmJEhOYLejBuXfq3P3Q9RBd3iW0PHkvH8fWZRL/r4QL3ULqrje2uhT4zpdwDxugJE8qqMIhLnqHuN9iIP/oMxl9w+v2ACC5BW3RAOUfh1/pKGLXyqg6PNe3xj6iNEr3a5ucPrp1Jln7dowUQ+4CMpl38cpMHN/RCg6OIRdCXwulX4kUN2Qi1SeRQpDr5fKsjB/EQm851yFxksW7gh8Pe0RG9M/ADmSgszB4BzKPr5VakTXgaHA4xgunbtmvcr7QxPZGBHwgeweTT9HwkQW/BrIHTGz4UK+MzD9hUm6SQiv424M1GMa/TqHS4+Sfk1a6qqcd2W0ctAtojdjSPCV3ChzJIec6YiEf6a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Transform>
          <Transform Algorithm="http://www.w3.org/TR/2001/REC-xml-c14n-20010315"/>
        </Transforms>
        <DigestMethod Algorithm="http://www.w3.org/2001/04/xmlenc#sha256"/>
        <DigestValue>1k4XkEIltXuNa5bfAnVyWSV0coXGxzFVJPIbHkrnqBc=</DigestValue>
      </Reference>
      <Reference URI="/xl/calcChain.xml?ContentType=application/vnd.openxmlformats-officedocument.spreadsheetml.calcChain+xml">
        <DigestMethod Algorithm="http://www.w3.org/2001/04/xmlenc#sha256"/>
        <DigestValue>yQ1MlQdSzfavHwsqp8urwzumP0J4S20XjiJF8VUYa34=</DigestValue>
      </Reference>
      <Reference URI="/xl/comments1.xml?ContentType=application/vnd.openxmlformats-officedocument.spreadsheetml.comments+xml">
        <DigestMethod Algorithm="http://www.w3.org/2001/04/xmlenc#sha256"/>
        <DigestValue>RApvf+knF2AAqHboUnhmERCs3lvi87oih58xp+v8Eqg=</DigestValue>
      </Reference>
      <Reference URI="/xl/comments2.xml?ContentType=application/vnd.openxmlformats-officedocument.spreadsheetml.comments+xml">
        <DigestMethod Algorithm="http://www.w3.org/2001/04/xmlenc#sha256"/>
        <DigestValue>NEd5c76yIzFzrNRrL8ClOy1oZwme3JoOUTWdT09J230=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QBGRECwR0XOmOfLaC+mT0g4rVxEIMgWxf6UbzIzBS2M=</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7uvnapVg0/Y3PmP7gmt4GR0ywN9FnOr8ujPWXu0tkj4=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wiVXcumh6XRk4gh9ePNTZYLp6zAWq5kSxnA3Dnf6ChM=</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MWO52TusuC6HBjk/jKqQbr4b/cGPk1HPL5gMkQXvhjg=</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WucWt59+Ya9ds73FAtdeK0yBo3jdFNm8cEbwTlEVgog=</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WucWt59+Ya9ds73FAtdeK0yBo3jdFNm8cEbwTlEVgog=</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sFkbjBQ210f/6OZ2/s0ZyG6fwKVn1+Q/VUMl+RfdppA=</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MWO52TusuC6HBjk/jKqQbr4b/cGPk1HPL5gMkQXvhjg=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2XEJzTeHFmlBxwDTFLW04cOe0zHEItv5/9XmjJ/7zSc=</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NdrNV4OTE/kTC6PmJWNAw3AXczhtLiDBpKGMk859sIg=</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jyhYPhXJVl9Z6NquIRkNP5P8m5FLQxYEOhh/7hLUceY=</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bAiF7p/DurY4h7897uGkjqNg+hAkgDlUMXRhqN+v87I=</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m1MH6Ect45CfHAy7CJ/aWzqLD2oQjuubMlXo5dt9EWk=</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ufVIIZbR3muO7yHQjWBZqVcmkCzL2v37KYuEYNsUOuU=</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V36SKR7s6zN+dPfpLTn0XwD2z6Xatj2GPc8KgBimHdo=</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Mqh972BtLIooN5Y/rlY+mBQwqkONn0zsk3gQTTQYSPA=</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CfiOHPdB+foMNWjDXsAuDT02Dyxlpge+KABZCF+CtzQ=</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Li14bvgBWktu582BfAuU153CUZTxQiEr8cbUywDVHHs=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6uUBpchHakqQDChgLemNyI2cKWqBIOFCUSJJMq3HYkA=</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9i3cFMqyIq4o0/5JxndGMGO2OIshK+5L3LLPbs8hTIA=</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9oZOvz116V2KJExU+fflxJ2HMBOVSpuYRl6+lYugQdA=</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f4RTn+1cKsHuaazlLxqB+NnoGci8lY2yQXMECFx1fJ8=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j79VH7ko70R7pttbrbb54NwBUX8PiGH2zPclev8hocs=</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j79VH7ko70R7pttbrbb54NwBUX8PiGH2zPclev8hocs=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YhU1wxMmVn0dj4hBqaMIHeh7rlGEa5lLKi4ybE2Mm68=</DigestValue>
      </Reference>
      <Reference URI="/xl/drawings/drawing1.xml?ContentType=application/vnd.openxmlformats-officedocument.drawing+xml">
        <DigestMethod Algorithm="http://www.w3.org/2001/04/xmlenc#sha256"/>
        <DigestValue>jdy9k1J4I4uSyuu7xSj6nvgKxnI9I62f0RZCoEhFvc0=</DigestValue>
      </Reference>
      <Reference URI="/xl/drawings/drawing10.xml?ContentType=application/vnd.openxmlformats-officedocument.drawing+xml">
        <DigestMethod Algorithm="http://www.w3.org/2001/04/xmlenc#sha256"/>
        <DigestValue>9zYozojxZwdOUTHDPdYIqXIFZjxHLTBqHxk9u7I0W0M=</DigestValue>
      </Reference>
      <Reference URI="/xl/drawings/drawing11.xml?ContentType=application/vnd.openxmlformats-officedocument.drawing+xml">
        <DigestMethod Algorithm="http://www.w3.org/2001/04/xmlenc#sha256"/>
        <DigestValue>OtmBWm3hmkaERptOL7Oy/RxoPuZqxlHv/aqOcQf3Llg=</DigestValue>
      </Reference>
      <Reference URI="/xl/drawings/drawing12.xml?ContentType=application/vnd.openxmlformats-officedocument.drawing+xml">
        <DigestMethod Algorithm="http://www.w3.org/2001/04/xmlenc#sha256"/>
        <DigestValue>SE6UEov3sSp7rrm/O///MA+KVtgPfYqRuA6+vwUqmYY=</DigestValue>
      </Reference>
      <Reference URI="/xl/drawings/drawing13.xml?ContentType=application/vnd.openxmlformats-officedocument.drawing+xml">
        <DigestMethod Algorithm="http://www.w3.org/2001/04/xmlenc#sha256"/>
        <DigestValue>MIir8/ofIZ/YIw6b4fn1oJ6xTXgvXMb2GpfkriDnIlc=</DigestValue>
      </Reference>
      <Reference URI="/xl/drawings/drawing14.xml?ContentType=application/vnd.openxmlformats-officedocument.drawing+xml">
        <DigestMethod Algorithm="http://www.w3.org/2001/04/xmlenc#sha256"/>
        <DigestValue>a4bNHbmBx0iGKSXOY7vItPYjhl1v4BfWkU2vJet/11c=</DigestValue>
      </Reference>
      <Reference URI="/xl/drawings/drawing15.xml?ContentType=application/vnd.openxmlformats-officedocument.drawing+xml">
        <DigestMethod Algorithm="http://www.w3.org/2001/04/xmlenc#sha256"/>
        <DigestValue>RoIs5h5dyGwJDF0qnZC1PEz6Dy56ako5suReP3mK1IM=</DigestValue>
      </Reference>
      <Reference URI="/xl/drawings/drawing16.xml?ContentType=application/vnd.openxmlformats-officedocument.drawing+xml">
        <DigestMethod Algorithm="http://www.w3.org/2001/04/xmlenc#sha256"/>
        <DigestValue>J6q60SRQzWaWUK5Oxe5ZlZCPBRdQWUc0zMOTxUjnrwU=</DigestValue>
      </Reference>
      <Reference URI="/xl/drawings/drawing17.xml?ContentType=application/vnd.openxmlformats-officedocument.drawing+xml">
        <DigestMethod Algorithm="http://www.w3.org/2001/04/xmlenc#sha256"/>
        <DigestValue>1zv7ygta+ILBWo+fOPdfXArO73k4puDcZj98DtPp7Qk=</DigestValue>
      </Reference>
      <Reference URI="/xl/drawings/drawing18.xml?ContentType=application/vnd.openxmlformats-officedocument.drawing+xml">
        <DigestMethod Algorithm="http://www.w3.org/2001/04/xmlenc#sha256"/>
        <DigestValue>zZxe2pLrgRDrboF4AAgb8BCfwFnV+RlCuFHK0heH3zY=</DigestValue>
      </Reference>
      <Reference URI="/xl/drawings/drawing19.xml?ContentType=application/vnd.openxmlformats-officedocument.drawing+xml">
        <DigestMethod Algorithm="http://www.w3.org/2001/04/xmlenc#sha256"/>
        <DigestValue>GHDBkohlUxTQ0mLv07L1OHOeP06KdWpzhMHPZ0Y/4mA=</DigestValue>
      </Reference>
      <Reference URI="/xl/drawings/drawing2.xml?ContentType=application/vnd.openxmlformats-officedocument.drawing+xml">
        <DigestMethod Algorithm="http://www.w3.org/2001/04/xmlenc#sha256"/>
        <DigestValue>XQNHDFVwvsIrCG4toClhHio7jfvVC/QYRV3LFWSVKIc=</DigestValue>
      </Reference>
      <Reference URI="/xl/drawings/drawing20.xml?ContentType=application/vnd.openxmlformats-officedocument.drawing+xml">
        <DigestMethod Algorithm="http://www.w3.org/2001/04/xmlenc#sha256"/>
        <DigestValue>i9s4RWS1pdJpZR2yIrIRTEkwXSIOkErBYXb5rZRNpe0=</DigestValue>
      </Reference>
      <Reference URI="/xl/drawings/drawing21.xml?ContentType=application/vnd.openxmlformats-officedocument.drawing+xml">
        <DigestMethod Algorithm="http://www.w3.org/2001/04/xmlenc#sha256"/>
        <DigestValue>02osDUpfWcAGdRIU0wTIRfx/Nt+sI1ZMuOxnbnu4UYE=</DigestValue>
      </Reference>
      <Reference URI="/xl/drawings/drawing22.xml?ContentType=application/vnd.openxmlformats-officedocument.drawing+xml">
        <DigestMethod Algorithm="http://www.w3.org/2001/04/xmlenc#sha256"/>
        <DigestValue>TnIe6L7bUQAlvYbWcVvAHL7MFg+Hy++UCJS97OLuU1E=</DigestValue>
      </Reference>
      <Reference URI="/xl/drawings/drawing23.xml?ContentType=application/vnd.openxmlformats-officedocument.drawing+xml">
        <DigestMethod Algorithm="http://www.w3.org/2001/04/xmlenc#sha256"/>
        <DigestValue>ChukAiCGh6L4+T+m45uTWmLVlsgMyja3dpV3sbI2dtg=</DigestValue>
      </Reference>
      <Reference URI="/xl/drawings/drawing24.xml?ContentType=application/vnd.openxmlformats-officedocument.drawing+xml">
        <DigestMethod Algorithm="http://www.w3.org/2001/04/xmlenc#sha256"/>
        <DigestValue>9XyTnt3bijk5mB5nfCft29NVySR7E7MJnYJ0BtB3vKU=</DigestValue>
      </Reference>
      <Reference URI="/xl/drawings/drawing25.xml?ContentType=application/vnd.openxmlformats-officedocument.drawing+xml">
        <DigestMethod Algorithm="http://www.w3.org/2001/04/xmlenc#sha256"/>
        <DigestValue>6XZPCg3ngDL0oGTbJ62Uc/f5HZ0CkSGSyPcxSoS56GA=</DigestValue>
      </Reference>
      <Reference URI="/xl/drawings/drawing26.xml?ContentType=application/vnd.openxmlformats-officedocument.drawing+xml">
        <DigestMethod Algorithm="http://www.w3.org/2001/04/xmlenc#sha256"/>
        <DigestValue>t6X6pEUvBUxJTmlb5uD7OhIBtS5ixhRcNxFLYliteb4=</DigestValue>
      </Reference>
      <Reference URI="/xl/drawings/drawing27.xml?ContentType=application/vnd.openxmlformats-officedocument.drawing+xml">
        <DigestMethod Algorithm="http://www.w3.org/2001/04/xmlenc#sha256"/>
        <DigestValue>lA44yqDKSkXWHb0DPVwbeXbAldvgPeoYNdmX+EuCOc0=</DigestValue>
      </Reference>
      <Reference URI="/xl/drawings/drawing28.xml?ContentType=application/vnd.openxmlformats-officedocument.drawing+xml">
        <DigestMethod Algorithm="http://www.w3.org/2001/04/xmlenc#sha256"/>
        <DigestValue>rVKCxLIEg89pHTrvZICBob7hzE2kff2Izr+zQN7HHbs=</DigestValue>
      </Reference>
      <Reference URI="/xl/drawings/drawing29.xml?ContentType=application/vnd.openxmlformats-officedocument.drawing+xml">
        <DigestMethod Algorithm="http://www.w3.org/2001/04/xmlenc#sha256"/>
        <DigestValue>1JO00jBbYqfMdw2SNwt4c7Ca/smOO5ORoihkN2lkNpQ=</DigestValue>
      </Reference>
      <Reference URI="/xl/drawings/drawing3.xml?ContentType=application/vnd.openxmlformats-officedocument.drawing+xml">
        <DigestMethod Algorithm="http://www.w3.org/2001/04/xmlenc#sha256"/>
        <DigestValue>g13HXlKSrpiX94NL6awPphgG0XgZEfhN2PzCr/bkJXo=</DigestValue>
      </Reference>
      <Reference URI="/xl/drawings/drawing30.xml?ContentType=application/vnd.openxmlformats-officedocument.drawing+xml">
        <DigestMethod Algorithm="http://www.w3.org/2001/04/xmlenc#sha256"/>
        <DigestValue>H13r6gqplnJf0yeQUyG7rckpqjcRHA/gXx1/614UiZ0=</DigestValue>
      </Reference>
      <Reference URI="/xl/drawings/drawing31.xml?ContentType=application/vnd.openxmlformats-officedocument.drawing+xml">
        <DigestMethod Algorithm="http://www.w3.org/2001/04/xmlenc#sha256"/>
        <DigestValue>tvv1kdOIgn5pjF2jYCeTpNl2v6PPYIbIGSVstAkRphA=</DigestValue>
      </Reference>
      <Reference URI="/xl/drawings/drawing32.xml?ContentType=application/vnd.openxmlformats-officedocument.drawing+xml">
        <DigestMethod Algorithm="http://www.w3.org/2001/04/xmlenc#sha256"/>
        <DigestValue>fANQSlX5pujqnk32qVjDNUO1o45oW5xj4YuXvSKSRH0=</DigestValue>
      </Reference>
      <Reference URI="/xl/drawings/drawing33.xml?ContentType=application/vnd.openxmlformats-officedocument.drawing+xml">
        <DigestMethod Algorithm="http://www.w3.org/2001/04/xmlenc#sha256"/>
        <DigestValue>bWwLLE6jnRRe36Ye0XRQDmBDShtoNe0gRcC+630DctQ=</DigestValue>
      </Reference>
      <Reference URI="/xl/drawings/drawing34.xml?ContentType=application/vnd.openxmlformats-officedocument.drawing+xml">
        <DigestMethod Algorithm="http://www.w3.org/2001/04/xmlenc#sha256"/>
        <DigestValue>UqOPIUQUnassMwwTPDvuGlN8TVJA689p6z/iA2if5/U=</DigestValue>
      </Reference>
      <Reference URI="/xl/drawings/drawing35.xml?ContentType=application/vnd.openxmlformats-officedocument.drawing+xml">
        <DigestMethod Algorithm="http://www.w3.org/2001/04/xmlenc#sha256"/>
        <DigestValue>3C3wJYUu9YvXQubLEA3v8khhBiGVidBJurJ3Nn7Wlos=</DigestValue>
      </Reference>
      <Reference URI="/xl/drawings/drawing36.xml?ContentType=application/vnd.openxmlformats-officedocument.drawing+xml">
        <DigestMethod Algorithm="http://www.w3.org/2001/04/xmlenc#sha256"/>
        <DigestValue>Yv2KVCvnC4csA8USjvpt1TyogfOmBdW2y7GSBreon5E=</DigestValue>
      </Reference>
      <Reference URI="/xl/drawings/drawing37.xml?ContentType=application/vnd.openxmlformats-officedocument.drawing+xml">
        <DigestMethod Algorithm="http://www.w3.org/2001/04/xmlenc#sha256"/>
        <DigestValue>Po8eKIGK0vkDOoU03cOzZNsaYPzO11zefF96vozBkDg=</DigestValue>
      </Reference>
      <Reference URI="/xl/drawings/drawing38.xml?ContentType=application/vnd.openxmlformats-officedocument.drawing+xml">
        <DigestMethod Algorithm="http://www.w3.org/2001/04/xmlenc#sha256"/>
        <DigestValue>/vle05Pjjd7ZuMTOyE9z2YdIUuA2BGLupSedY4JQbEc=</DigestValue>
      </Reference>
      <Reference URI="/xl/drawings/drawing39.xml?ContentType=application/vnd.openxmlformats-officedocument.drawing+xml">
        <DigestMethod Algorithm="http://www.w3.org/2001/04/xmlenc#sha256"/>
        <DigestValue>kmQOckKxAWNB2lWX3Aa11WvuCK2UbtqMTEOaxI1gp0k=</DigestValue>
      </Reference>
      <Reference URI="/xl/drawings/drawing4.xml?ContentType=application/vnd.openxmlformats-officedocument.drawing+xml">
        <DigestMethod Algorithm="http://www.w3.org/2001/04/xmlenc#sha256"/>
        <DigestValue>4qx4Cj5wSTqJ+njRFjsh1qiFVSqCLA/s3nmHv4tqakI=</DigestValue>
      </Reference>
      <Reference URI="/xl/drawings/drawing40.xml?ContentType=application/vnd.openxmlformats-officedocument.drawing+xml">
        <DigestMethod Algorithm="http://www.w3.org/2001/04/xmlenc#sha256"/>
        <DigestValue>yYZddZogsag6T+adKnUvZ2UR/qubYSzXaitv+UmQhac=</DigestValue>
      </Reference>
      <Reference URI="/xl/drawings/drawing41.xml?ContentType=application/vnd.openxmlformats-officedocument.drawing+xml">
        <DigestMethod Algorithm="http://www.w3.org/2001/04/xmlenc#sha256"/>
        <DigestValue>czyhJxdI/e0IbcHM0k+91zcQV46XlmOvoub/7ezhd6U=</DigestValue>
      </Reference>
      <Reference URI="/xl/drawings/drawing42.xml?ContentType=application/vnd.openxmlformats-officedocument.drawing+xml">
        <DigestMethod Algorithm="http://www.w3.org/2001/04/xmlenc#sha256"/>
        <DigestValue>81e+kTATaD9GqD7RnGFLpaXkjL+waSyNXXoBrKpgBqo=</DigestValue>
      </Reference>
      <Reference URI="/xl/drawings/drawing43.xml?ContentType=application/vnd.openxmlformats-officedocument.drawing+xml">
        <DigestMethod Algorithm="http://www.w3.org/2001/04/xmlenc#sha256"/>
        <DigestValue>z/SYSqPO3aQzHNwqNDMAwUl6GFXDRXWZNVQhCexi21A=</DigestValue>
      </Reference>
      <Reference URI="/xl/drawings/drawing44.xml?ContentType=application/vnd.openxmlformats-officedocument.drawing+xml">
        <DigestMethod Algorithm="http://www.w3.org/2001/04/xmlenc#sha256"/>
        <DigestValue>j1lpiUJv0nxDgy4YAklSCJJtZ6uYKUg+HfyaS+mi3qU=</DigestValue>
      </Reference>
      <Reference URI="/xl/drawings/drawing45.xml?ContentType=application/vnd.openxmlformats-officedocument.drawing+xml">
        <DigestMethod Algorithm="http://www.w3.org/2001/04/xmlenc#sha256"/>
        <DigestValue>PeQDWPG8VIFwk6bLOkCxjnqaaLyk2rBhd/QvfPhPcfc=</DigestValue>
      </Reference>
      <Reference URI="/xl/drawings/drawing46.xml?ContentType=application/vnd.openxmlformats-officedocument.drawing+xml">
        <DigestMethod Algorithm="http://www.w3.org/2001/04/xmlenc#sha256"/>
        <DigestValue>h0pSEzQOaq9Oq1TIVPFiCLaUuFkffVoPFILrWbZt6l0=</DigestValue>
      </Reference>
      <Reference URI="/xl/drawings/drawing5.xml?ContentType=application/vnd.openxmlformats-officedocument.drawing+xml">
        <DigestMethod Algorithm="http://www.w3.org/2001/04/xmlenc#sha256"/>
        <DigestValue>78SkU0oBoPKU0rYTRpKSUeJe+uOE9umM+gcASGoHSfk=</DigestValue>
      </Reference>
      <Reference URI="/xl/drawings/drawing6.xml?ContentType=application/vnd.openxmlformats-officedocument.drawing+xml">
        <DigestMethod Algorithm="http://www.w3.org/2001/04/xmlenc#sha256"/>
        <DigestValue>Ak/rGSYDLj/cJsCLQny+hx+0l14ZnCwt+IGaoxfXDm4=</DigestValue>
      </Reference>
      <Reference URI="/xl/drawings/drawing7.xml?ContentType=application/vnd.openxmlformats-officedocument.drawing+xml">
        <DigestMethod Algorithm="http://www.w3.org/2001/04/xmlenc#sha256"/>
        <DigestValue>EawLm8XikeOFWirKa9f77hj+BGtiEmHDh1Sw0ieEcmI=</DigestValue>
      </Reference>
      <Reference URI="/xl/drawings/drawing8.xml?ContentType=application/vnd.openxmlformats-officedocument.drawing+xml">
        <DigestMethod Algorithm="http://www.w3.org/2001/04/xmlenc#sha256"/>
        <DigestValue>a/iyTJavYNPxXed8aKMQAlm+Vampk+Zp2vIhjNurRvU=</DigestValue>
      </Reference>
      <Reference URI="/xl/drawings/drawing9.xml?ContentType=application/vnd.openxmlformats-officedocument.drawing+xml">
        <DigestMethod Algorithm="http://www.w3.org/2001/04/xmlenc#sha256"/>
        <DigestValue>PQbiFQkSbD4VIhLOn4iOfr3FrNft58ndPGmYQcTlEGc=</DigestValue>
      </Reference>
      <Reference URI="/xl/drawings/vmlDrawing1.vml?ContentType=application/vnd.openxmlformats-officedocument.vmlDrawing">
        <DigestMethod Algorithm="http://www.w3.org/2001/04/xmlenc#sha256"/>
        <DigestValue>3LDkjAnjHvlsMRbmYxzU7AeOFiYCNPKmTzUsaLQ/NXs=</DigestValue>
      </Reference>
      <Reference URI="/xl/drawings/vmlDrawing2.vml?ContentType=application/vnd.openxmlformats-officedocument.vmlDrawing">
        <DigestMethod Algorithm="http://www.w3.org/2001/04/xmlenc#sha256"/>
        <DigestValue>Ay3OzNUoIyHsAyNIx+nJFB2beIS/XlTi3AKqFq06/64=</DigestValue>
      </Reference>
      <Reference URI="/xl/drawings/vmlDrawing3.vml?ContentType=application/vnd.openxmlformats-officedocument.vmlDrawing">
        <DigestMethod Algorithm="http://www.w3.org/2001/04/xmlenc#sha256"/>
        <DigestValue>hmuR7NKCH+ul+B72D1WrF7fAMPm0eWwJQsyG1sWMw2I=</DigestValue>
      </Reference>
      <Reference URI="/xl/media/image1.jpeg?ContentType=image/jpeg">
        <DigestMethod Algorithm="http://www.w3.org/2001/04/xmlenc#sha256"/>
        <DigestValue>uVQaGz0OkXvXAzIgGeBC5HV1DTCPayNNezQF8lwNyjI=</DigestValue>
      </Reference>
      <Reference URI="/xl/media/image10.png?ContentType=image/png">
        <DigestMethod Algorithm="http://www.w3.org/2001/04/xmlenc#sha256"/>
        <DigestValue>O8Zl2KboTyh5yKDKcLUstXTurHEQgizzU8SC+ZpiCKA=</DigestValue>
      </Reference>
      <Reference URI="/xl/media/image11.jpeg?ContentType=image/jpeg">
        <DigestMethod Algorithm="http://www.w3.org/2001/04/xmlenc#sha256"/>
        <DigestValue>z8Fefu2xvzX4cMmVl2soKid6fIaunlGp6UZMYRja5Co=</DigestValue>
      </Reference>
      <Reference URI="/xl/media/image12.jpeg?ContentType=image/jpeg">
        <DigestMethod Algorithm="http://www.w3.org/2001/04/xmlenc#sha256"/>
        <DigestValue>5TBd+S82Bb2WUgwAmiDasTdNhDcpdznScOo80ZRjcOE=</DigestValue>
      </Reference>
      <Reference URI="/xl/media/image13.jpeg?ContentType=image/jpeg">
        <DigestMethod Algorithm="http://www.w3.org/2001/04/xmlenc#sha256"/>
        <DigestValue>74w7BfEQZH6vfSTza72OUJQXTsBfktuSRnuNLt+f2PY=</DigestValue>
      </Reference>
      <Reference URI="/xl/media/image14.jpeg?ContentType=image/jpeg">
        <DigestMethod Algorithm="http://www.w3.org/2001/04/xmlenc#sha256"/>
        <DigestValue>c4KbFI/foGo8wJpX0uRpIZLDwZiCPSGZsGmqWDQnD08=</DigestValue>
      </Reference>
      <Reference URI="/xl/media/image15.jpeg?ContentType=image/jpeg">
        <DigestMethod Algorithm="http://www.w3.org/2001/04/xmlenc#sha256"/>
        <DigestValue>pT+y5Ju9lo9cYz1sFnG8C3TmDKBtKfhPnlIdKQroaN4=</DigestValue>
      </Reference>
      <Reference URI="/xl/media/image16.jpeg?ContentType=image/jpeg">
        <DigestMethod Algorithm="http://www.w3.org/2001/04/xmlenc#sha256"/>
        <DigestValue>yxnREpDf4j9X11ubqjq9501e4TbHB2mi0knn5O/fVlA=</DigestValue>
      </Reference>
      <Reference URI="/xl/media/image17.jpeg?ContentType=image/jpeg">
        <DigestMethod Algorithm="http://www.w3.org/2001/04/xmlenc#sha256"/>
        <DigestValue>kt7akNRGqxSps5UYhO3TNYrPlp9PKQuAaevpa2ce7NI=</DigestValue>
      </Reference>
      <Reference URI="/xl/media/image18.jpeg?ContentType=image/jpeg">
        <DigestMethod Algorithm="http://www.w3.org/2001/04/xmlenc#sha256"/>
        <DigestValue>k+DDz1F65FzUcB7o41i3JMPYjOQBIlcUnPTAVp4b6v0=</DigestValue>
      </Reference>
      <Reference URI="/xl/media/image19.jpeg?ContentType=image/jpeg">
        <DigestMethod Algorithm="http://www.w3.org/2001/04/xmlenc#sha256"/>
        <DigestValue>A/S5OmrP1nkHHehfMqPuSd1UjAuk0GQfNhkgSqmK2g8=</DigestValue>
      </Reference>
      <Reference URI="/xl/media/image2.jpeg?ContentType=image/jpeg">
        <DigestMethod Algorithm="http://www.w3.org/2001/04/xmlenc#sha256"/>
        <DigestValue>QwCSLvQ6SwGV0NERo7lOxX6TTAPNaF6/ecc1GEiQT7Q=</DigestValue>
      </Reference>
      <Reference URI="/xl/media/image20.jpeg?ContentType=image/jpeg">
        <DigestMethod Algorithm="http://www.w3.org/2001/04/xmlenc#sha256"/>
        <DigestValue>gMum+OsxGoqfE9EB18YsDQR5wdWg8uyLjvBFmm5S6NU=</DigestValue>
      </Reference>
      <Reference URI="/xl/media/image21.jpeg?ContentType=image/jpeg">
        <DigestMethod Algorithm="http://www.w3.org/2001/04/xmlenc#sha256"/>
        <DigestValue>QvPlvwR2bjkXh7f+sT224xSorYJashHOhJHKThDk8cg=</DigestValue>
      </Reference>
      <Reference URI="/xl/media/image22.jpeg?ContentType=image/jpeg">
        <DigestMethod Algorithm="http://www.w3.org/2001/04/xmlenc#sha256"/>
        <DigestValue>ALBAhwzC2OHgjtOmwkural06CNX1jVCQeVKmRqwv7BQ=</DigestValue>
      </Reference>
      <Reference URI="/xl/media/image23.jpeg?ContentType=image/jpeg">
        <DigestMethod Algorithm="http://www.w3.org/2001/04/xmlenc#sha256"/>
        <DigestValue>zRPwgiBzTd9pVrSj/W2rphCysEirY8QGeip4XjAmx5U=</DigestValue>
      </Reference>
      <Reference URI="/xl/media/image24.jpeg?ContentType=image/jpeg">
        <DigestMethod Algorithm="http://www.w3.org/2001/04/xmlenc#sha256"/>
        <DigestValue>XgOr7y4VLLubpSba5JJeFSsI9gZ6sSOxovqIe3DWDYA=</DigestValue>
      </Reference>
      <Reference URI="/xl/media/image25.jpeg?ContentType=image/jpeg">
        <DigestMethod Algorithm="http://www.w3.org/2001/04/xmlenc#sha256"/>
        <DigestValue>pXHg3yDFNRxIc7AAuulqMoccyW1cHf6b+Yrt4ZU06o0=</DigestValue>
      </Reference>
      <Reference URI="/xl/media/image26.jpeg?ContentType=image/jpeg">
        <DigestMethod Algorithm="http://www.w3.org/2001/04/xmlenc#sha256"/>
        <DigestValue>R6CElL23S+W5xuMzzWYPc4CxO9+qX6Pu1DAluKNYNPk=</DigestValue>
      </Reference>
      <Reference URI="/xl/media/image27.jpeg?ContentType=image/jpeg">
        <DigestMethod Algorithm="http://www.w3.org/2001/04/xmlenc#sha256"/>
        <DigestValue>rL4DekB0IVBRviQfbJ8XI6tukx7NtNBKIpQMqYY1KbY=</DigestValue>
      </Reference>
      <Reference URI="/xl/media/image28.jpeg?ContentType=image/jpeg">
        <DigestMethod Algorithm="http://www.w3.org/2001/04/xmlenc#sha256"/>
        <DigestValue>wIx9JizOh4CacecdEbubfTmPsPbGOkBlh76LtaRqR4k=</DigestValue>
      </Reference>
      <Reference URI="/xl/media/image29.jpeg?ContentType=image/jpeg">
        <DigestMethod Algorithm="http://www.w3.org/2001/04/xmlenc#sha256"/>
        <DigestValue>Ge2dqjk+4W8n4ySto3oymOZwDLCTawLO/a5y+BbOYbM=</DigestValue>
      </Reference>
      <Reference URI="/xl/media/image3.jpeg?ContentType=image/jpeg">
        <DigestMethod Algorithm="http://www.w3.org/2001/04/xmlenc#sha256"/>
        <DigestValue>ff0eoviiWiYXrqDHDUM1eSI0cpYbnwLukfS6qXAhSMk=</DigestValue>
      </Reference>
      <Reference URI="/xl/media/image30.jpeg?ContentType=image/jpeg">
        <DigestMethod Algorithm="http://www.w3.org/2001/04/xmlenc#sha256"/>
        <DigestValue>J/qVpgyBS+1+f7gyBpGlXiEprwfqnKl+zwN8MaT7hHE=</DigestValue>
      </Reference>
      <Reference URI="/xl/media/image31.jpeg?ContentType=image/jpeg">
        <DigestMethod Algorithm="http://www.w3.org/2001/04/xmlenc#sha256"/>
        <DigestValue>lriem7l06ys0IelMX1seQCJ6Igh9z2Xz2321Acrey8M=</DigestValue>
      </Reference>
      <Reference URI="/xl/media/image32.jpeg?ContentType=image/jpeg">
        <DigestMethod Algorithm="http://www.w3.org/2001/04/xmlenc#sha256"/>
        <DigestValue>6s4H2GCxkgW9P4xWgknYkoJQQ+0xIAlDDjwd9F9CUoA=</DigestValue>
      </Reference>
      <Reference URI="/xl/media/image33.jpeg?ContentType=image/jpeg">
        <DigestMethod Algorithm="http://www.w3.org/2001/04/xmlenc#sha256"/>
        <DigestValue>MZ1G2qzlbqM3cV9lD1S2nEM0po+71CSIfskFHl/ZHIQ=</DigestValue>
      </Reference>
      <Reference URI="/xl/media/image34.jpeg?ContentType=image/jpeg">
        <DigestMethod Algorithm="http://www.w3.org/2001/04/xmlenc#sha256"/>
        <DigestValue>jm7ERTNCJ6ZHBdI3Vg84FtGsH1oFfmrpwOnvzJ+A8W8=</DigestValue>
      </Reference>
      <Reference URI="/xl/media/image4.emf?ContentType=image/x-emf">
        <DigestMethod Algorithm="http://www.w3.org/2001/04/xmlenc#sha256"/>
        <DigestValue>pN5x3HPEIvI57739FUciksg04j1p8/DVIHTev42hNxs=</DigestValue>
      </Reference>
      <Reference URI="/xl/media/image5.emf?ContentType=image/x-emf">
        <DigestMethod Algorithm="http://www.w3.org/2001/04/xmlenc#sha256"/>
        <DigestValue>H55DFEMspT4PsChAxdFI1CXw65fkqI/1Bqn526Q9tAw=</DigestValue>
      </Reference>
      <Reference URI="/xl/media/image6.emf?ContentType=image/x-emf">
        <DigestMethod Algorithm="http://www.w3.org/2001/04/xmlenc#sha256"/>
        <DigestValue>RFNbK5ZNXIgq/1Q7LWx8goOfTChOXMrUXOJacOv4n8I=</DigestValue>
      </Reference>
      <Reference URI="/xl/media/image7.jpeg?ContentType=image/jpeg">
        <DigestMethod Algorithm="http://www.w3.org/2001/04/xmlenc#sha256"/>
        <DigestValue>1B51DDVXCI2om0IrwgUR5CzA8ZBJmHKaWZz4Xj3Id24=</DigestValue>
      </Reference>
      <Reference URI="/xl/media/image8.jpeg?ContentType=image/jpeg">
        <DigestMethod Algorithm="http://www.w3.org/2001/04/xmlenc#sha256"/>
        <DigestValue>mItvm6aBFokJlOFyAOoXLb3mvhCqLEP3AKRoOiEFPpU=</DigestValue>
      </Reference>
      <Reference URI="/xl/media/image9.jpeg?ContentType=image/jpeg">
        <DigestMethod Algorithm="http://www.w3.org/2001/04/xmlenc#sha256"/>
        <DigestValue>p2zv35+JJorarAql+FYb2WL21lJ9f54A550KIQL3AH8=</DigestValue>
      </Reference>
      <Reference URI="/xl/printerSettings/printerSettings1.bin?ContentType=application/vnd.openxmlformats-officedocument.spreadsheetml.printerSettings">
        <DigestMethod Algorithm="http://www.w3.org/2001/04/xmlenc#sha256"/>
        <DigestValue>UnAqAqXIzbVDEugMasFyfrZXFJdXoKdlc4CQzqUWDHQ=</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TaA6KX/SRWPpmiasS8KGCRFI/mFTpQlGqiM07LbibG8=</DigestValue>
      </Reference>
      <Reference URI="/xl/printerSettings/printerSettings14.bin?ContentType=application/vnd.openxmlformats-officedocument.spreadsheetml.printerSettings">
        <DigestMethod Algorithm="http://www.w3.org/2001/04/xmlenc#sha256"/>
        <DigestValue>TaA6KX/SRWPpmiasS8KGCRFI/mFTpQlGqiM07LbibG8=</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s6l80irlBTW+uFk7nR5c7WcaDa2jSh3MPBgl0IjaDO0=</DigestValue>
      </Reference>
      <Reference URI="/xl/printerSettings/printerSettings17.bin?ContentType=application/vnd.openxmlformats-officedocument.spreadsheetml.printerSettings">
        <DigestMethod Algorithm="http://www.w3.org/2001/04/xmlenc#sha256"/>
        <DigestValue>TaA6KX/SRWPpmiasS8KGCRFI/mFTpQlGqiM07LbibG8=</DigestValue>
      </Reference>
      <Reference URI="/xl/printerSettings/printerSettings18.bin?ContentType=application/vnd.openxmlformats-officedocument.spreadsheetml.printerSettings">
        <DigestMethod Algorithm="http://www.w3.org/2001/04/xmlenc#sha256"/>
        <DigestValue>TaA6KX/SRWPpmiasS8KGCRFI/mFTpQlGqiM07LbibG8=</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TaA6KX/SRWPpmiasS8KGCRFI/mFTpQlGqiM07LbibG8=</DigestValue>
      </Reference>
      <Reference URI="/xl/printerSettings/printerSettings21.bin?ContentType=application/vnd.openxmlformats-officedocument.spreadsheetml.printerSettings">
        <DigestMethod Algorithm="http://www.w3.org/2001/04/xmlenc#sha256"/>
        <DigestValue>s6l80irlBTW+uFk7nR5c7WcaDa2jSh3MPBgl0IjaDO0=</DigestValue>
      </Reference>
      <Reference URI="/xl/printerSettings/printerSettings22.bin?ContentType=application/vnd.openxmlformats-officedocument.spreadsheetml.printerSettings">
        <DigestMethod Algorithm="http://www.w3.org/2001/04/xmlenc#sha256"/>
        <DigestValue>TaA6KX/SRWPpmiasS8KGCRFI/mFTpQlGqiM07LbibG8=</DigestValue>
      </Reference>
      <Reference URI="/xl/printerSettings/printerSettings23.bin?ContentType=application/vnd.openxmlformats-officedocument.spreadsheetml.printerSettings">
        <DigestMethod Algorithm="http://www.w3.org/2001/04/xmlenc#sha256"/>
        <DigestValue>TaA6KX/SRWPpmiasS8KGCRFI/mFTpQlGqiM07LbibG8=</DigestValue>
      </Reference>
      <Reference URI="/xl/printerSettings/printerSettings24.bin?ContentType=application/vnd.openxmlformats-officedocument.spreadsheetml.printerSettings">
        <DigestMethod Algorithm="http://www.w3.org/2001/04/xmlenc#sha256"/>
        <DigestValue>TaA6KX/SRWPpmiasS8KGCRFI/mFTpQlGqiM07LbibG8=</DigestValue>
      </Reference>
      <Reference URI="/xl/printerSettings/printerSettings25.bin?ContentType=application/vnd.openxmlformats-officedocument.spreadsheetml.printerSettings">
        <DigestMethod Algorithm="http://www.w3.org/2001/04/xmlenc#sha256"/>
        <DigestValue>GyyR84UYFfbFvVrs+ip9vPggIMAXC0nxkmeUVNsGxCc=</DigestValue>
      </Reference>
      <Reference URI="/xl/printerSettings/printerSettings26.bin?ContentType=application/vnd.openxmlformats-officedocument.spreadsheetml.printerSettings">
        <DigestMethod Algorithm="http://www.w3.org/2001/04/xmlenc#sha256"/>
        <DigestValue>TaA6KX/SRWPpmiasS8KGCRFI/mFTpQlGqiM07LbibG8=</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xsjcjp08gYqgR1mdEJ8/Yi3+7mFN7/191uYs6FUjnVM=</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TaA6KX/SRWPpmiasS8KGCRFI/mFTpQlGqiM07LbibG8=</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TaA6KX/SRWPpmiasS8KGCRFI/mFTpQlGqiM07LbibG8=</DigestValue>
      </Reference>
      <Reference URI="/xl/printerSettings/printerSettings38.bin?ContentType=application/vnd.openxmlformats-officedocument.spreadsheetml.printerSettings">
        <DigestMethod Algorithm="http://www.w3.org/2001/04/xmlenc#sha256"/>
        <DigestValue>TaA6KX/SRWPpmiasS8KGCRFI/mFTpQlGqiM07LbibG8=</DigestValue>
      </Reference>
      <Reference URI="/xl/printerSettings/printerSettings39.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Tk9LK+ZWXefqfSgjKvpxh3wCnZiNDftIGDWyddQuC14=</DigestValue>
      </Reference>
      <Reference URI="/xl/printerSettings/printerSettings40.bin?ContentType=application/vnd.openxmlformats-officedocument.spreadsheetml.printerSettings">
        <DigestMethod Algorithm="http://www.w3.org/2001/04/xmlenc#sha256"/>
        <DigestValue>TaA6KX/SRWPpmiasS8KGCRFI/mFTpQlGqiM07LbibG8=</DigestValue>
      </Reference>
      <Reference URI="/xl/printerSettings/printerSettings41.bin?ContentType=application/vnd.openxmlformats-officedocument.spreadsheetml.printerSettings">
        <DigestMethod Algorithm="http://www.w3.org/2001/04/xmlenc#sha256"/>
        <DigestValue>TaA6KX/SRWPpmiasS8KGCRFI/mFTpQlGqiM07LbibG8=</DigestValue>
      </Reference>
      <Reference URI="/xl/printerSettings/printerSettings42.bin?ContentType=application/vnd.openxmlformats-officedocument.spreadsheetml.printerSettings">
        <DigestMethod Algorithm="http://www.w3.org/2001/04/xmlenc#sha256"/>
        <DigestValue>TaA6KX/SRWPpmiasS8KGCRFI/mFTpQlGqiM07LbibG8=</DigestValue>
      </Reference>
      <Reference URI="/xl/printerSettings/printerSettings43.bin?ContentType=application/vnd.openxmlformats-officedocument.spreadsheetml.printerSettings">
        <DigestMethod Algorithm="http://www.w3.org/2001/04/xmlenc#sha256"/>
        <DigestValue>TaA6KX/SRWPpmiasS8KGCRFI/mFTpQlGqiM07LbibG8=</DigestValue>
      </Reference>
      <Reference URI="/xl/printerSettings/printerSettings44.bin?ContentType=application/vnd.openxmlformats-officedocument.spreadsheetml.printerSettings">
        <DigestMethod Algorithm="http://www.w3.org/2001/04/xmlenc#sha256"/>
        <DigestValue>TaA6KX/SRWPpmiasS8KGCRFI/mFTpQlGqiM07LbibG8=</DigestValue>
      </Reference>
      <Reference URI="/xl/printerSettings/printerSettings45.bin?ContentType=application/vnd.openxmlformats-officedocument.spreadsheetml.printerSettings">
        <DigestMethod Algorithm="http://www.w3.org/2001/04/xmlenc#sha256"/>
        <DigestValue>TaA6KX/SRWPpmiasS8KGCRFI/mFTpQlGqiM07LbibG8=</DigestValue>
      </Reference>
      <Reference URI="/xl/printerSettings/printerSettings46.bin?ContentType=application/vnd.openxmlformats-officedocument.spreadsheetml.printerSettings">
        <DigestMethod Algorithm="http://www.w3.org/2001/04/xmlenc#sha256"/>
        <DigestValue>TaA6KX/SRWPpmiasS8KGCRFI/mFTpQlGqiM07LbibG8=</DigestValue>
      </Reference>
      <Reference URI="/xl/printerSettings/printerSettings47.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Tk9LK+ZWXefqfSgjKvpxh3wCnZiNDftIGDWyddQuC14=</DigestValue>
      </Reference>
      <Reference URI="/xl/printerSettings/printerSettings6.bin?ContentType=application/vnd.openxmlformats-officedocument.spreadsheetml.printerSettings">
        <DigestMethod Algorithm="http://www.w3.org/2001/04/xmlenc#sha256"/>
        <DigestValue>Dz27cbWr41kVTaSP3vl/G9giw0/aTSuchDZ4fbkwKi4=</DigestValue>
      </Reference>
      <Reference URI="/xl/printerSettings/printerSettings7.bin?ContentType=application/vnd.openxmlformats-officedocument.spreadsheetml.printerSettings">
        <DigestMethod Algorithm="http://www.w3.org/2001/04/xmlenc#sha256"/>
        <DigestValue>wLiy6LpEuHxBnsxzQ892jbm/w59pzVZlxGs3Du30RNs=</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mZBJ/3apYOF31HOuHNNHRQfM9cu4vVDL/L68f2C+J5I=</DigestValue>
      </Reference>
      <Reference URI="/xl/styles.xml?ContentType=application/vnd.openxmlformats-officedocument.spreadsheetml.styles+xml">
        <DigestMethod Algorithm="http://www.w3.org/2001/04/xmlenc#sha256"/>
        <DigestValue>M9+g6KtGPC4aGouMb9LOs4UzeLe3PGsgjbK6Gv3p634=</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SDANqQwF3yVQqHbH04TWg8rzGVsCWmOQnjxassuux+c=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tAw0CM4ccbE0LI7BZe2RQojB2vCAlZVSovckU6XQgKA=</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CwvGKO7du/4VK3JXwI1xC26LuLly21vgfyS4zPmBQJw=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C9DxQUDAZZy3QTe+w8JtDLAliJ2w2mmT8od4UsD9boo=</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iK1cCeJyE0nh61Ysaws+TMA/tgQJwUsR5g0ps2rJkns=</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TNIH9EyQB0FCBnD3gN1o6yJqJalnm6okHmoYYS8G33M=</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gxnAb4oDlVkStw4lP+psDHrAXKx4nZlOnDqo6Tf72e8=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g/fjY5t552fl5Q3r0lx1AzSOYjXxeVx9wNhWIqlO5e4=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m6kb28Dn+5+eypaoArLKSiTj11tTjl+mIR9qY8mtCLk=</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xZpDns+d8lbRYtyjNAr+ga7dA24vbT4Wr1oZV7ptCME=</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L0zBPEwG77w+h4GLrodZUM0ZcAZ//uPEeldIcDiuL6E=</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XYW3lJEtF20IgcoPfQCq77/7whzU5JlTECZN/Wfx6+0=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ch/7Fy21MMu+BePE7V2u7g75sbQp0A/Jxw0Bq56y7z8=</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hTuy/+UvlB2R5FWCWBhblgduMioJED45reVxZtTC4e4=</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jzvgeVdjvrneTg+IZUwCqqwArIZ3S3skW0W18RG3FM4=</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57i1pbA3CB6hDmVj+1OCDskXUS1T4EGFx9CuBhHmh1E=</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+vduVf9spUWgJ+PrOuGlCdsDpmeXK/UkIAkJ9JHJtHg=</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u5OdX5KpKJg5XUtpVocdFtSlvuNtX/hLAFTLjzts1Lc=</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CL8uwQyW0vgo0qm82H94s8lcp7+TSW0PxVR9e1WVr9k=</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Qimnyz08wd9b4B6R7gfJafizsfeNozH0lqjfwXwYYsM=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tLVl5V0O52JLCQWMq6r6eXKzZ8sVTCn+ik5czZUEJ+s=</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TknLzunfUL3Zw5uYKu00htrqsgiFRJd+44+XbCzvTEY=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J6xIt4TVd0e6MwlVAijoAFLmNDO2plhHDR9Mi0z5acA=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xEjnoC6oveMaQJxRAfS6Ocv9rAtbqw8uIVWScNpbU2I=</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nVwcYeYjC83AWkq6tL62C48zCn7gfaM3NaCxGsEeZUw=</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ij1zzOGUro/OVp21oRCYnWVDgZG9VDW9KTGROejvTIY=</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SbQWMLRm4tsA0sxy5ypgzJ89AjjN6jL9J6Na6XDY+Nk=</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Sy08buNOQ5bd9x6LsC1hQFVhrR1Bq+jy2SfboDkCpZ8=</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BZ9/PJv5wgk8kpObdwVjMux+LnZul0h4Wc/53YU87OY=</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yRrujPwgzQ99v5iCgBZN3X0NRlc3NyfxU2GoLprfgFA=</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bkmF2drCQz+KWRPCkwJz/PFbN+bWAf0ewNqbRkltF/Y=</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NXUa5OnMe8Xip6R/8FmkFtxRb0AzJ8cjkrklKsXR8JU=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P9ZWIjf+76CnmMxSsShgPYe3rW/XkfaF6S8gIa2EGM4=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XK+/2YQbmfdw58fouE2vM4clblYOhT0t4dHCzA6jm4w=</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PGHn2RUNGM3iq5Obt+qQRZ/C0hFXtGOVo8UD/YsLtEA=</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rptzFewBdbDLgvrpj+LasvtbGdyJe9X+cB/wz+sYQEQ=</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Ce3O3hpyoNL/Xktb0A2MYo6xTFfL488yUJS7ufXlrV8=</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jBmOw8ApluUNQ3uLX3mJHAK/3j77pIz3so2pH1z0BCY=</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w/K/q9EvbOh/FDEKhfTQAv63v06fUWx58GQdIcSgnkE=</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5FsKZ1YTkMgX/nqFgVwd31TffoL8YLRJZRtQ4iUzB+g=</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g4ImsBgWzCbSexivLwDl/ddPyBD0CFKBxihktnyupOU=</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K2X+MSOZcXzXKBe8S3aOC8gUolUQ7UeZ73dVybduyDo=</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ZoIXZgdpKm7NMrs8F4RU8DZ0F7nFG2wb9/nlkLNVCnQ=</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zw373aHNdRzCSJJ+WNC1kHbHedeGcJRUk5/di/vAqoI=</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+xv39IL7tPpsXHT+vo405BfLsmjmbjvDNJ7rppqDbsg=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StPS/6amf8jz01ZZrBHmJlLhrs5LJ46DmNQ44UesUn0=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kAJ1oeQNNg8HxU6Ejt0NPsQTd4QbuWb/PydCbS8Oz30=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bR675nxdlHeeqVnTO769PI9TLFc8//q5V+sMw6dD8cE=</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9T+yw4wrsh9mj6LX9ttMHSq7Qcj1J3NzJF8ZBQ59Fos=</DigestValue>
      </Reference>
      <Reference URI="/xl/worksheets/sheet1.xml?ContentType=application/vnd.openxmlformats-officedocument.spreadsheetml.worksheet+xml">
        <DigestMethod Algorithm="http://www.w3.org/2001/04/xmlenc#sha256"/>
        <DigestValue>b7B9nZuIDzlUd+rnftMyZdLcM3e/wc77zpCHYVwtHNY=</DigestValue>
      </Reference>
      <Reference URI="/xl/worksheets/sheet10.xml?ContentType=application/vnd.openxmlformats-officedocument.spreadsheetml.worksheet+xml">
        <DigestMethod Algorithm="http://www.w3.org/2001/04/xmlenc#sha256"/>
        <DigestValue>rhDuoNc3WjFSNoHFo3LzoTBVoq6Uawc2JW0aWhD8E2k=</DigestValue>
      </Reference>
      <Reference URI="/xl/worksheets/sheet11.xml?ContentType=application/vnd.openxmlformats-officedocument.spreadsheetml.worksheet+xml">
        <DigestMethod Algorithm="http://www.w3.org/2001/04/xmlenc#sha256"/>
        <DigestValue>Mhqrbv+GbVkBCDMrgtbpnQePtsdjN9R89OOdfg78NUw=</DigestValue>
      </Reference>
      <Reference URI="/xl/worksheets/sheet12.xml?ContentType=application/vnd.openxmlformats-officedocument.spreadsheetml.worksheet+xml">
        <DigestMethod Algorithm="http://www.w3.org/2001/04/xmlenc#sha256"/>
        <DigestValue>APQj47+14exLppfamgqEsKsbLZcZtnJu0eoFA7v1Dkk=</DigestValue>
      </Reference>
      <Reference URI="/xl/worksheets/sheet13.xml?ContentType=application/vnd.openxmlformats-officedocument.spreadsheetml.worksheet+xml">
        <DigestMethod Algorithm="http://www.w3.org/2001/04/xmlenc#sha256"/>
        <DigestValue>BdC+iUzVEQUTHLpFczQK3vnVEoD8Cg38uDPeVkZxysY=</DigestValue>
      </Reference>
      <Reference URI="/xl/worksheets/sheet14.xml?ContentType=application/vnd.openxmlformats-officedocument.spreadsheetml.worksheet+xml">
        <DigestMethod Algorithm="http://www.w3.org/2001/04/xmlenc#sha256"/>
        <DigestValue>4hDxoXA8qY5q4W1vB5Tb6q9riKQdgDgbchjzZw30Z5A=</DigestValue>
      </Reference>
      <Reference URI="/xl/worksheets/sheet15.xml?ContentType=application/vnd.openxmlformats-officedocument.spreadsheetml.worksheet+xml">
        <DigestMethod Algorithm="http://www.w3.org/2001/04/xmlenc#sha256"/>
        <DigestValue>AQlcZ0q72w/Aq6q/2skN0HgAhgjLGpo9wCKywXNb8bQ=</DigestValue>
      </Reference>
      <Reference URI="/xl/worksheets/sheet16.xml?ContentType=application/vnd.openxmlformats-officedocument.spreadsheetml.worksheet+xml">
        <DigestMethod Algorithm="http://www.w3.org/2001/04/xmlenc#sha256"/>
        <DigestValue>bYLvLKhlqAa4jN3UN1wq0hYr1NnFTKIMBoPXErXGpcM=</DigestValue>
      </Reference>
      <Reference URI="/xl/worksheets/sheet17.xml?ContentType=application/vnd.openxmlformats-officedocument.spreadsheetml.worksheet+xml">
        <DigestMethod Algorithm="http://www.w3.org/2001/04/xmlenc#sha256"/>
        <DigestValue>TjxgiF+xVslg+lNchLvQT6WY0CgG1a7bj6TYNdskQ8Q=</DigestValue>
      </Reference>
      <Reference URI="/xl/worksheets/sheet18.xml?ContentType=application/vnd.openxmlformats-officedocument.spreadsheetml.worksheet+xml">
        <DigestMethod Algorithm="http://www.w3.org/2001/04/xmlenc#sha256"/>
        <DigestValue>c3K6ii9565LafLjCE/hzCfatp2bxKnQPjHmC3yf0TUs=</DigestValue>
      </Reference>
      <Reference URI="/xl/worksheets/sheet19.xml?ContentType=application/vnd.openxmlformats-officedocument.spreadsheetml.worksheet+xml">
        <DigestMethod Algorithm="http://www.w3.org/2001/04/xmlenc#sha256"/>
        <DigestValue>zAZErUxzSN5XZ0rbPxJfL4nTVv6Xt2LRSrhibT49dr0=</DigestValue>
      </Reference>
      <Reference URI="/xl/worksheets/sheet2.xml?ContentType=application/vnd.openxmlformats-officedocument.spreadsheetml.worksheet+xml">
        <DigestMethod Algorithm="http://www.w3.org/2001/04/xmlenc#sha256"/>
        <DigestValue>Gv/NBwWd+eim2P+mmOA1+sJ3AsGvw8ZGcP31f9Xydq8=</DigestValue>
      </Reference>
      <Reference URI="/xl/worksheets/sheet20.xml?ContentType=application/vnd.openxmlformats-officedocument.spreadsheetml.worksheet+xml">
        <DigestMethod Algorithm="http://www.w3.org/2001/04/xmlenc#sha256"/>
        <DigestValue>mMrAmbn/iMRHp1+M0P7O6LDw+lAUKM8c18ZozZmaOZQ=</DigestValue>
      </Reference>
      <Reference URI="/xl/worksheets/sheet21.xml?ContentType=application/vnd.openxmlformats-officedocument.spreadsheetml.worksheet+xml">
        <DigestMethod Algorithm="http://www.w3.org/2001/04/xmlenc#sha256"/>
        <DigestValue>mr+NNWAqnqDPz+DyK9d08fjQHORe+XuJ0zadocphVIE=</DigestValue>
      </Reference>
      <Reference URI="/xl/worksheets/sheet22.xml?ContentType=application/vnd.openxmlformats-officedocument.spreadsheetml.worksheet+xml">
        <DigestMethod Algorithm="http://www.w3.org/2001/04/xmlenc#sha256"/>
        <DigestValue>3dWXpaxqMQTzt31we5QB15eHkVli7LCcGAHzDtcwE4g=</DigestValue>
      </Reference>
      <Reference URI="/xl/worksheets/sheet23.xml?ContentType=application/vnd.openxmlformats-officedocument.spreadsheetml.worksheet+xml">
        <DigestMethod Algorithm="http://www.w3.org/2001/04/xmlenc#sha256"/>
        <DigestValue>x0yuvDtMKCqJw1kv8pvlVMY1GnQkMCaZs7se2oIxzNk=</DigestValue>
      </Reference>
      <Reference URI="/xl/worksheets/sheet24.xml?ContentType=application/vnd.openxmlformats-officedocument.spreadsheetml.worksheet+xml">
        <DigestMethod Algorithm="http://www.w3.org/2001/04/xmlenc#sha256"/>
        <DigestValue>WFVQ4nN2gfu3c9nQvtuLcMILY2KnNkm1GcH4ebqZFi0=</DigestValue>
      </Reference>
      <Reference URI="/xl/worksheets/sheet25.xml?ContentType=application/vnd.openxmlformats-officedocument.spreadsheetml.worksheet+xml">
        <DigestMethod Algorithm="http://www.w3.org/2001/04/xmlenc#sha256"/>
        <DigestValue>gFjBqTMayqIeEPYXsUHV/GMZMtyNS7hDyqgBMMb9oVA=</DigestValue>
      </Reference>
      <Reference URI="/xl/worksheets/sheet26.xml?ContentType=application/vnd.openxmlformats-officedocument.spreadsheetml.worksheet+xml">
        <DigestMethod Algorithm="http://www.w3.org/2001/04/xmlenc#sha256"/>
        <DigestValue>jTsk5BAcz/yar0NOBymyHW01DRmR3SjVoLf+8oBdlG0=</DigestValue>
      </Reference>
      <Reference URI="/xl/worksheets/sheet27.xml?ContentType=application/vnd.openxmlformats-officedocument.spreadsheetml.worksheet+xml">
        <DigestMethod Algorithm="http://www.w3.org/2001/04/xmlenc#sha256"/>
        <DigestValue>lQ2MXSEcZBjBjWTt34HPPoqnIlob0E2vWSQKR4QDPdk=</DigestValue>
      </Reference>
      <Reference URI="/xl/worksheets/sheet28.xml?ContentType=application/vnd.openxmlformats-officedocument.spreadsheetml.worksheet+xml">
        <DigestMethod Algorithm="http://www.w3.org/2001/04/xmlenc#sha256"/>
        <DigestValue>XjOyUCjA294VbY87gVnpmgszjhs6p4Jxx6EpLLBzXuM=</DigestValue>
      </Reference>
      <Reference URI="/xl/worksheets/sheet29.xml?ContentType=application/vnd.openxmlformats-officedocument.spreadsheetml.worksheet+xml">
        <DigestMethod Algorithm="http://www.w3.org/2001/04/xmlenc#sha256"/>
        <DigestValue>mRcZk7EWf50QA00pcvd6nkvyllfYqSX11bVI2eZEZPM=</DigestValue>
      </Reference>
      <Reference URI="/xl/worksheets/sheet3.xml?ContentType=application/vnd.openxmlformats-officedocument.spreadsheetml.worksheet+xml">
        <DigestMethod Algorithm="http://www.w3.org/2001/04/xmlenc#sha256"/>
        <DigestValue>fOQJFG0w+aDgeJMZvcA+0GNXcHTw9CFdV9ncQKlRhj0=</DigestValue>
      </Reference>
      <Reference URI="/xl/worksheets/sheet30.xml?ContentType=application/vnd.openxmlformats-officedocument.spreadsheetml.worksheet+xml">
        <DigestMethod Algorithm="http://www.w3.org/2001/04/xmlenc#sha256"/>
        <DigestValue>BnGkCCxGpjZArRXhbraUqS+AAfWIv7Pzo+BJGenUj3g=</DigestValue>
      </Reference>
      <Reference URI="/xl/worksheets/sheet31.xml?ContentType=application/vnd.openxmlformats-officedocument.spreadsheetml.worksheet+xml">
        <DigestMethod Algorithm="http://www.w3.org/2001/04/xmlenc#sha256"/>
        <DigestValue>LRaFv2uJcH3h3IO0h3gzEGIMQiduWzDbjikhZAacPvY=</DigestValue>
      </Reference>
      <Reference URI="/xl/worksheets/sheet32.xml?ContentType=application/vnd.openxmlformats-officedocument.spreadsheetml.worksheet+xml">
        <DigestMethod Algorithm="http://www.w3.org/2001/04/xmlenc#sha256"/>
        <DigestValue>NK3XryicTKup6GM8u/uxArkq4C6UqxbkqPNitZ6zcsc=</DigestValue>
      </Reference>
      <Reference URI="/xl/worksheets/sheet33.xml?ContentType=application/vnd.openxmlformats-officedocument.spreadsheetml.worksheet+xml">
        <DigestMethod Algorithm="http://www.w3.org/2001/04/xmlenc#sha256"/>
        <DigestValue>JXCjrMYXeIAL04wsR8vZEq68wCKIXyl4NFUS1yN2zYk=</DigestValue>
      </Reference>
      <Reference URI="/xl/worksheets/sheet34.xml?ContentType=application/vnd.openxmlformats-officedocument.spreadsheetml.worksheet+xml">
        <DigestMethod Algorithm="http://www.w3.org/2001/04/xmlenc#sha256"/>
        <DigestValue>Otw4mXv2aiGBlM6lRuErUHh+/9j+ZxnjQxhtDY8YF3I=</DigestValue>
      </Reference>
      <Reference URI="/xl/worksheets/sheet35.xml?ContentType=application/vnd.openxmlformats-officedocument.spreadsheetml.worksheet+xml">
        <DigestMethod Algorithm="http://www.w3.org/2001/04/xmlenc#sha256"/>
        <DigestValue>D9Qno82AAh/fKCO95jeuX2tZDqdP0MFpHtcZOXtslTg=</DigestValue>
      </Reference>
      <Reference URI="/xl/worksheets/sheet36.xml?ContentType=application/vnd.openxmlformats-officedocument.spreadsheetml.worksheet+xml">
        <DigestMethod Algorithm="http://www.w3.org/2001/04/xmlenc#sha256"/>
        <DigestValue>22RaCH7IYEAVuwrQzoLvwsI11pAT99kOzPfeqap0vmo=</DigestValue>
      </Reference>
      <Reference URI="/xl/worksheets/sheet37.xml?ContentType=application/vnd.openxmlformats-officedocument.spreadsheetml.worksheet+xml">
        <DigestMethod Algorithm="http://www.w3.org/2001/04/xmlenc#sha256"/>
        <DigestValue>3z5d+1QUnS48jRmHJIlXyP2dzOaXZggpzSXFoA/+CYo=</DigestValue>
      </Reference>
      <Reference URI="/xl/worksheets/sheet38.xml?ContentType=application/vnd.openxmlformats-officedocument.spreadsheetml.worksheet+xml">
        <DigestMethod Algorithm="http://www.w3.org/2001/04/xmlenc#sha256"/>
        <DigestValue>dqK5J16PpprjHduL/3S/V9QwMHMYnB5v7IUbXcz78CE=</DigestValue>
      </Reference>
      <Reference URI="/xl/worksheets/sheet39.xml?ContentType=application/vnd.openxmlformats-officedocument.spreadsheetml.worksheet+xml">
        <DigestMethod Algorithm="http://www.w3.org/2001/04/xmlenc#sha256"/>
        <DigestValue>XnjqdkxjYFp6gjE2wlOZG/ixrd+wYYyVeZwGpPUhbcA=</DigestValue>
      </Reference>
      <Reference URI="/xl/worksheets/sheet4.xml?ContentType=application/vnd.openxmlformats-officedocument.spreadsheetml.worksheet+xml">
        <DigestMethod Algorithm="http://www.w3.org/2001/04/xmlenc#sha256"/>
        <DigestValue>hLUJ2rgDtRXF+zFWdZ7GODjC3MDlCgmw99aXoZVCBSU=</DigestValue>
      </Reference>
      <Reference URI="/xl/worksheets/sheet40.xml?ContentType=application/vnd.openxmlformats-officedocument.spreadsheetml.worksheet+xml">
        <DigestMethod Algorithm="http://www.w3.org/2001/04/xmlenc#sha256"/>
        <DigestValue>b6jdTcB74bhfDbqj56zyYtqqXJ1u9uVw7oHDTyv771o=</DigestValue>
      </Reference>
      <Reference URI="/xl/worksheets/sheet41.xml?ContentType=application/vnd.openxmlformats-officedocument.spreadsheetml.worksheet+xml">
        <DigestMethod Algorithm="http://www.w3.org/2001/04/xmlenc#sha256"/>
        <DigestValue>d0kiw0pdLj7aSRtmdK+87qygxSMVClzSm7AUZ60mQMA=</DigestValue>
      </Reference>
      <Reference URI="/xl/worksheets/sheet42.xml?ContentType=application/vnd.openxmlformats-officedocument.spreadsheetml.worksheet+xml">
        <DigestMethod Algorithm="http://www.w3.org/2001/04/xmlenc#sha256"/>
        <DigestValue>1ZGf0uq7a7UVSQPVWG57WmyKbajpg00hE88xSR90eJo=</DigestValue>
      </Reference>
      <Reference URI="/xl/worksheets/sheet43.xml?ContentType=application/vnd.openxmlformats-officedocument.spreadsheetml.worksheet+xml">
        <DigestMethod Algorithm="http://www.w3.org/2001/04/xmlenc#sha256"/>
        <DigestValue>itL9WyxnHg6jbyaDIX5JN73SrPegP7CZV9EjgLgLCPk=</DigestValue>
      </Reference>
      <Reference URI="/xl/worksheets/sheet44.xml?ContentType=application/vnd.openxmlformats-officedocument.spreadsheetml.worksheet+xml">
        <DigestMethod Algorithm="http://www.w3.org/2001/04/xmlenc#sha256"/>
        <DigestValue>FlYisr7jxM3f3I9U+9WpSE20CN610PRHl0S1QvTD9rA=</DigestValue>
      </Reference>
      <Reference URI="/xl/worksheets/sheet45.xml?ContentType=application/vnd.openxmlformats-officedocument.spreadsheetml.worksheet+xml">
        <DigestMethod Algorithm="http://www.w3.org/2001/04/xmlenc#sha256"/>
        <DigestValue>DSwR5j3dg1QRlsXTiql21WTf+Q9e/XN85rE/OGN5Gc4=</DigestValue>
      </Reference>
      <Reference URI="/xl/worksheets/sheet46.xml?ContentType=application/vnd.openxmlformats-officedocument.spreadsheetml.worksheet+xml">
        <DigestMethod Algorithm="http://www.w3.org/2001/04/xmlenc#sha256"/>
        <DigestValue>VEKaEp8eqD/AtJUWEINp7J8/rsF8EKjFABQXrlK+vsc=</DigestValue>
      </Reference>
      <Reference URI="/xl/worksheets/sheet47.xml?ContentType=application/vnd.openxmlformats-officedocument.spreadsheetml.worksheet+xml">
        <DigestMethod Algorithm="http://www.w3.org/2001/04/xmlenc#sha256"/>
        <DigestValue>JqvJYn4X/y8i2UOFa+tDgUTy8WJOGDAXAnjYKiXiwWU=</DigestValue>
      </Reference>
      <Reference URI="/xl/worksheets/sheet48.xml?ContentType=application/vnd.openxmlformats-officedocument.spreadsheetml.worksheet+xml">
        <DigestMethod Algorithm="http://www.w3.org/2001/04/xmlenc#sha256"/>
        <DigestValue>XFmXwdhEi3PSgbsvxMax0wm5E7XZEWY3sc8X3uP1zVE=</DigestValue>
      </Reference>
      <Reference URI="/xl/worksheets/sheet49.xml?ContentType=application/vnd.openxmlformats-officedocument.spreadsheetml.worksheet+xml">
        <DigestMethod Algorithm="http://www.w3.org/2001/04/xmlenc#sha256"/>
        <DigestValue>gu4bmZDCFGhqNPatfzmVEOQyq6XVdiFOty3VIuBzMhI=</DigestValue>
      </Reference>
      <Reference URI="/xl/worksheets/sheet5.xml?ContentType=application/vnd.openxmlformats-officedocument.spreadsheetml.worksheet+xml">
        <DigestMethod Algorithm="http://www.w3.org/2001/04/xmlenc#sha256"/>
        <DigestValue>sGAG2xizB9j2Hn8vTJLBQcHf5s1hqubbGqrGSzNFp4Q=</DigestValue>
      </Reference>
      <Reference URI="/xl/worksheets/sheet50.xml?ContentType=application/vnd.openxmlformats-officedocument.spreadsheetml.worksheet+xml">
        <DigestMethod Algorithm="http://www.w3.org/2001/04/xmlenc#sha256"/>
        <DigestValue>LTF7dMxIanJGa46EAAkymz0Baf4g80yFcrtpL4QKPPo=</DigestValue>
      </Reference>
      <Reference URI="/xl/worksheets/sheet51.xml?ContentType=application/vnd.openxmlformats-officedocument.spreadsheetml.worksheet+xml">
        <DigestMethod Algorithm="http://www.w3.org/2001/04/xmlenc#sha256"/>
        <DigestValue>HacDBpatnrEseQV+vtuCU7+pg9S2L9xbHsTSMq7+QHA=</DigestValue>
      </Reference>
      <Reference URI="/xl/worksheets/sheet6.xml?ContentType=application/vnd.openxmlformats-officedocument.spreadsheetml.worksheet+xml">
        <DigestMethod Algorithm="http://www.w3.org/2001/04/xmlenc#sha256"/>
        <DigestValue>ZHuTyDOi3rlTnieEvGip0rKubEHOA+OpWqZQFupvcTk=</DigestValue>
      </Reference>
      <Reference URI="/xl/worksheets/sheet7.xml?ContentType=application/vnd.openxmlformats-officedocument.spreadsheetml.worksheet+xml">
        <DigestMethod Algorithm="http://www.w3.org/2001/04/xmlenc#sha256"/>
        <DigestValue>0EGH62qlXagdL4uoXrb8dTn8gUEqrOIhMICzlpOERuI=</DigestValue>
      </Reference>
      <Reference URI="/xl/worksheets/sheet8.xml?ContentType=application/vnd.openxmlformats-officedocument.spreadsheetml.worksheet+xml">
        <DigestMethod Algorithm="http://www.w3.org/2001/04/xmlenc#sha256"/>
        <DigestValue>Q7C9ixmizoSIaIffI8H1qbTNmXaUzdXcRRV2RldqWuA=</DigestValue>
      </Reference>
      <Reference URI="/xl/worksheets/sheet9.xml?ContentType=application/vnd.openxmlformats-officedocument.spreadsheetml.worksheet+xml">
        <DigestMethod Algorithm="http://www.w3.org/2001/04/xmlenc#sha256"/>
        <DigestValue>E1j93ScSCEuMnSqM7yEtCpa04ZidCJqjGbucOAxwsZY=</DigestValue>
      </Reference>
    </Manifest>
    <SignatureProperties>
      <SignatureProperty Id="idSignatureTime" Target="#idPackageSignature">
        <mdssi:SignatureTime xmlns:mdssi="http://schemas.openxmlformats.org/package/2006/digital-signature">
          <mdssi:Format>YYYY-MM-DDThh:mm:ssTZD</mdssi:Format>
          <mdssi:Value>2024-12-02T23:23:33Z</mdssi:Value>
        </mdssi:SignatureTime>
      </SignatureProperty>
    </SignatureProperties>
  </Object>
  <Object Id="idOfficeObject">
    <SignatureProperties>
      <SignatureProperty Id="idOfficeV1Details" Target="#idPackageSignature">
        <SignatureInfoV1 xmlns="http://schemas.microsoft.com/office/2006/digsig">
          <SetupID>{AC758B55-C78E-4E17-929E-44321752D08D}</SetupID>
          <SignatureText>Laura Borsato</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2024-12-02T23:23:33Z</xd:SigningTime>
          <xd:SigningCertificate>
            <xd:Cert>
              <xd:CertDigest>
                <DigestMethod Algorithm="http://www.w3.org/2001/04/xmlenc#sha256"/>
                <DigestValue>lLZviIIQh8IUfowjJ4sNCabe7Sa/G2uWKA10PcILDM8=</DigestValue>
              </xd:CertDigest>
              <xd:IssuerSerial>
                <X509IssuerName>C=PY, O=DOCUMENTA S.A., SERIALNUMBER=RUC80050172-1, CN=CA-DOCUMENTA S.A.</X509IssuerName>
                <X509SerialNumber>5628383124245989107</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AkGAAAFgwAACBFTUYAAAEASBwAAKo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AAyAC8AMQAyAC8AMgAwADIANAAJAAAACQAAAAYAAAAJAAAACQAAAAYAAAAJAAAACQ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EYAAADLAAAAZQAAADoAAABGAAAAkgAAACAAAAAhAPAAAAAAAAAAAAAAAIA/AAAAAAAAAAAAAIA/AAAAAAAAAAAAAAAAAAAAAAAAAAAAAAAAAAAAAAAAAAAlAAAADAAAAAAAAIAoAAAADAAAAAQAAABSAAAAcAEAAAQAAADo////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OgAAAEYAAADMAAAAZgAAACUAAAAMAAAABAAAAFQAAACcAAAAOwAAAEYAAADKAAAAZQAAAAEAAAAAwIBBjuOAQTsAAABGAAAADQAAAEwAAAAAAAAAAAAAAAAAAAD//////////2gAAABMAGEAdQByAGEAIABCAG8AcgBzAGEAdABvAAAACwAAAAwAAAAOAAAACAAAAAwAAAAHAAAADgAAAA4AAAAIAAAACgAAAAwAAAAIAAAADgAAAEsAAABAAAAAMAAAAAUAAAAgAAAAAQAAAAEAAAAQAAAAAAAAAAAAAACAAQAAwAAAAAAAAAAAAAAAgAEAAMAAAAAlAAAADAAAAAIAAAAnAAAAGAAAAAUAAAAAAAAA////AAAAAAAlAAAADAAAAAUAAABMAAAAZAAAAAAAAAByAAAAfwEAALoAAAAAAAAAcgAAAIABAABJAAAAIQDwAAAAAAAAAAAAAACAPwAAAAAAAAAAAACAPwAAAAAAAAAAAAAAAAAAAAAAAAAAAAAAAAAAAAAAAAAAJQAAAAwAAAAAAACAKAAAAAwAAAAFAAAAJwAAABgAAAAFAAAAAAAAAP///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cAAAAFgAAAHIAAAB1AAAAhgAAAAEAAAAAwIBBjuOAQRYAAAByAAAADQAAAEwAAAAAAAAAAAAAAAAAAAD//////////2gAAABMAGEAdQByAGEAIABCAG8AcgBzAGEAdABvAAAACAAAAAgAAAAJAAAABgAAAAgAAAAEAAAACQAAAAkAAAAGAAAABwAAAAgAAAAFAAAACQ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QAAAAwAAAABAAAAGAAAAAwAAAAAAAAAEgAAAAwAAAABAAAAHgAAABgAAAAVAAAAjAAAAGsBAAChAAAAJQAAAAwAAAABAAAAVAAAAGgBAAAWAAAAjAAAAGkBAACgAAAAAQAAAADAgEGO44BBFgAAAIwAAAAvAAAATAAAAAAAAAAAAAAAAAAAAP//////////rAAAAEEAcABvAGQAZQByAGEAZABvACAALQAgAGMAbwBuAGYAbwByAG0AZQAgAGUAbAAgAFAAbwBkAGUAcgAgAEcAZQBuAGUAcgBhAGwAIABBAG0AcABsAGkAbwAuAC4ALgAAAAoAAAAJAAAACQAAAAkAAAAIAAAABgAAAAgAAAAJAAAACQAAAAQAAAAGAAAABAAAAAcAAAAJAAAACQAAAAUAAAAJAAAABgAAAA4AAAAIAAAABAAAAAgAAAAEAAAABAAAAAkAAAAJAAAACQAAAAgAAAAGAAAABAAAAAsAAAAIAAAACQAAAAgAAAAGAAAACAAAAAQAAAAEAAAACgAAAA4AAAAJAAAABAAAAAQAAAAJAAAAAwAAAAMAAAADAAAASwAAAEAAAAAwAAAABQAAACAAAAABAAAAAQAAABAAAAAAAAAAAAAAAIABAADAAAAAAAAAAAAAAACAAQAAwAAAACUAAAAMAAAAAgAAACcAAAAYAAAABQAAAAAAAAD///8AAAAAACUAAAAMAAAABQAAAEwAAABkAAAAFQAAAKYAAAAfAQAAugAAABUAAACmAAAACwEAABUAAAAhAPAAAAAAAAAAAAAAAIA/AAAAAAAAAAAAAIA/AAAAAAAAAAAAAAAAAAAAAAAAAAAAAAAAAAAAAAAAAAAlAAAADAAAAAAAAIAoAAAADAAAAAUAAAAlAAAADAAAAAEAAAAYAAAADAAAAAAAAAASAAAADAAAAAEAAAAWAAAADAAAAAAAAABUAAAAFAEAABYAAACmAAAAHgEAALoAAAABAAAAAMCAQY7jgEEWAAAApgAAACEAAABMAAAABAAAABUAAACmAAAAIAEAALsAAACQAAAARgBpAHIAbQBhAGQAbwAgAHAAbwByADoAIABMAEEAVQBSAEEAIABTAEkATABWAEkAQQAgAEIATwBSAFMAQQBUAE8AAAAIAAAABAAAAAYAAAAOAAAACAAAAAkAAAAJAAAABAAAAAkAAAAJAAAABgAAAAMAAAAEAAAACAAAAAoAAAALAAAACgAAAAoAAAAEAAAACQAAAAQAAAAIAAAACgAAAAQAAAAKAAAABAAAAAkAAAAMAAAACgAAAAkAAAAKAAAACAAAAAwAAAAWAAAADAAAAAAAAAAlAAAADAAAAAIAAAAOAAAAFAAAAAAAAAAQAAAAFAAAAA==</Object>
  <Object Id="idInvalidSigLnImg">AQAAAGwAAAAAAAAAAAAAAH8BAAC/AAAAAAAAAAAAAAAkGAAAFgwAACBFTUYAAAEARCU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sAAABlAAAAOgAAAEYAAACS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MwAAABmAAAAJQAAAAwAAAAEAAAAVAAAAJwAAAA7AAAARgAAAMoAAABlAAAAAQAAAADAgEGO44BBOwAAAEYAAAANAAAATAAAAAAAAAAAAAAAAAAAAP//////////aAAAAEwAYQB1AHIAYQAgAEIAbwByAHMAYQB0AG8AAAALAAAADAAAAA4AAAAIAAAADAAAAAcAAAAOAAAADgAAAAgAAAAKAAAADAAAAAg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wAAAAWAAAAcgAAAHUAAACGAAAAAQAAAADAgEGO44BBFgAAAHIAAAANAAAATAAAAAAAAAAAAAAAAAAAAP//////////aAAAAEwAYQB1AHIAYQAgAEIAbwByAHMAYQB0AG8AAAAIAAAACAAAAAkAAAAGAAAACAAAAAQAAAAJAAAACQAAAAYAAAAHAAAACAAAAAUAAAAJ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aAEAABYAAACMAAAAaQEAAKAAAAABAAAAAMCAQY7jgEEWAAAAjAAAAC8AAABMAAAAAAAAAAAAAAAAAAAA//////////+sAAAAQQBwAG8AZABlAHIAYQBkAG8AIAAtACAAYwBvAG4AZgBvAHIAbQBlACAAZQBsACAAUABvAGQAZQByACAARwBlAG4AZQByAGEAbAAgAEEAbQBwAGwAaQBvAC4ALgAuAAAACgAAAAkAAAAJAAAACQAAAAgAAAAGAAAACAAAAAkAAAAJAAAABAAAAAYAAAAEAAAABwAAAAkAAAAJAAAABQAAAAkAAAAGAAAADgAAAAgAAAAEAAAACAAAAAQAAAAEAAAACQAAAAkAAAAJAAAACAAAAAYAAAAEAAAACwAAAAgAAAAJAAAACAAAAAYAAAAIAAAABAAAAAQAAAAKAAAADgAAAAkAAAAEAAAABAAAAAkAAAADAAAAAwAAAAMAAABLAAAAQAAAADAAAAAFAAAAIAAAAAEAAAABAAAAEAAAAAAAAAAAAAAAgAEAAMAAAAAAAAAAAAAAAIABAADAAAAAJQAAAAwAAAACAAAAJwAAABgAAAAFAAAAAAAAAP///wAAAAAAJQAAAAwAAAAFAAAATAAAAGQAAAAVAAAApgAAAB8BAAC6AAAAFQAAAKYAAAALAQAAFQAAACEA8AAAAAAAAAAAAAAAgD8AAAAAAAAAAAAAgD8AAAAAAAAAAAAAAAAAAAAAAAAAAAAAAAAAAAAAAAAAACUAAAAMAAAAAAAAgCgAAAAMAAAABQAAACUAAAAMAAAAAQAAABgAAAAMAAAAAAAAABIAAAAMAAAAAQAAABYAAAAMAAAAAAAAAFQAAAAUAQAAFgAAAKYAAAAeAQAAugAAAAEAAAAAwIBBjuOAQRYAAACmAAAAIQAAAEwAAAAEAAAAFQAAAKYAAAAgAQAAuwAAAJAAAABGAGkAcgBtAGEAZABvACAAcABvAHIAOgAgAEwAQQBVAFIAQQAgAFMASQBMAFYASQBBACAAQgBPAFIAUwBBAFQATwAAAAgAAAAEAAAABgAAAA4AAAAIAAAACQAAAAkAAAAEAAAACQAAAAkAAAAGAAAAAwAAAAQAAAAIAAAACgAAAAsAAAAKAAAACgAAAAQAAAAJAAAABAAAAAgAAAAKAAAABAAAAAoAAAAEAAAACQAAAAwAAAAKAAAACQAAAAoAAAAIAAAADA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OEY1g3IyAyVl7VLuc+Blt0LsKtzgvFrFvmKoqmLs/NE=</DigestValue>
    </Reference>
    <Reference Type="http://www.w3.org/2000/09/xmldsig#Object" URI="#idOfficeObject">
      <DigestMethod Algorithm="http://www.w3.org/2001/04/xmlenc#sha256"/>
      <DigestValue>w+a6zknLlv7hKMr56pDEGnFeTU/fi8QCSxyQFD5iMXI=</DigestValue>
    </Reference>
    <Reference Type="http://uri.etsi.org/01903#SignedProperties" URI="#idSignedProperties">
      <Transforms>
        <Transform Algorithm="http://www.w3.org/TR/2001/REC-xml-c14n-20010315"/>
      </Transforms>
      <DigestMethod Algorithm="http://www.w3.org/2001/04/xmlenc#sha256"/>
      <DigestValue>YO6dRZD9PfpWUo1WSNKeouEjV4kcj0nMcpflQSdQ0eQ=</DigestValue>
    </Reference>
    <Reference Type="http://www.w3.org/2000/09/xmldsig#Object" URI="#idValidSigLnImg">
      <DigestMethod Algorithm="http://www.w3.org/2001/04/xmlenc#sha256"/>
      <DigestValue>XOF/c+X9sEBkN5tzOrNvUJ8y9oHTVlRssPN0GMuMM2w=</DigestValue>
    </Reference>
    <Reference Type="http://www.w3.org/2000/09/xmldsig#Object" URI="#idInvalidSigLnImg">
      <DigestMethod Algorithm="http://www.w3.org/2001/04/xmlenc#sha256"/>
      <DigestValue>mSOzjUnFRms9790aAyj/Cz5bs392Veoh969OyZ3J/Ug=</DigestValue>
    </Reference>
  </SignedInfo>
  <SignatureValue>ALxPIdh01rhZ5G0D20Pxw3FdwVdLIASOOPAbxcUilMBJd2hbPJ5Wviv3gzoNw/UmCyeYC/AieJsW
G//oUsTYKE3mROw+3sNCLLmI7AstGMHDLu4qhmT47LWCGdWcX0RZUNeOwEbjaNELEOTg5dMvOoRO
mdg/ZjMBE0mZXGLKcRSQ44aE9e020X4Vbp36H0OuwogOlKKc3Rt8/EQ2ClBRb1f4cHPRqj/6wKOl
dBEXwViMx5Gvt7nWlu6VH7iuJA9QxwrOCYBeVgrSPdv6uDpmHYegcvbib/zLQcHJNp/5e0a03Bi4
9hfBMlBcWWG/IEah+F6+KSMmIuC7mooTNrH71Q==</SignatureValue>
  <KeyInfo>
    <X509Data>
      <X509Certificate>MIIIjzCCBnegAwIBAgIIb2RamdEgyJcwDQYJKoZIhvcNAQELBQAwWjEaMBgGA1UEAwwRQ0EtRE9DVU1FTlRBIFMuQS4xFjAUBgNVBAUTDVJVQzgwMDUwMTcyLTExFzAVBgNVBAoMDkRPQ1VNRU5UQSBTLkEuMQswCQYDVQQGEwJQWTAeFw0yMzEyMjYxMzU5MDBaFw0yNTEyMjUxMzU5MDBaMIHBMScwJQYDVQQDDB5FU1RFQkFOIFBBVUwgTUFSUVVFUyBDQUZGQVJFTkExEjAQBgNVBAUTCUNJMjg3OTk5MTEVMBMGA1UEKgwMRVNURUJBTiBQQVVMMRowGAYDVQQEDBFNQVJRVUVTIENBRkZBUkVOQTELMAkGA1UECwwCRjIxNTAzBgNVBAoMLENFUlRJRklDQURPIENVQUxJRklDQURPIERFIEZJUk1BIEVMRUNUUk9OSUNBMQswCQYDVQQGEwJQWTCCASIwDQYJKoZIhvcNAQEBBQADggEPADCCAQoCggEBALtqHTnj9w6Wakd7aMTY4HQWYnzC3/bEJtGVBV/EPc7yqjur9M6d+6QyrvXmxcoANw6YgKh/AYd6qoL9HySoKCtJYe+ckWvK0bX/nlaYfCsttTza8+VOZxhsEu8xEk+CQZS2ouR7CLbv6fcwHSVWmeaU2mzh9924ib3qbWe+5QKLlognpMiNfgHRwat2ypaKR7wW+rGZHIzEKJDAEu7dk4t7tdjn+9UiB1v69whOBxYAqaVHI1PFWeJCNMFeO9BFCbpSd5HbSlsVzKKui4WJ8JRwKvzlMshDvvHlehQ6frprCO5ODlqKQWbOeYDoX1guE3lI1YosZyKQtxBucDVY/mECAwEAAaOCA+8wggPrMAwGA1UdEwEB/wQCMAAwHwYDVR0jBBgwFoAUoT2FK83YLJYfOQIMn1M7WNiVC3swgZQGCCsGAQUFBwEBBIGHMIGEMFUGCCsGAQUFBzAChklodHRwczovL3d3dy5kaWdpdG8uY29tLnB5L3VwbG9hZHMvY2VydGlmaWNhZG8tZG9jdW1lbnRhLXNhLTE1MzUxMTc3NzEuY3J0MCsGCCsGAQUFBzABhh9odHRwczovL3d3dy5kaWdpdG8uY29tLnB5L29jc3AvMFIGA1UdEQRLMEmBG2VzdGViYW4ubWFycXVlc0B6dWJh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FOqlfVLCfBLjz4LRKKyYKGix5VMA4GA1UdDwEB/wQEAwIF4DANBgkqhkiG9w0BAQsFAAOCAgEAhWJIhM0axTBVEUlJjSKDLLiUA0j8K+sDKq7vM7FDTGQYsIeqbk4fg4ZewS6d5nsFleHvlecL+3j76ra9xtb4F7XfjTEX1CRq5O6qPqirl+WSqxG3ocCDZqt52uPSwX3ywt1RL9K3Z8p8uH9UEynBNRhppo+bTzGGqPWYpY4jkrMWHGTsAwOjpvLxkdFCoDPUR9LitRcOL7GTNuEUEfkL/VQjfZUprqSzRiPVd2FzVaGec3okZelROP0T2WbipOxbzUkjWf219her9svdiSHgbjw+5tvgmcfRBaB8zjUbD3UecF6YyOnAeyfGE7AuMtPit+qUd7IXy8C3T1/kMzEYtuGsKMK3thj3BoVf+yWZDeq9Nb05gkgYoaqZRDINqddqEqT7MK4Xpn4NcgXsGjEsFPqQvzIyECXvslU0qwEuhGNKJOgVg+wmJBMBmQ9YDGDCHG/cCtNxaGMKA/0JyI2LKTJo0PkaJdYEocazKVC0b1TAb15mXBJ7WoADUt3G5sOOjSxKEx9iXkur2LmMyqxetenhUWpTjE8120mncGdWixB0eR7tmISciNfPtAZbytcMO/sQ8seqLTqxKIG7IesXeeEp5rxO+X+qq4loRaPbfM67kftn+dZBp7YFOjl8xF190O6ri0V/BkfZCMyTXLSMVpTObNU0QOxDcALMInRfiM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Transform>
          <Transform Algorithm="http://www.w3.org/TR/2001/REC-xml-c14n-20010315"/>
        </Transforms>
        <DigestMethod Algorithm="http://www.w3.org/2001/04/xmlenc#sha256"/>
        <DigestValue>1k4XkEIltXuNa5bfAnVyWSV0coXGxzFVJPIbHkrnqBc=</DigestValue>
      </Reference>
      <Reference URI="/xl/calcChain.xml?ContentType=application/vnd.openxmlformats-officedocument.spreadsheetml.calcChain+xml">
        <DigestMethod Algorithm="http://www.w3.org/2001/04/xmlenc#sha256"/>
        <DigestValue>yQ1MlQdSzfavHwsqp8urwzumP0J4S20XjiJF8VUYa34=</DigestValue>
      </Reference>
      <Reference URI="/xl/comments1.xml?ContentType=application/vnd.openxmlformats-officedocument.spreadsheetml.comments+xml">
        <DigestMethod Algorithm="http://www.w3.org/2001/04/xmlenc#sha256"/>
        <DigestValue>RApvf+knF2AAqHboUnhmERCs3lvi87oih58xp+v8Eqg=</DigestValue>
      </Reference>
      <Reference URI="/xl/comments2.xml?ContentType=application/vnd.openxmlformats-officedocument.spreadsheetml.comments+xml">
        <DigestMethod Algorithm="http://www.w3.org/2001/04/xmlenc#sha256"/>
        <DigestValue>NEd5c76yIzFzrNRrL8ClOy1oZwme3JoOUTWdT09J230=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QBGRECwR0XOmOfLaC+mT0g4rVxEIMgWxf6UbzIzBS2M=</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7uvnapVg0/Y3PmP7gmt4GR0ywN9FnOr8ujPWXu0tkj4=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rJxMnzeU9eTlC6zMQFEz88mU6dcMOQWWzK0onhOH5Rg=</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wiVXcumh6XRk4gh9ePNTZYLp6zAWq5kSxnA3Dnf6ChM=</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MWO52TusuC6HBjk/jKqQbr4b/cGPk1HPL5gMkQXvhjg=</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WucWt59+Ya9ds73FAtdeK0yBo3jdFNm8cEbwTlEVgog=</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WucWt59+Ya9ds73FAtdeK0yBo3jdFNm8cEbwTlEVgog=</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sFkbjBQ210f/6OZ2/s0ZyG6fwKVn1+Q/VUMl+RfdppA=</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jcdjE7CI5cOc8SWLiXvvSgcAJQTkajAMN9vCiRmxV5s=</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MWO52TusuC6HBjk/jKqQbr4b/cGPk1HPL5gMkQXvhjg=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2XEJzTeHFmlBxwDTFLW04cOe0zHEItv5/9XmjJ/7zSc=</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NdrNV4OTE/kTC6PmJWNAw3AXczhtLiDBpKGMk859sIg=</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jyhYPhXJVl9Z6NquIRkNP5P8m5FLQxYEOhh/7hLUceY=</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tZ/VXIVJP/94RMYzaAXufLc42FzGsqsL6XY7jc6JzAA=</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bAiF7p/DurY4h7897uGkjqNg+hAkgDlUMXRhqN+v87I=</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m1MH6Ect45CfHAy7CJ/aWzqLD2oQjuubMlXo5dt9EWk=</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ufVIIZbR3muO7yHQjWBZqVcmkCzL2v37KYuEYNsUOuU=</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V36SKR7s6zN+dPfpLTn0XwD2z6Xatj2GPc8KgBimHdo=</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Mqh972BtLIooN5Y/rlY+mBQwqkONn0zsk3gQTTQYSPA=</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/kBOrs9JYwGO0mALUW4LbJphjv3mSGDHMbyZFNDmUG0=</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CfiOHPdB+foMNWjDXsAuDT02Dyxlpge+KABZCF+CtzQ=</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Li14bvgBWktu582BfAuU153CUZTxQiEr8cbUywDVHHs=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6uUBpchHakqQDChgLemNyI2cKWqBIOFCUSJJMq3HYkA=</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ETqERqvGF8d/HxIhIGl2n5ozJLoD715UPn7JgyvuVUQ=</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uQhgKnMs80QhAr4pZj3wac05geb01Ttp4WjrQizR1Gk=</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9i3cFMqyIq4o0/5JxndGMGO2OIshK+5L3LLPbs8hTIA=</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pYBTBUOMcRvE6spqZliIq/D8kueE3P0yqmFZCQjrxTU=</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9oZOvz116V2KJExU+fflxJ2HMBOVSpuYRl6+lYugQdA=</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f4RTn+1cKsHuaazlLxqB+NnoGci8lY2yQXMECFx1fJ8=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j79VH7ko70R7pttbrbb54NwBUX8PiGH2zPclev8hocs=</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j79VH7ko70R7pttbrbb54NwBUX8PiGH2zPclev8hocs=</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YhU1wxMmVn0dj4hBqaMIHeh7rlGEa5lLKi4ybE2Mm68=</DigestValue>
      </Reference>
      <Reference URI="/xl/drawings/drawing1.xml?ContentType=application/vnd.openxmlformats-officedocument.drawing+xml">
        <DigestMethod Algorithm="http://www.w3.org/2001/04/xmlenc#sha256"/>
        <DigestValue>jdy9k1J4I4uSyuu7xSj6nvgKxnI9I62f0RZCoEhFvc0=</DigestValue>
      </Reference>
      <Reference URI="/xl/drawings/drawing10.xml?ContentType=application/vnd.openxmlformats-officedocument.drawing+xml">
        <DigestMethod Algorithm="http://www.w3.org/2001/04/xmlenc#sha256"/>
        <DigestValue>9zYozojxZwdOUTHDPdYIqXIFZjxHLTBqHxk9u7I0W0M=</DigestValue>
      </Reference>
      <Reference URI="/xl/drawings/drawing11.xml?ContentType=application/vnd.openxmlformats-officedocument.drawing+xml">
        <DigestMethod Algorithm="http://www.w3.org/2001/04/xmlenc#sha256"/>
        <DigestValue>OtmBWm3hmkaERptOL7Oy/RxoPuZqxlHv/aqOcQf3Llg=</DigestValue>
      </Reference>
      <Reference URI="/xl/drawings/drawing12.xml?ContentType=application/vnd.openxmlformats-officedocument.drawing+xml">
        <DigestMethod Algorithm="http://www.w3.org/2001/04/xmlenc#sha256"/>
        <DigestValue>SE6UEov3sSp7rrm/O///MA+KVtgPfYqRuA6+vwUqmYY=</DigestValue>
      </Reference>
      <Reference URI="/xl/drawings/drawing13.xml?ContentType=application/vnd.openxmlformats-officedocument.drawing+xml">
        <DigestMethod Algorithm="http://www.w3.org/2001/04/xmlenc#sha256"/>
        <DigestValue>MIir8/ofIZ/YIw6b4fn1oJ6xTXgvXMb2GpfkriDnIlc=</DigestValue>
      </Reference>
      <Reference URI="/xl/drawings/drawing14.xml?ContentType=application/vnd.openxmlformats-officedocument.drawing+xml">
        <DigestMethod Algorithm="http://www.w3.org/2001/04/xmlenc#sha256"/>
        <DigestValue>a4bNHbmBx0iGKSXOY7vItPYjhl1v4BfWkU2vJet/11c=</DigestValue>
      </Reference>
      <Reference URI="/xl/drawings/drawing15.xml?ContentType=application/vnd.openxmlformats-officedocument.drawing+xml">
        <DigestMethod Algorithm="http://www.w3.org/2001/04/xmlenc#sha256"/>
        <DigestValue>RoIs5h5dyGwJDF0qnZC1PEz6Dy56ako5suReP3mK1IM=</DigestValue>
      </Reference>
      <Reference URI="/xl/drawings/drawing16.xml?ContentType=application/vnd.openxmlformats-officedocument.drawing+xml">
        <DigestMethod Algorithm="http://www.w3.org/2001/04/xmlenc#sha256"/>
        <DigestValue>J6q60SRQzWaWUK5Oxe5ZlZCPBRdQWUc0zMOTxUjnrwU=</DigestValue>
      </Reference>
      <Reference URI="/xl/drawings/drawing17.xml?ContentType=application/vnd.openxmlformats-officedocument.drawing+xml">
        <DigestMethod Algorithm="http://www.w3.org/2001/04/xmlenc#sha256"/>
        <DigestValue>1zv7ygta+ILBWo+fOPdfXArO73k4puDcZj98DtPp7Qk=</DigestValue>
      </Reference>
      <Reference URI="/xl/drawings/drawing18.xml?ContentType=application/vnd.openxmlformats-officedocument.drawing+xml">
        <DigestMethod Algorithm="http://www.w3.org/2001/04/xmlenc#sha256"/>
        <DigestValue>zZxe2pLrgRDrboF4AAgb8BCfwFnV+RlCuFHK0heH3zY=</DigestValue>
      </Reference>
      <Reference URI="/xl/drawings/drawing19.xml?ContentType=application/vnd.openxmlformats-officedocument.drawing+xml">
        <DigestMethod Algorithm="http://www.w3.org/2001/04/xmlenc#sha256"/>
        <DigestValue>GHDBkohlUxTQ0mLv07L1OHOeP06KdWpzhMHPZ0Y/4mA=</DigestValue>
      </Reference>
      <Reference URI="/xl/drawings/drawing2.xml?ContentType=application/vnd.openxmlformats-officedocument.drawing+xml">
        <DigestMethod Algorithm="http://www.w3.org/2001/04/xmlenc#sha256"/>
        <DigestValue>XQNHDFVwvsIrCG4toClhHio7jfvVC/QYRV3LFWSVKIc=</DigestValue>
      </Reference>
      <Reference URI="/xl/drawings/drawing20.xml?ContentType=application/vnd.openxmlformats-officedocument.drawing+xml">
        <DigestMethod Algorithm="http://www.w3.org/2001/04/xmlenc#sha256"/>
        <DigestValue>i9s4RWS1pdJpZR2yIrIRTEkwXSIOkErBYXb5rZRNpe0=</DigestValue>
      </Reference>
      <Reference URI="/xl/drawings/drawing21.xml?ContentType=application/vnd.openxmlformats-officedocument.drawing+xml">
        <DigestMethod Algorithm="http://www.w3.org/2001/04/xmlenc#sha256"/>
        <DigestValue>02osDUpfWcAGdRIU0wTIRfx/Nt+sI1ZMuOxnbnu4UYE=</DigestValue>
      </Reference>
      <Reference URI="/xl/drawings/drawing22.xml?ContentType=application/vnd.openxmlformats-officedocument.drawing+xml">
        <DigestMethod Algorithm="http://www.w3.org/2001/04/xmlenc#sha256"/>
        <DigestValue>TnIe6L7bUQAlvYbWcVvAHL7MFg+Hy++UCJS97OLuU1E=</DigestValue>
      </Reference>
      <Reference URI="/xl/drawings/drawing23.xml?ContentType=application/vnd.openxmlformats-officedocument.drawing+xml">
        <DigestMethod Algorithm="http://www.w3.org/2001/04/xmlenc#sha256"/>
        <DigestValue>ChukAiCGh6L4+T+m45uTWmLVlsgMyja3dpV3sbI2dtg=</DigestValue>
      </Reference>
      <Reference URI="/xl/drawings/drawing24.xml?ContentType=application/vnd.openxmlformats-officedocument.drawing+xml">
        <DigestMethod Algorithm="http://www.w3.org/2001/04/xmlenc#sha256"/>
        <DigestValue>9XyTnt3bijk5mB5nfCft29NVySR7E7MJnYJ0BtB3vKU=</DigestValue>
      </Reference>
      <Reference URI="/xl/drawings/drawing25.xml?ContentType=application/vnd.openxmlformats-officedocument.drawing+xml">
        <DigestMethod Algorithm="http://www.w3.org/2001/04/xmlenc#sha256"/>
        <DigestValue>6XZPCg3ngDL0oGTbJ62Uc/f5HZ0CkSGSyPcxSoS56GA=</DigestValue>
      </Reference>
      <Reference URI="/xl/drawings/drawing26.xml?ContentType=application/vnd.openxmlformats-officedocument.drawing+xml">
        <DigestMethod Algorithm="http://www.w3.org/2001/04/xmlenc#sha256"/>
        <DigestValue>t6X6pEUvBUxJTmlb5uD7OhIBtS5ixhRcNxFLYliteb4=</DigestValue>
      </Reference>
      <Reference URI="/xl/drawings/drawing27.xml?ContentType=application/vnd.openxmlformats-officedocument.drawing+xml">
        <DigestMethod Algorithm="http://www.w3.org/2001/04/xmlenc#sha256"/>
        <DigestValue>lA44yqDKSkXWHb0DPVwbeXbAldvgPeoYNdmX+EuCOc0=</DigestValue>
      </Reference>
      <Reference URI="/xl/drawings/drawing28.xml?ContentType=application/vnd.openxmlformats-officedocument.drawing+xml">
        <DigestMethod Algorithm="http://www.w3.org/2001/04/xmlenc#sha256"/>
        <DigestValue>rVKCxLIEg89pHTrvZICBob7hzE2kff2Izr+zQN7HHbs=</DigestValue>
      </Reference>
      <Reference URI="/xl/drawings/drawing29.xml?ContentType=application/vnd.openxmlformats-officedocument.drawing+xml">
        <DigestMethod Algorithm="http://www.w3.org/2001/04/xmlenc#sha256"/>
        <DigestValue>1JO00jBbYqfMdw2SNwt4c7Ca/smOO5ORoihkN2lkNpQ=</DigestValue>
      </Reference>
      <Reference URI="/xl/drawings/drawing3.xml?ContentType=application/vnd.openxmlformats-officedocument.drawing+xml">
        <DigestMethod Algorithm="http://www.w3.org/2001/04/xmlenc#sha256"/>
        <DigestValue>g13HXlKSrpiX94NL6awPphgG0XgZEfhN2PzCr/bkJXo=</DigestValue>
      </Reference>
      <Reference URI="/xl/drawings/drawing30.xml?ContentType=application/vnd.openxmlformats-officedocument.drawing+xml">
        <DigestMethod Algorithm="http://www.w3.org/2001/04/xmlenc#sha256"/>
        <DigestValue>H13r6gqplnJf0yeQUyG7rckpqjcRHA/gXx1/614UiZ0=</DigestValue>
      </Reference>
      <Reference URI="/xl/drawings/drawing31.xml?ContentType=application/vnd.openxmlformats-officedocument.drawing+xml">
        <DigestMethod Algorithm="http://www.w3.org/2001/04/xmlenc#sha256"/>
        <DigestValue>tvv1kdOIgn5pjF2jYCeTpNl2v6PPYIbIGSVstAkRphA=</DigestValue>
      </Reference>
      <Reference URI="/xl/drawings/drawing32.xml?ContentType=application/vnd.openxmlformats-officedocument.drawing+xml">
        <DigestMethod Algorithm="http://www.w3.org/2001/04/xmlenc#sha256"/>
        <DigestValue>fANQSlX5pujqnk32qVjDNUO1o45oW5xj4YuXvSKSRH0=</DigestValue>
      </Reference>
      <Reference URI="/xl/drawings/drawing33.xml?ContentType=application/vnd.openxmlformats-officedocument.drawing+xml">
        <DigestMethod Algorithm="http://www.w3.org/2001/04/xmlenc#sha256"/>
        <DigestValue>bWwLLE6jnRRe36Ye0XRQDmBDShtoNe0gRcC+630DctQ=</DigestValue>
      </Reference>
      <Reference URI="/xl/drawings/drawing34.xml?ContentType=application/vnd.openxmlformats-officedocument.drawing+xml">
        <DigestMethod Algorithm="http://www.w3.org/2001/04/xmlenc#sha256"/>
        <DigestValue>UqOPIUQUnassMwwTPDvuGlN8TVJA689p6z/iA2if5/U=</DigestValue>
      </Reference>
      <Reference URI="/xl/drawings/drawing35.xml?ContentType=application/vnd.openxmlformats-officedocument.drawing+xml">
        <DigestMethod Algorithm="http://www.w3.org/2001/04/xmlenc#sha256"/>
        <DigestValue>3C3wJYUu9YvXQubLEA3v8khhBiGVidBJurJ3Nn7Wlos=</DigestValue>
      </Reference>
      <Reference URI="/xl/drawings/drawing36.xml?ContentType=application/vnd.openxmlformats-officedocument.drawing+xml">
        <DigestMethod Algorithm="http://www.w3.org/2001/04/xmlenc#sha256"/>
        <DigestValue>Yv2KVCvnC4csA8USjvpt1TyogfOmBdW2y7GSBreon5E=</DigestValue>
      </Reference>
      <Reference URI="/xl/drawings/drawing37.xml?ContentType=application/vnd.openxmlformats-officedocument.drawing+xml">
        <DigestMethod Algorithm="http://www.w3.org/2001/04/xmlenc#sha256"/>
        <DigestValue>Po8eKIGK0vkDOoU03cOzZNsaYPzO11zefF96vozBkDg=</DigestValue>
      </Reference>
      <Reference URI="/xl/drawings/drawing38.xml?ContentType=application/vnd.openxmlformats-officedocument.drawing+xml">
        <DigestMethod Algorithm="http://www.w3.org/2001/04/xmlenc#sha256"/>
        <DigestValue>/vle05Pjjd7ZuMTOyE9z2YdIUuA2BGLupSedY4JQbEc=</DigestValue>
      </Reference>
      <Reference URI="/xl/drawings/drawing39.xml?ContentType=application/vnd.openxmlformats-officedocument.drawing+xml">
        <DigestMethod Algorithm="http://www.w3.org/2001/04/xmlenc#sha256"/>
        <DigestValue>kmQOckKxAWNB2lWX3Aa11WvuCK2UbtqMTEOaxI1gp0k=</DigestValue>
      </Reference>
      <Reference URI="/xl/drawings/drawing4.xml?ContentType=application/vnd.openxmlformats-officedocument.drawing+xml">
        <DigestMethod Algorithm="http://www.w3.org/2001/04/xmlenc#sha256"/>
        <DigestValue>4qx4Cj5wSTqJ+njRFjsh1qiFVSqCLA/s3nmHv4tqakI=</DigestValue>
      </Reference>
      <Reference URI="/xl/drawings/drawing40.xml?ContentType=application/vnd.openxmlformats-officedocument.drawing+xml">
        <DigestMethod Algorithm="http://www.w3.org/2001/04/xmlenc#sha256"/>
        <DigestValue>yYZddZogsag6T+adKnUvZ2UR/qubYSzXaitv+UmQhac=</DigestValue>
      </Reference>
      <Reference URI="/xl/drawings/drawing41.xml?ContentType=application/vnd.openxmlformats-officedocument.drawing+xml">
        <DigestMethod Algorithm="http://www.w3.org/2001/04/xmlenc#sha256"/>
        <DigestValue>czyhJxdI/e0IbcHM0k+91zcQV46XlmOvoub/7ezhd6U=</DigestValue>
      </Reference>
      <Reference URI="/xl/drawings/drawing42.xml?ContentType=application/vnd.openxmlformats-officedocument.drawing+xml">
        <DigestMethod Algorithm="http://www.w3.org/2001/04/xmlenc#sha256"/>
        <DigestValue>81e+kTATaD9GqD7RnGFLpaXkjL+waSyNXXoBrKpgBqo=</DigestValue>
      </Reference>
      <Reference URI="/xl/drawings/drawing43.xml?ContentType=application/vnd.openxmlformats-officedocument.drawing+xml">
        <DigestMethod Algorithm="http://www.w3.org/2001/04/xmlenc#sha256"/>
        <DigestValue>z/SYSqPO3aQzHNwqNDMAwUl6GFXDRXWZNVQhCexi21A=</DigestValue>
      </Reference>
      <Reference URI="/xl/drawings/drawing44.xml?ContentType=application/vnd.openxmlformats-officedocument.drawing+xml">
        <DigestMethod Algorithm="http://www.w3.org/2001/04/xmlenc#sha256"/>
        <DigestValue>j1lpiUJv0nxDgy4YAklSCJJtZ6uYKUg+HfyaS+mi3qU=</DigestValue>
      </Reference>
      <Reference URI="/xl/drawings/drawing45.xml?ContentType=application/vnd.openxmlformats-officedocument.drawing+xml">
        <DigestMethod Algorithm="http://www.w3.org/2001/04/xmlenc#sha256"/>
        <DigestValue>PeQDWPG8VIFwk6bLOkCxjnqaaLyk2rBhd/QvfPhPcfc=</DigestValue>
      </Reference>
      <Reference URI="/xl/drawings/drawing46.xml?ContentType=application/vnd.openxmlformats-officedocument.drawing+xml">
        <DigestMethod Algorithm="http://www.w3.org/2001/04/xmlenc#sha256"/>
        <DigestValue>h0pSEzQOaq9Oq1TIVPFiCLaUuFkffVoPFILrWbZt6l0=</DigestValue>
      </Reference>
      <Reference URI="/xl/drawings/drawing5.xml?ContentType=application/vnd.openxmlformats-officedocument.drawing+xml">
        <DigestMethod Algorithm="http://www.w3.org/2001/04/xmlenc#sha256"/>
        <DigestValue>78SkU0oBoPKU0rYTRpKSUeJe+uOE9umM+gcASGoHSfk=</DigestValue>
      </Reference>
      <Reference URI="/xl/drawings/drawing6.xml?ContentType=application/vnd.openxmlformats-officedocument.drawing+xml">
        <DigestMethod Algorithm="http://www.w3.org/2001/04/xmlenc#sha256"/>
        <DigestValue>Ak/rGSYDLj/cJsCLQny+hx+0l14ZnCwt+IGaoxfXDm4=</DigestValue>
      </Reference>
      <Reference URI="/xl/drawings/drawing7.xml?ContentType=application/vnd.openxmlformats-officedocument.drawing+xml">
        <DigestMethod Algorithm="http://www.w3.org/2001/04/xmlenc#sha256"/>
        <DigestValue>EawLm8XikeOFWirKa9f77hj+BGtiEmHDh1Sw0ieEcmI=</DigestValue>
      </Reference>
      <Reference URI="/xl/drawings/drawing8.xml?ContentType=application/vnd.openxmlformats-officedocument.drawing+xml">
        <DigestMethod Algorithm="http://www.w3.org/2001/04/xmlenc#sha256"/>
        <DigestValue>a/iyTJavYNPxXed8aKMQAlm+Vampk+Zp2vIhjNurRvU=</DigestValue>
      </Reference>
      <Reference URI="/xl/drawings/drawing9.xml?ContentType=application/vnd.openxmlformats-officedocument.drawing+xml">
        <DigestMethod Algorithm="http://www.w3.org/2001/04/xmlenc#sha256"/>
        <DigestValue>PQbiFQkSbD4VIhLOn4iOfr3FrNft58ndPGmYQcTlEGc=</DigestValue>
      </Reference>
      <Reference URI="/xl/drawings/vmlDrawing1.vml?ContentType=application/vnd.openxmlformats-officedocument.vmlDrawing">
        <DigestMethod Algorithm="http://www.w3.org/2001/04/xmlenc#sha256"/>
        <DigestValue>qVGGxDlTBaaGvp/tLtNZ+Gs54gpUddSQq+hFNzUYQOI=</DigestValue>
      </Reference>
      <Reference URI="/xl/drawings/vmlDrawing2.vml?ContentType=application/vnd.openxmlformats-officedocument.vmlDrawing">
        <DigestMethod Algorithm="http://www.w3.org/2001/04/xmlenc#sha256"/>
        <DigestValue>GECI7e229RrXw4ofqA4GjL20yi6c/gI3BHaxJEg8H7A=</DigestValue>
      </Reference>
      <Reference URI="/xl/drawings/vmlDrawing3.vml?ContentType=application/vnd.openxmlformats-officedocument.vmlDrawing">
        <DigestMethod Algorithm="http://www.w3.org/2001/04/xmlenc#sha256"/>
        <DigestValue>M4GE6+s8Zy6CauMINtG8eJPJ5ylj4kSBfTnBJ7cMloI=</DigestValue>
      </Reference>
      <Reference URI="/xl/media/image1.jpeg?ContentType=image/jpeg">
        <DigestMethod Algorithm="http://www.w3.org/2001/04/xmlenc#sha256"/>
        <DigestValue>uVQaGz0OkXvXAzIgGeBC5HV1DTCPayNNezQF8lwNyjI=</DigestValue>
      </Reference>
      <Reference URI="/xl/media/image10.png?ContentType=image/png">
        <DigestMethod Algorithm="http://www.w3.org/2001/04/xmlenc#sha256"/>
        <DigestValue>O8Zl2KboTyh5yKDKcLUstXTurHEQgizzU8SC+ZpiCKA=</DigestValue>
      </Reference>
      <Reference URI="/xl/media/image11.jpeg?ContentType=image/jpeg">
        <DigestMethod Algorithm="http://www.w3.org/2001/04/xmlenc#sha256"/>
        <DigestValue>z8Fefu2xvzX4cMmVl2soKid6fIaunlGp6UZMYRja5Co=</DigestValue>
      </Reference>
      <Reference URI="/xl/media/image12.jpeg?ContentType=image/jpeg">
        <DigestMethod Algorithm="http://www.w3.org/2001/04/xmlenc#sha256"/>
        <DigestValue>5TBd+S82Bb2WUgwAmiDasTdNhDcpdznScOo80ZRjcOE=</DigestValue>
      </Reference>
      <Reference URI="/xl/media/image13.jpeg?ContentType=image/jpeg">
        <DigestMethod Algorithm="http://www.w3.org/2001/04/xmlenc#sha256"/>
        <DigestValue>74w7BfEQZH6vfSTza72OUJQXTsBfktuSRnuNLt+f2PY=</DigestValue>
      </Reference>
      <Reference URI="/xl/media/image14.jpeg?ContentType=image/jpeg">
        <DigestMethod Algorithm="http://www.w3.org/2001/04/xmlenc#sha256"/>
        <DigestValue>c4KbFI/foGo8wJpX0uRpIZLDwZiCPSGZsGmqWDQnD08=</DigestValue>
      </Reference>
      <Reference URI="/xl/media/image15.jpeg?ContentType=image/jpeg">
        <DigestMethod Algorithm="http://www.w3.org/2001/04/xmlenc#sha256"/>
        <DigestValue>pT+y5Ju9lo9cYz1sFnG8C3TmDKBtKfhPnlIdKQroaN4=</DigestValue>
      </Reference>
      <Reference URI="/xl/media/image16.jpeg?ContentType=image/jpeg">
        <DigestMethod Algorithm="http://www.w3.org/2001/04/xmlenc#sha256"/>
        <DigestValue>yxnREpDf4j9X11ubqjq9501e4TbHB2mi0knn5O/fVlA=</DigestValue>
      </Reference>
      <Reference URI="/xl/media/image17.jpeg?ContentType=image/jpeg">
        <DigestMethod Algorithm="http://www.w3.org/2001/04/xmlenc#sha256"/>
        <DigestValue>kt7akNRGqxSps5UYhO3TNYrPlp9PKQuAaevpa2ce7NI=</DigestValue>
      </Reference>
      <Reference URI="/xl/media/image18.jpeg?ContentType=image/jpeg">
        <DigestMethod Algorithm="http://www.w3.org/2001/04/xmlenc#sha256"/>
        <DigestValue>k+DDz1F65FzUcB7o41i3JMPYjOQBIlcUnPTAVp4b6v0=</DigestValue>
      </Reference>
      <Reference URI="/xl/media/image19.jpeg?ContentType=image/jpeg">
        <DigestMethod Algorithm="http://www.w3.org/2001/04/xmlenc#sha256"/>
        <DigestValue>A/S5OmrP1nkHHehfMqPuSd1UjAuk0GQfNhkgSqmK2g8=</DigestValue>
      </Reference>
      <Reference URI="/xl/media/image2.jpeg?ContentType=image/jpeg">
        <DigestMethod Algorithm="http://www.w3.org/2001/04/xmlenc#sha256"/>
        <DigestValue>tHYYLnXZZv4JEcpyqrN5zcFQP17pcrnFQEEVxSPpEaQ=</DigestValue>
      </Reference>
      <Reference URI="/xl/media/image20.jpeg?ContentType=image/jpeg">
        <DigestMethod Algorithm="http://www.w3.org/2001/04/xmlenc#sha256"/>
        <DigestValue>gMum+OsxGoqfE9EB18YsDQR5wdWg8uyLjvBFmm5S6NU=</DigestValue>
      </Reference>
      <Reference URI="/xl/media/image21.jpeg?ContentType=image/jpeg">
        <DigestMethod Algorithm="http://www.w3.org/2001/04/xmlenc#sha256"/>
        <DigestValue>QvPlvwR2bjkXh7f+sT224xSorYJashHOhJHKThDk8cg=</DigestValue>
      </Reference>
      <Reference URI="/xl/media/image22.jpeg?ContentType=image/jpeg">
        <DigestMethod Algorithm="http://www.w3.org/2001/04/xmlenc#sha256"/>
        <DigestValue>ALBAhwzC2OHgjtOmwkural06CNX1jVCQeVKmRqwv7BQ=</DigestValue>
      </Reference>
      <Reference URI="/xl/media/image23.jpeg?ContentType=image/jpeg">
        <DigestMethod Algorithm="http://www.w3.org/2001/04/xmlenc#sha256"/>
        <DigestValue>zRPwgiBzTd9pVrSj/W2rphCysEirY8QGeip4XjAmx5U=</DigestValue>
      </Reference>
      <Reference URI="/xl/media/image24.jpeg?ContentType=image/jpeg">
        <DigestMethod Algorithm="http://www.w3.org/2001/04/xmlenc#sha256"/>
        <DigestValue>XgOr7y4VLLubpSba5JJeFSsI9gZ6sSOxovqIe3DWDYA=</DigestValue>
      </Reference>
      <Reference URI="/xl/media/image25.jpeg?ContentType=image/jpeg">
        <DigestMethod Algorithm="http://www.w3.org/2001/04/xmlenc#sha256"/>
        <DigestValue>pXHg3yDFNRxIc7AAuulqMoccyW1cHf6b+Yrt4ZU06o0=</DigestValue>
      </Reference>
      <Reference URI="/xl/media/image26.jpeg?ContentType=image/jpeg">
        <DigestMethod Algorithm="http://www.w3.org/2001/04/xmlenc#sha256"/>
        <DigestValue>R6CElL23S+W5xuMzzWYPc4CxO9+qX6Pu1DAluKNYNPk=</DigestValue>
      </Reference>
      <Reference URI="/xl/media/image27.jpeg?ContentType=image/jpeg">
        <DigestMethod Algorithm="http://www.w3.org/2001/04/xmlenc#sha256"/>
        <DigestValue>rL4DekB0IVBRviQfbJ8XI6tukx7NtNBKIpQMqYY1KbY=</DigestValue>
      </Reference>
      <Reference URI="/xl/media/image28.jpeg?ContentType=image/jpeg">
        <DigestMethod Algorithm="http://www.w3.org/2001/04/xmlenc#sha256"/>
        <DigestValue>wIx9JizOh4CacecdEbubfTmPsPbGOkBlh76LtaRqR4k=</DigestValue>
      </Reference>
      <Reference URI="/xl/media/image29.jpeg?ContentType=image/jpeg">
        <DigestMethod Algorithm="http://www.w3.org/2001/04/xmlenc#sha256"/>
        <DigestValue>Ge2dqjk+4W8n4ySto3oymOZwDLCTawLO/a5y+BbOYbM=</DigestValue>
      </Reference>
      <Reference URI="/xl/media/image3.jpeg?ContentType=image/jpeg">
        <DigestMethod Algorithm="http://www.w3.org/2001/04/xmlenc#sha256"/>
        <DigestValue>ff0eoviiWiYXrqDHDUM1eSI0cpYbnwLukfS6qXAhSMk=</DigestValue>
      </Reference>
      <Reference URI="/xl/media/image30.jpeg?ContentType=image/jpeg">
        <DigestMethod Algorithm="http://www.w3.org/2001/04/xmlenc#sha256"/>
        <DigestValue>J/qVpgyBS+1+f7gyBpGlXiEprwfqnKl+zwN8MaT7hHE=</DigestValue>
      </Reference>
      <Reference URI="/xl/media/image31.jpeg?ContentType=image/jpeg">
        <DigestMethod Algorithm="http://www.w3.org/2001/04/xmlenc#sha256"/>
        <DigestValue>lriem7l06ys0IelMX1seQCJ6Igh9z2Xz2321Acrey8M=</DigestValue>
      </Reference>
      <Reference URI="/xl/media/image32.jpeg?ContentType=image/jpeg">
        <DigestMethod Algorithm="http://www.w3.org/2001/04/xmlenc#sha256"/>
        <DigestValue>6s4H2GCxkgW9P4xWgknYkoJQQ+0xIAlDDjwd9F9CUoA=</DigestValue>
      </Reference>
      <Reference URI="/xl/media/image33.jpeg?ContentType=image/jpeg">
        <DigestMethod Algorithm="http://www.w3.org/2001/04/xmlenc#sha256"/>
        <DigestValue>MZ1G2qzlbqM3cV9lD1S2nEM0po+71CSIfskFHl/ZHIQ=</DigestValue>
      </Reference>
      <Reference URI="/xl/media/image34.jpeg?ContentType=image/jpeg">
        <DigestMethod Algorithm="http://www.w3.org/2001/04/xmlenc#sha256"/>
        <DigestValue>jm7ERTNCJ6ZHBdI3Vg84FtGsH1oFfmrpwOnvzJ+A8W8=</DigestValue>
      </Reference>
      <Reference URI="/xl/media/image4.emf?ContentType=image/x-emf">
        <DigestMethod Algorithm="http://www.w3.org/2001/04/xmlenc#sha256"/>
        <DigestValue>pN5x3HPEIvI57739FUciksg04j1p8/DVIHTev42hNxs=</DigestValue>
      </Reference>
      <Reference URI="/xl/media/image5.emf?ContentType=image/x-emf">
        <DigestMethod Algorithm="http://www.w3.org/2001/04/xmlenc#sha256"/>
        <DigestValue>/zBEgBeKSyWxzL4wHh+22hJ+0/QLGMpmmsTj9ovAGdA=</DigestValue>
      </Reference>
      <Reference URI="/xl/media/image6.emf?ContentType=image/x-emf">
        <DigestMethod Algorithm="http://www.w3.org/2001/04/xmlenc#sha256"/>
        <DigestValue>/+mm+bh0kbe3CPhLBPJ0kHxsmkThJ6AjIeYRxMZzGIg=</DigestValue>
      </Reference>
      <Reference URI="/xl/media/image7.jpeg?ContentType=image/jpeg">
        <DigestMethod Algorithm="http://www.w3.org/2001/04/xmlenc#sha256"/>
        <DigestValue>1B51DDVXCI2om0IrwgUR5CzA8ZBJmHKaWZz4Xj3Id24=</DigestValue>
      </Reference>
      <Reference URI="/xl/media/image8.jpeg?ContentType=image/jpeg">
        <DigestMethod Algorithm="http://www.w3.org/2001/04/xmlenc#sha256"/>
        <DigestValue>mItvm6aBFokJlOFyAOoXLb3mvhCqLEP3AKRoOiEFPpU=</DigestValue>
      </Reference>
      <Reference URI="/xl/media/image9.jpeg?ContentType=image/jpeg">
        <DigestMethod Algorithm="http://www.w3.org/2001/04/xmlenc#sha256"/>
        <DigestValue>p2zv35+JJorarAql+FYb2WL21lJ9f54A550KIQL3AH8=</DigestValue>
      </Reference>
      <Reference URI="/xl/printerSettings/printerSettings1.bin?ContentType=application/vnd.openxmlformats-officedocument.spreadsheetml.printerSettings">
        <DigestMethod Algorithm="http://www.w3.org/2001/04/xmlenc#sha256"/>
        <DigestValue>RhT7flpMK92KMbZ6IJCR10UCq7YdvCD1Q1lpww18WnE=</DigestValue>
      </Reference>
      <Reference URI="/xl/printerSettings/printerSettings10.bin?ContentType=application/vnd.openxmlformats-officedocument.spreadsheetml.printerSettings">
        <DigestMethod Algorithm="http://www.w3.org/2001/04/xmlenc#sha256"/>
        <DigestValue>TaA6KX/SRWPpmiasS8KGCRFI/mFTpQlGqiM07LbibG8=</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TaA6KX/SRWPpmiasS8KGCRFI/mFTpQlGqiM07LbibG8=</DigestValue>
      </Reference>
      <Reference URI="/xl/printerSettings/printerSettings14.bin?ContentType=application/vnd.openxmlformats-officedocument.spreadsheetml.printerSettings">
        <DigestMethod Algorithm="http://www.w3.org/2001/04/xmlenc#sha256"/>
        <DigestValue>TaA6KX/SRWPpmiasS8KGCRFI/mFTpQlGqiM07LbibG8=</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s6l80irlBTW+uFk7nR5c7WcaDa2jSh3MPBgl0IjaDO0=</DigestValue>
      </Reference>
      <Reference URI="/xl/printerSettings/printerSettings17.bin?ContentType=application/vnd.openxmlformats-officedocument.spreadsheetml.printerSettings">
        <DigestMethod Algorithm="http://www.w3.org/2001/04/xmlenc#sha256"/>
        <DigestValue>TaA6KX/SRWPpmiasS8KGCRFI/mFTpQlGqiM07LbibG8=</DigestValue>
      </Reference>
      <Reference URI="/xl/printerSettings/printerSettings18.bin?ContentType=application/vnd.openxmlformats-officedocument.spreadsheetml.printerSettings">
        <DigestMethod Algorithm="http://www.w3.org/2001/04/xmlenc#sha256"/>
        <DigestValue>TaA6KX/SRWPpmiasS8KGCRFI/mFTpQlGqiM07LbibG8=</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TaA6KX/SRWPpmiasS8KGCRFI/mFTpQlGqiM07LbibG8=</DigestValue>
      </Reference>
      <Reference URI="/xl/printerSettings/printerSettings21.bin?ContentType=application/vnd.openxmlformats-officedocument.spreadsheetml.printerSettings">
        <DigestMethod Algorithm="http://www.w3.org/2001/04/xmlenc#sha256"/>
        <DigestValue>s6l80irlBTW+uFk7nR5c7WcaDa2jSh3MPBgl0IjaDO0=</DigestValue>
      </Reference>
      <Reference URI="/xl/printerSettings/printerSettings22.bin?ContentType=application/vnd.openxmlformats-officedocument.spreadsheetml.printerSettings">
        <DigestMethod Algorithm="http://www.w3.org/2001/04/xmlenc#sha256"/>
        <DigestValue>TaA6KX/SRWPpmiasS8KGCRFI/mFTpQlGqiM07LbibG8=</DigestValue>
      </Reference>
      <Reference URI="/xl/printerSettings/printerSettings23.bin?ContentType=application/vnd.openxmlformats-officedocument.spreadsheetml.printerSettings">
        <DigestMethod Algorithm="http://www.w3.org/2001/04/xmlenc#sha256"/>
        <DigestValue>TaA6KX/SRWPpmiasS8KGCRFI/mFTpQlGqiM07LbibG8=</DigestValue>
      </Reference>
      <Reference URI="/xl/printerSettings/printerSettings24.bin?ContentType=application/vnd.openxmlformats-officedocument.spreadsheetml.printerSettings">
        <DigestMethod Algorithm="http://www.w3.org/2001/04/xmlenc#sha256"/>
        <DigestValue>TaA6KX/SRWPpmiasS8KGCRFI/mFTpQlGqiM07LbibG8=</DigestValue>
      </Reference>
      <Reference URI="/xl/printerSettings/printerSettings25.bin?ContentType=application/vnd.openxmlformats-officedocument.spreadsheetml.printerSettings">
        <DigestMethod Algorithm="http://www.w3.org/2001/04/xmlenc#sha256"/>
        <DigestValue>GyyR84UYFfbFvVrs+ip9vPggIMAXC0nxkmeUVNsGxCc=</DigestValue>
      </Reference>
      <Reference URI="/xl/printerSettings/printerSettings26.bin?ContentType=application/vnd.openxmlformats-officedocument.spreadsheetml.printerSettings">
        <DigestMethod Algorithm="http://www.w3.org/2001/04/xmlenc#sha256"/>
        <DigestValue>TaA6KX/SRWPpmiasS8KGCRFI/mFTpQlGqiM07LbibG8=</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xsjcjp08gYqgR1mdEJ8/Yi3+7mFN7/191uYs6FUjnVM=</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TaA6KX/SRWPpmiasS8KGCRFI/mFTpQlGqiM07LbibG8=</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TaA6KX/SRWPpmiasS8KGCRFI/mFTpQlGqiM07LbibG8=</DigestValue>
      </Reference>
      <Reference URI="/xl/printerSettings/printerSettings38.bin?ContentType=application/vnd.openxmlformats-officedocument.spreadsheetml.printerSettings">
        <DigestMethod Algorithm="http://www.w3.org/2001/04/xmlenc#sha256"/>
        <DigestValue>TaA6KX/SRWPpmiasS8KGCRFI/mFTpQlGqiM07LbibG8=</DigestValue>
      </Reference>
      <Reference URI="/xl/printerSettings/printerSettings39.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Tk9LK+ZWXefqfSgjKvpxh3wCnZiNDftIGDWyddQuC14=</DigestValue>
      </Reference>
      <Reference URI="/xl/printerSettings/printerSettings40.bin?ContentType=application/vnd.openxmlformats-officedocument.spreadsheetml.printerSettings">
        <DigestMethod Algorithm="http://www.w3.org/2001/04/xmlenc#sha256"/>
        <DigestValue>TaA6KX/SRWPpmiasS8KGCRFI/mFTpQlGqiM07LbibG8=</DigestValue>
      </Reference>
      <Reference URI="/xl/printerSettings/printerSettings41.bin?ContentType=application/vnd.openxmlformats-officedocument.spreadsheetml.printerSettings">
        <DigestMethod Algorithm="http://www.w3.org/2001/04/xmlenc#sha256"/>
        <DigestValue>TaA6KX/SRWPpmiasS8KGCRFI/mFTpQlGqiM07LbibG8=</DigestValue>
      </Reference>
      <Reference URI="/xl/printerSettings/printerSettings42.bin?ContentType=application/vnd.openxmlformats-officedocument.spreadsheetml.printerSettings">
        <DigestMethod Algorithm="http://www.w3.org/2001/04/xmlenc#sha256"/>
        <DigestValue>TaA6KX/SRWPpmiasS8KGCRFI/mFTpQlGqiM07LbibG8=</DigestValue>
      </Reference>
      <Reference URI="/xl/printerSettings/printerSettings43.bin?ContentType=application/vnd.openxmlformats-officedocument.spreadsheetml.printerSettings">
        <DigestMethod Algorithm="http://www.w3.org/2001/04/xmlenc#sha256"/>
        <DigestValue>TaA6KX/SRWPpmiasS8KGCRFI/mFTpQlGqiM07LbibG8=</DigestValue>
      </Reference>
      <Reference URI="/xl/printerSettings/printerSettings44.bin?ContentType=application/vnd.openxmlformats-officedocument.spreadsheetml.printerSettings">
        <DigestMethod Algorithm="http://www.w3.org/2001/04/xmlenc#sha256"/>
        <DigestValue>TaA6KX/SRWPpmiasS8KGCRFI/mFTpQlGqiM07LbibG8=</DigestValue>
      </Reference>
      <Reference URI="/xl/printerSettings/printerSettings45.bin?ContentType=application/vnd.openxmlformats-officedocument.spreadsheetml.printerSettings">
        <DigestMethod Algorithm="http://www.w3.org/2001/04/xmlenc#sha256"/>
        <DigestValue>TaA6KX/SRWPpmiasS8KGCRFI/mFTpQlGqiM07LbibG8=</DigestValue>
      </Reference>
      <Reference URI="/xl/printerSettings/printerSettings46.bin?ContentType=application/vnd.openxmlformats-officedocument.spreadsheetml.printerSettings">
        <DigestMethod Algorithm="http://www.w3.org/2001/04/xmlenc#sha256"/>
        <DigestValue>TaA6KX/SRWPpmiasS8KGCRFI/mFTpQlGqiM07LbibG8=</DigestValue>
      </Reference>
      <Reference URI="/xl/printerSettings/printerSettings47.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Tk9LK+ZWXefqfSgjKvpxh3wCnZiNDftIGDWyddQuC14=</DigestValue>
      </Reference>
      <Reference URI="/xl/printerSettings/printerSettings6.bin?ContentType=application/vnd.openxmlformats-officedocument.spreadsheetml.printerSettings">
        <DigestMethod Algorithm="http://www.w3.org/2001/04/xmlenc#sha256"/>
        <DigestValue>Dz27cbWr41kVTaSP3vl/G9giw0/aTSuchDZ4fbkwKi4=</DigestValue>
      </Reference>
      <Reference URI="/xl/printerSettings/printerSettings7.bin?ContentType=application/vnd.openxmlformats-officedocument.spreadsheetml.printerSettings">
        <DigestMethod Algorithm="http://www.w3.org/2001/04/xmlenc#sha256"/>
        <DigestValue>wLiy6LpEuHxBnsxzQ892jbm/w59pzVZlxGs3Du30RNs=</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mZBJ/3apYOF31HOuHNNHRQfM9cu4vVDL/L68f2C+J5I=</DigestValue>
      </Reference>
      <Reference URI="/xl/styles.xml?ContentType=application/vnd.openxmlformats-officedocument.spreadsheetml.styles+xml">
        <DigestMethod Algorithm="http://www.w3.org/2001/04/xmlenc#sha256"/>
        <DigestValue>bW9ta4U+4z+fiZYe2x9zF1OdlFXtR6pMJoHvNv9TUIQ=</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abpoEpMTbTXfFy6WzTd6CIcQGfdWFH6dbB4QXgSZ7pY=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tAw0CM4ccbE0LI7BZe2RQojB2vCAlZVSovckU6XQgKA=</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CwvGKO7du/4VK3JXwI1xC26LuLly21vgfyS4zPmBQJw=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C9DxQUDAZZy3QTe+w8JtDLAliJ2w2mmT8od4UsD9boo=</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iK1cCeJyE0nh61Ysaws+TMA/tgQJwUsR5g0ps2rJkns=</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TNIH9EyQB0FCBnD3gN1o6yJqJalnm6okHmoYYS8G33M=</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gxnAb4oDlVkStw4lP+psDHrAXKx4nZlOnDqo6Tf72e8=</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g/fjY5t552fl5Q3r0lx1AzSOYjXxeVx9wNhWIqlO5e4=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m6kb28Dn+5+eypaoArLKSiTj11tTjl+mIR9qY8mtCLk=</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xZpDns+d8lbRYtyjNAr+ga7dA24vbT4Wr1oZV7ptCME=</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L0zBPEwG77w+h4GLrodZUM0ZcAZ//uPEeldIcDiuL6E=</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XYW3lJEtF20IgcoPfQCq77/7whzU5JlTECZN/Wfx6+0=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ch/7Fy21MMu+BePE7V2u7g75sbQp0A/Jxw0Bq56y7z8=</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hTuy/+UvlB2R5FWCWBhblgduMioJED45reVxZtTC4e4=</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jzvgeVdjvrneTg+IZUwCqqwArIZ3S3skW0W18RG3FM4=</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57i1pbA3CB6hDmVj+1OCDskXUS1T4EGFx9CuBhHmh1E=</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+vduVf9spUWgJ+PrOuGlCdsDpmeXK/UkIAkJ9JHJtHg=</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u5OdX5KpKJg5XUtpVocdFtSlvuNtX/hLAFTLjzts1Lc=</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CL8uwQyW0vgo0qm82H94s8lcp7+TSW0PxVR9e1WVr9k=</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Qimnyz08wd9b4B6R7gfJafizsfeNozH0lqjfwXwYYsM=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tLVl5V0O52JLCQWMq6r6eXKzZ8sVTCn+ik5czZUEJ+s=</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TknLzunfUL3Zw5uYKu00htrqsgiFRJd+44+XbCzvTEY=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J6xIt4TVd0e6MwlVAijoAFLmNDO2plhHDR9Mi0z5acA=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xEjnoC6oveMaQJxRAfS6Ocv9rAtbqw8uIVWScNpbU2I=</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nVwcYeYjC83AWkq6tL62C48zCn7gfaM3NaCxGsEeZUw=</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ij1zzOGUro/OVp21oRCYnWVDgZG9VDW9KTGROejvTIY=</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SbQWMLRm4tsA0sxy5ypgzJ89AjjN6jL9J6Na6XDY+Nk=</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Sy08buNOQ5bd9x6LsC1hQFVhrR1Bq+jy2SfboDkCpZ8=</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BZ9/PJv5wgk8kpObdwVjMux+LnZul0h4Wc/53YU87OY=</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yRrujPwgzQ99v5iCgBZN3X0NRlc3NyfxU2GoLprfgFA=</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bkmF2drCQz+KWRPCkwJz/PFbN+bWAf0ewNqbRkltF/Y=</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NXUa5OnMe8Xip6R/8FmkFtxRb0AzJ8cjkrklKsXR8JU=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P9ZWIjf+76CnmMxSsShgPYe3rW/XkfaF6S8gIa2EGM4=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XK+/2YQbmfdw58fouE2vM4clblYOhT0t4dHCzA6jm4w=</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PGHn2RUNGM3iq5Obt+qQRZ/C0hFXtGOVo8UD/YsLtEA=</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rptzFewBdbDLgvrpj+LasvtbGdyJe9X+cB/wz+sYQEQ=</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Ce3O3hpyoNL/Xktb0A2MYo6xTFfL488yUJS7ufXlrV8=</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jBmOw8ApluUNQ3uLX3mJHAK/3j77pIz3so2pH1z0BCY=</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w/K/q9EvbOh/FDEKhfTQAv63v06fUWx58GQdIcSgnkE=</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5FsKZ1YTkMgX/nqFgVwd31TffoL8YLRJZRtQ4iUzB+g=</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g4ImsBgWzCbSexivLwDl/ddPyBD0CFKBxihktnyupOU=</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K2X+MSOZcXzXKBe8S3aOC8gUolUQ7UeZ73dVybduyDo=</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ZoIXZgdpKm7NMrs8F4RU8DZ0F7nFG2wb9/nlkLNVCnQ=</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zw373aHNdRzCSJJ+WNC1kHbHedeGcJRUk5/di/vAqoI=</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StPS/6amf8jz01ZZrBHmJlLhrs5LJ46DmNQ44UesUn0=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bR675nxdlHeeqVnTO769PI9TLFc8//q5V+sMw6dD8cE=</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9T+yw4wrsh9mj6LX9ttMHSq7Qcj1J3NzJF8ZBQ59Fos=</DigestValue>
      </Reference>
      <Reference URI="/xl/worksheets/sheet1.xml?ContentType=application/vnd.openxmlformats-officedocument.spreadsheetml.worksheet+xml">
        <DigestMethod Algorithm="http://www.w3.org/2001/04/xmlenc#sha256"/>
        <DigestValue>f3y98thb8yT61strjxbu+tL/SjAp4gc/06UNMDCo0Ng=</DigestValue>
      </Reference>
      <Reference URI="/xl/worksheets/sheet10.xml?ContentType=application/vnd.openxmlformats-officedocument.spreadsheetml.worksheet+xml">
        <DigestMethod Algorithm="http://www.w3.org/2001/04/xmlenc#sha256"/>
        <DigestValue>BbVOeklayIJgH7hmwXNk75tuDZUZAVWogsYYIW92xYI=</DigestValue>
      </Reference>
      <Reference URI="/xl/worksheets/sheet11.xml?ContentType=application/vnd.openxmlformats-officedocument.spreadsheetml.worksheet+xml">
        <DigestMethod Algorithm="http://www.w3.org/2001/04/xmlenc#sha256"/>
        <DigestValue>Sr+JxsvEJyBU8CvWvZD1BFwW1v10F9l63Ssdx4vBPh4=</DigestValue>
      </Reference>
      <Reference URI="/xl/worksheets/sheet12.xml?ContentType=application/vnd.openxmlformats-officedocument.spreadsheetml.worksheet+xml">
        <DigestMethod Algorithm="http://www.w3.org/2001/04/xmlenc#sha256"/>
        <DigestValue>GfzYo+C/WHcnzs2tf6/rDMN7KrpmzmsAg9BzzUh4Z40=</DigestValue>
      </Reference>
      <Reference URI="/xl/worksheets/sheet13.xml?ContentType=application/vnd.openxmlformats-officedocument.spreadsheetml.worksheet+xml">
        <DigestMethod Algorithm="http://www.w3.org/2001/04/xmlenc#sha256"/>
        <DigestValue>uPJ3GGAAU/tKL344I96jIv+4wCTtmfDQeueYYTsY0L0=</DigestValue>
      </Reference>
      <Reference URI="/xl/worksheets/sheet14.xml?ContentType=application/vnd.openxmlformats-officedocument.spreadsheetml.worksheet+xml">
        <DigestMethod Algorithm="http://www.w3.org/2001/04/xmlenc#sha256"/>
        <DigestValue>VXuNHPiOjQZII5dfBr0eEFEuxMbWQlKHAsq1YLuN1Fo=</DigestValue>
      </Reference>
      <Reference URI="/xl/worksheets/sheet15.xml?ContentType=application/vnd.openxmlformats-officedocument.spreadsheetml.worksheet+xml">
        <DigestMethod Algorithm="http://www.w3.org/2001/04/xmlenc#sha256"/>
        <DigestValue>gu39tn+2ZQZSwVVDXAvXB3gY7RWnSTAji0uK5idd1YM=</DigestValue>
      </Reference>
      <Reference URI="/xl/worksheets/sheet16.xml?ContentType=application/vnd.openxmlformats-officedocument.spreadsheetml.worksheet+xml">
        <DigestMethod Algorithm="http://www.w3.org/2001/04/xmlenc#sha256"/>
        <DigestValue>tWsHpnIyEWXFjWDrKgPJlC5DieqW1pCwvfOhgY9Emgg=</DigestValue>
      </Reference>
      <Reference URI="/xl/worksheets/sheet17.xml?ContentType=application/vnd.openxmlformats-officedocument.spreadsheetml.worksheet+xml">
        <DigestMethod Algorithm="http://www.w3.org/2001/04/xmlenc#sha256"/>
        <DigestValue>/eNOUAzcMRsz6LZV9fHfPijUj9YU69089KmYIWyNNrU=</DigestValue>
      </Reference>
      <Reference URI="/xl/worksheets/sheet18.xml?ContentType=application/vnd.openxmlformats-officedocument.spreadsheetml.worksheet+xml">
        <DigestMethod Algorithm="http://www.w3.org/2001/04/xmlenc#sha256"/>
        <DigestValue>jm0EhtIowvAKL0dAb0N5eZ0V6wjoeNP7OZBx0tSWNV8=</DigestValue>
      </Reference>
      <Reference URI="/xl/worksheets/sheet19.xml?ContentType=application/vnd.openxmlformats-officedocument.spreadsheetml.worksheet+xml">
        <DigestMethod Algorithm="http://www.w3.org/2001/04/xmlenc#sha256"/>
        <DigestValue>7VDRWrRjhFYzv6ji//2eQ3GoFW3bB6itwBxiBTOh/q0=</DigestValue>
      </Reference>
      <Reference URI="/xl/worksheets/sheet2.xml?ContentType=application/vnd.openxmlformats-officedocument.spreadsheetml.worksheet+xml">
        <DigestMethod Algorithm="http://www.w3.org/2001/04/xmlenc#sha256"/>
        <DigestValue>yjzwldgfUQH2iORhvrqSQEPNCM5byuy1DV9ClFsOl3s=</DigestValue>
      </Reference>
      <Reference URI="/xl/worksheets/sheet20.xml?ContentType=application/vnd.openxmlformats-officedocument.spreadsheetml.worksheet+xml">
        <DigestMethod Algorithm="http://www.w3.org/2001/04/xmlenc#sha256"/>
        <DigestValue>jDLzH3ZJZFmwKvPGFUm8z1GdBCs9ngAGkr0cO+u+7A0=</DigestValue>
      </Reference>
      <Reference URI="/xl/worksheets/sheet21.xml?ContentType=application/vnd.openxmlformats-officedocument.spreadsheetml.worksheet+xml">
        <DigestMethod Algorithm="http://www.w3.org/2001/04/xmlenc#sha256"/>
        <DigestValue>l96IZHRzL/mE/1e40WC5jlxFVsAdqVT8JRAQAdoHXJI=</DigestValue>
      </Reference>
      <Reference URI="/xl/worksheets/sheet22.xml?ContentType=application/vnd.openxmlformats-officedocument.spreadsheetml.worksheet+xml">
        <DigestMethod Algorithm="http://www.w3.org/2001/04/xmlenc#sha256"/>
        <DigestValue>+GbsLzFVREu6dkAWCkjoR2BTqU8Tpyk6O/nvSb6iiMU=</DigestValue>
      </Reference>
      <Reference URI="/xl/worksheets/sheet23.xml?ContentType=application/vnd.openxmlformats-officedocument.spreadsheetml.worksheet+xml">
        <DigestMethod Algorithm="http://www.w3.org/2001/04/xmlenc#sha256"/>
        <DigestValue>ZZVYGjfRnSZKPIRdoN0WDULmfN0gbA8WwiPt6mmcPWI=</DigestValue>
      </Reference>
      <Reference URI="/xl/worksheets/sheet24.xml?ContentType=application/vnd.openxmlformats-officedocument.spreadsheetml.worksheet+xml">
        <DigestMethod Algorithm="http://www.w3.org/2001/04/xmlenc#sha256"/>
        <DigestValue>nfQomhWv6WkYEVHWYbquix7+xMcwexoA1KYw4cqG9yA=</DigestValue>
      </Reference>
      <Reference URI="/xl/worksheets/sheet25.xml?ContentType=application/vnd.openxmlformats-officedocument.spreadsheetml.worksheet+xml">
        <DigestMethod Algorithm="http://www.w3.org/2001/04/xmlenc#sha256"/>
        <DigestValue>B8+//WRw0nHv7/uI/kytlDPpqb/Ee6erDg97ah7GuCQ=</DigestValue>
      </Reference>
      <Reference URI="/xl/worksheets/sheet26.xml?ContentType=application/vnd.openxmlformats-officedocument.spreadsheetml.worksheet+xml">
        <DigestMethod Algorithm="http://www.w3.org/2001/04/xmlenc#sha256"/>
        <DigestValue>PYGCvcsbUIfFXNraAbQpZdqsOZ5Y/aqvJVexTUZ7PEo=</DigestValue>
      </Reference>
      <Reference URI="/xl/worksheets/sheet27.xml?ContentType=application/vnd.openxmlformats-officedocument.spreadsheetml.worksheet+xml">
        <DigestMethod Algorithm="http://www.w3.org/2001/04/xmlenc#sha256"/>
        <DigestValue>lfL1+JmMWp5wAkkwxUT4lpVBPZBFSFTS42lmYnKLw/g=</DigestValue>
      </Reference>
      <Reference URI="/xl/worksheets/sheet28.xml?ContentType=application/vnd.openxmlformats-officedocument.spreadsheetml.worksheet+xml">
        <DigestMethod Algorithm="http://www.w3.org/2001/04/xmlenc#sha256"/>
        <DigestValue>3nqsEKsFn9hBCBfClIXIztBCL1XpJRcx68z+993qHLQ=</DigestValue>
      </Reference>
      <Reference URI="/xl/worksheets/sheet29.xml?ContentType=application/vnd.openxmlformats-officedocument.spreadsheetml.worksheet+xml">
        <DigestMethod Algorithm="http://www.w3.org/2001/04/xmlenc#sha256"/>
        <DigestValue>ysY8O2TxzdBocjvjZOvflKaJRpvGxXERKNk71oeU87I=</DigestValue>
      </Reference>
      <Reference URI="/xl/worksheets/sheet3.xml?ContentType=application/vnd.openxmlformats-officedocument.spreadsheetml.worksheet+xml">
        <DigestMethod Algorithm="http://www.w3.org/2001/04/xmlenc#sha256"/>
        <DigestValue>JX9W1j/m94slqe5RGhyMC2ZNRe/SfuR0Na3tqfJ940I=</DigestValue>
      </Reference>
      <Reference URI="/xl/worksheets/sheet30.xml?ContentType=application/vnd.openxmlformats-officedocument.spreadsheetml.worksheet+xml">
        <DigestMethod Algorithm="http://www.w3.org/2001/04/xmlenc#sha256"/>
        <DigestValue>/YpHKiLrWAaLOUMAAzVoGJdDhDisvmZDK9Nwk0h/2Qg=</DigestValue>
      </Reference>
      <Reference URI="/xl/worksheets/sheet31.xml?ContentType=application/vnd.openxmlformats-officedocument.spreadsheetml.worksheet+xml">
        <DigestMethod Algorithm="http://www.w3.org/2001/04/xmlenc#sha256"/>
        <DigestValue>ger8OGeixyWjaLpzn5rH3m7G50v1ef0qrOlNULzUjNk=</DigestValue>
      </Reference>
      <Reference URI="/xl/worksheets/sheet32.xml?ContentType=application/vnd.openxmlformats-officedocument.spreadsheetml.worksheet+xml">
        <DigestMethod Algorithm="http://www.w3.org/2001/04/xmlenc#sha256"/>
        <DigestValue>/QLNt+GyEZYWv5qcAHYZs2L9hGSABmKNL7hlfKNovZo=</DigestValue>
      </Reference>
      <Reference URI="/xl/worksheets/sheet33.xml?ContentType=application/vnd.openxmlformats-officedocument.spreadsheetml.worksheet+xml">
        <DigestMethod Algorithm="http://www.w3.org/2001/04/xmlenc#sha256"/>
        <DigestValue>KtbilJIK0JtqtiUvJA26+r5NKKgVGUPONt96tzaZluw=</DigestValue>
      </Reference>
      <Reference URI="/xl/worksheets/sheet34.xml?ContentType=application/vnd.openxmlformats-officedocument.spreadsheetml.worksheet+xml">
        <DigestMethod Algorithm="http://www.w3.org/2001/04/xmlenc#sha256"/>
        <DigestValue>hj1sDNBbcSt/xLXatuuanHAUFckAoLr9bo8eUbgCy9Q=</DigestValue>
      </Reference>
      <Reference URI="/xl/worksheets/sheet35.xml?ContentType=application/vnd.openxmlformats-officedocument.spreadsheetml.worksheet+xml">
        <DigestMethod Algorithm="http://www.w3.org/2001/04/xmlenc#sha256"/>
        <DigestValue>iMOPSSngia3J7ETTE4T2rBklFiEDt0YdwuXR0SGrQos=</DigestValue>
      </Reference>
      <Reference URI="/xl/worksheets/sheet36.xml?ContentType=application/vnd.openxmlformats-officedocument.spreadsheetml.worksheet+xml">
        <DigestMethod Algorithm="http://www.w3.org/2001/04/xmlenc#sha256"/>
        <DigestValue>q4m8mDsDWv+ZbImcz7PTMBsZAALUWhRHsSD+oGnskb4=</DigestValue>
      </Reference>
      <Reference URI="/xl/worksheets/sheet37.xml?ContentType=application/vnd.openxmlformats-officedocument.spreadsheetml.worksheet+xml">
        <DigestMethod Algorithm="http://www.w3.org/2001/04/xmlenc#sha256"/>
        <DigestValue>lnAbkW9cBOSNDojlF/7YieWw1Nvc4TBo5eocetPJXQE=</DigestValue>
      </Reference>
      <Reference URI="/xl/worksheets/sheet38.xml?ContentType=application/vnd.openxmlformats-officedocument.spreadsheetml.worksheet+xml">
        <DigestMethod Algorithm="http://www.w3.org/2001/04/xmlenc#sha256"/>
        <DigestValue>cGAh2llWrP+0qn0EvLiX1WdzKtMmipZTm5WxUffMOC4=</DigestValue>
      </Reference>
      <Reference URI="/xl/worksheets/sheet39.xml?ContentType=application/vnd.openxmlformats-officedocument.spreadsheetml.worksheet+xml">
        <DigestMethod Algorithm="http://www.w3.org/2001/04/xmlenc#sha256"/>
        <DigestValue>tNRQ+ZnYAQ+fopjKB5pIjFO0H2k4N54afIsragvORTU=</DigestValue>
      </Reference>
      <Reference URI="/xl/worksheets/sheet4.xml?ContentType=application/vnd.openxmlformats-officedocument.spreadsheetml.worksheet+xml">
        <DigestMethod Algorithm="http://www.w3.org/2001/04/xmlenc#sha256"/>
        <DigestValue>7r+49V1Zv2M4QDAO+ASJRm2KuaTPrWwMi54Cfyt7+U8=</DigestValue>
      </Reference>
      <Reference URI="/xl/worksheets/sheet40.xml?ContentType=application/vnd.openxmlformats-officedocument.spreadsheetml.worksheet+xml">
        <DigestMethod Algorithm="http://www.w3.org/2001/04/xmlenc#sha256"/>
        <DigestValue>JWYxvY8HlR9rpjc6qUumyLKproHbtnG39V5r+O+FB+g=</DigestValue>
      </Reference>
      <Reference URI="/xl/worksheets/sheet41.xml?ContentType=application/vnd.openxmlformats-officedocument.spreadsheetml.worksheet+xml">
        <DigestMethod Algorithm="http://www.w3.org/2001/04/xmlenc#sha256"/>
        <DigestValue>kRSXsfWAA/x5nDLQXUL7XVpegcEmzINrOki1wIXKqgs=</DigestValue>
      </Reference>
      <Reference URI="/xl/worksheets/sheet42.xml?ContentType=application/vnd.openxmlformats-officedocument.spreadsheetml.worksheet+xml">
        <DigestMethod Algorithm="http://www.w3.org/2001/04/xmlenc#sha256"/>
        <DigestValue>FgdO/wkCCNZi2it2LFROUg1TQg4lCyx0cAqOCob1tpM=</DigestValue>
      </Reference>
      <Reference URI="/xl/worksheets/sheet43.xml?ContentType=application/vnd.openxmlformats-officedocument.spreadsheetml.worksheet+xml">
        <DigestMethod Algorithm="http://www.w3.org/2001/04/xmlenc#sha256"/>
        <DigestValue>soUp4ToestKjK4N04hBmPcUfsrv5uw8XnHvp8C0LkYA=</DigestValue>
      </Reference>
      <Reference URI="/xl/worksheets/sheet44.xml?ContentType=application/vnd.openxmlformats-officedocument.spreadsheetml.worksheet+xml">
        <DigestMethod Algorithm="http://www.w3.org/2001/04/xmlenc#sha256"/>
        <DigestValue>P+qUMK3iEUZJ7UAxjmrwpGVHLNqRUafIdmlq+mDhAnc=</DigestValue>
      </Reference>
      <Reference URI="/xl/worksheets/sheet45.xml?ContentType=application/vnd.openxmlformats-officedocument.spreadsheetml.worksheet+xml">
        <DigestMethod Algorithm="http://www.w3.org/2001/04/xmlenc#sha256"/>
        <DigestValue>83Ab1UnblFW/Qm32UGcV9TQPaheuCtTsgaxewLQcUPY=</DigestValue>
      </Reference>
      <Reference URI="/xl/worksheets/sheet46.xml?ContentType=application/vnd.openxmlformats-officedocument.spreadsheetml.worksheet+xml">
        <DigestMethod Algorithm="http://www.w3.org/2001/04/xmlenc#sha256"/>
        <DigestValue>wEjxvD9CwyTIlP5lY2+6uOeFEo5SzU28ozrZSLKUZM8=</DigestValue>
      </Reference>
      <Reference URI="/xl/worksheets/sheet47.xml?ContentType=application/vnd.openxmlformats-officedocument.spreadsheetml.worksheet+xml">
        <DigestMethod Algorithm="http://www.w3.org/2001/04/xmlenc#sha256"/>
        <DigestValue>LexgfiyRMDI0q7F3pwz+Wdw7yN0Ii8ioUDsbftXMsmA=</DigestValue>
      </Reference>
      <Reference URI="/xl/worksheets/sheet48.xml?ContentType=application/vnd.openxmlformats-officedocument.spreadsheetml.worksheet+xml">
        <DigestMethod Algorithm="http://www.w3.org/2001/04/xmlenc#sha256"/>
        <DigestValue>2nbe+zNER70g+N8Pgzo05Kx+BAgxXi73atwWKwv0AV4=</DigestValue>
      </Reference>
      <Reference URI="/xl/worksheets/sheet49.xml?ContentType=application/vnd.openxmlformats-officedocument.spreadsheetml.worksheet+xml">
        <DigestMethod Algorithm="http://www.w3.org/2001/04/xmlenc#sha256"/>
        <DigestValue>jAjYRVnoZGo2xu2Btl5kld2PVU7dpH7wqkWMhYM1FTg=</DigestValue>
      </Reference>
      <Reference URI="/xl/worksheets/sheet5.xml?ContentType=application/vnd.openxmlformats-officedocument.spreadsheetml.worksheet+xml">
        <DigestMethod Algorithm="http://www.w3.org/2001/04/xmlenc#sha256"/>
        <DigestValue>sMsZoYo1BNmW6DpTSKLvppSMRcYNU9u98LQZrj6qEtg=</DigestValue>
      </Reference>
      <Reference URI="/xl/worksheets/sheet50.xml?ContentType=application/vnd.openxmlformats-officedocument.spreadsheetml.worksheet+xml">
        <DigestMethod Algorithm="http://www.w3.org/2001/04/xmlenc#sha256"/>
        <DigestValue>ypHIucOOa+k6DNezp+PnX+Nb9YQlOhQ4dxQcDgTQN9Y=</DigestValue>
      </Reference>
      <Reference URI="/xl/worksheets/sheet51.xml?ContentType=application/vnd.openxmlformats-officedocument.spreadsheetml.worksheet+xml">
        <DigestMethod Algorithm="http://www.w3.org/2001/04/xmlenc#sha256"/>
        <DigestValue>msBGP9rAmLWKpummULAsHPjIKz3VxJlpfZInegn4arE=</DigestValue>
      </Reference>
      <Reference URI="/xl/worksheets/sheet6.xml?ContentType=application/vnd.openxmlformats-officedocument.spreadsheetml.worksheet+xml">
        <DigestMethod Algorithm="http://www.w3.org/2001/04/xmlenc#sha256"/>
        <DigestValue>Li6C9sVUTgOzAE1J9RkIciVyLO5uP01DYCg86Am4g9s=</DigestValue>
      </Reference>
      <Reference URI="/xl/worksheets/sheet7.xml?ContentType=application/vnd.openxmlformats-officedocument.spreadsheetml.worksheet+xml">
        <DigestMethod Algorithm="http://www.w3.org/2001/04/xmlenc#sha256"/>
        <DigestValue>1Pjq83cbhWweUqh4aZ8OqvjNj/3hXZLT5LqOz7F7fNk=</DigestValue>
      </Reference>
      <Reference URI="/xl/worksheets/sheet8.xml?ContentType=application/vnd.openxmlformats-officedocument.spreadsheetml.worksheet+xml">
        <DigestMethod Algorithm="http://www.w3.org/2001/04/xmlenc#sha256"/>
        <DigestValue>elX4g1sV0Y+QzbtbODk8pgI/KqUa1XbtWm6vTu0QhxI=</DigestValue>
      </Reference>
      <Reference URI="/xl/worksheets/sheet9.xml?ContentType=application/vnd.openxmlformats-officedocument.spreadsheetml.worksheet+xml">
        <DigestMethod Algorithm="http://www.w3.org/2001/04/xmlenc#sha256"/>
        <DigestValue>gBcpkOp+AW0ZEiaXhjB8Hz5Rh/mt88ye2TUYvNR9Bgs=</DigestValue>
      </Reference>
    </Manifest>
    <SignatureProperties>
      <SignatureProperty Id="idSignatureTime" Target="#idPackageSignature">
        <mdssi:SignatureTime xmlns:mdssi="http://schemas.openxmlformats.org/package/2006/digital-signature">
          <mdssi:Format>YYYY-MM-DDThh:mm:ssTZD</mdssi:Format>
          <mdssi:Value>2024-12-02T23:36:09Z</mdssi:Value>
        </mdssi:SignatureTime>
      </SignatureProperty>
    </SignatureProperties>
  </Object>
  <Object Id="idOfficeObject">
    <SignatureProperties>
      <SignatureProperty Id="idOfficeV1Details" Target="#idPackageSignature">
        <SignatureInfoV1 xmlns="http://schemas.microsoft.com/office/2006/digsig">
          <SetupID>{5F24FB6D-4F42-4130-AB67-6A1EEF9742E4}</SetupID>
          <SignatureText>Esteban Marques</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2024-12-02T23:36:09Z</xd:SigningTime>
          <xd:SigningCertificate>
            <xd:Cert>
              <xd:CertDigest>
                <DigestMethod Algorithm="http://www.w3.org/2001/04/xmlenc#sha256"/>
                <DigestValue>lnFH6aXX2epLgw1lXcwa9QafBA+FEQJAAjQT46Vrr/g=</DigestValue>
              </xd:CertDigest>
              <xd:IssuerSerial>
                <X509IssuerName>C=PY, O=DOCUMENTA S.A., SERIALNUMBER=RUC80050172-1, CN=CA-DOCUMENTA S.A.</X509IssuerName>
                <X509SerialNumber>8026640052566149271</X509SerialNumber>
              </xd:IssuerSerial>
            </xd:Cert>
          </xd:SigningCertificate>
          <xd:SignaturePolicyIdentifier>
            <xd:SignaturePolicyImplied/>
          </xd:SignaturePolicyIdentifier>
        </xd:SignedSignatureProperties>
      </xd:SignedProperties>
    </xd:QualifyingProperties>
  </Object>
  <Object Id="idValidSigLnImg">AQAAAGwAAAAAAAAAAAAAAE4BAACfAAAAAAAAAAAAAAAQFQAAEgoAACBFTUYAAAEAqBwAAKoAAAAGAAAAAAAAAAAAAAAAAAAAgAcAADgEAAA1AQAArgAAAAAAAAAAAAAAAAAAAAi3BACwpwIACgAAABAAAAAAAAAAAAAAAEsAAAAQAAAAAAAAAAUAAAAeAAAAGAAAAAAAAAAAAAAATwEAAKAAAAAnAAAAGAAAAAEAAAAAAAAAAAAAAAAAAAAlAAAADAAAAAEAAABMAAAAZAAAAAAAAAAAAAAATgEAAJ8AAAAAAAAAAAAAAE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OAQAAnwAAAAAAAAAAAAAATwEAAKAAAAAhAPAAAAAAAAAAAAAAAIA/AAAAAAAAAAAAAIA/AAAAAAAAAAAAAAAAAAAAAAAAAAAAAAAAAAAAAAAAAAAlAAAADAAAAAAAAIAoAAAADAAAAAEAAAAnAAAAGAAAAAEAAAAAAAAA8PDwAAAAAAAlAAAADAAAAAEAAABMAAAAZAAAAAAAAAAAAAAATgEAAJ8AAAAAAAAAAAAAAE8BAACgAAAAIQDwAAAAAAAAAAAAAACAPwAAAAAAAAAAAACAPwAAAAAAAAAAAAAAAAAAAAAAAAAAAAAAAAAAAAAAAAAAJQAAAAwAAAAAAACAKAAAAAwAAAABAAAAJwAAABgAAAABAAAAAAAAAPDw8AAAAAAAJQAAAAwAAAABAAAATAAAAGQAAAAAAAAAAAAAAE4BAACfAAAAAAAAAAAAAABPAQAAoAAAACEA8AAAAAAAAAAAAAAAgD8AAAAAAAAAAAAAgD8AAAAAAAAAAAAAAAAAAAAAAAAAAAAAAAAAAAAAAAAAACUAAAAMAAAAAAAAgCgAAAAMAAAAAQAAACcAAAAYAAAAAQAAAAAAAADw8PAAAAAAACUAAAAMAAAAAQAAAEwAAABkAAAAAAAAAAAAAABOAQAAnwAAAAAAAAAAAAAATwEAAKAAAAAhAPAAAAAAAAAAAAAAAIA/AAAAAAAAAAAAAIA/AAAAAAAAAAAAAAAAAAAAAAAAAAAAAAAAAAAAAAAAAAAlAAAADAAAAAAAAIAoAAAADAAAAAEAAAAnAAAAGAAAAAEAAAAAAAAA////AAAAAAAlAAAADAAAAAEAAABMAAAAZAAAAAAAAAAAAAAATgEAAJ8AAAAAAAAAAAAAAE8BAACgAAAAIQDwAAAAAAAAAAAAAACAPwAAAAAAAAAAAACAPwAAAAAAAAAAAAAAAAAAAAAAAAAAAAAAAAAAAAAAAAAAJQAAAAwAAAAAAACAKAAAAAwAAAABAAAAJwAAABgAAAABAAAAAAAAAP///wAAAAAAJQAAAAwAAAABAAAATAAAAGQAAAAAAAAAAAAAAE4BAACfAAAAAAAAAAAAAABP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AMCAQY7jgEHvAAAABQAAAAoAAABMAAAAAAAAAAAAAAAAAAAA//////////9gAAAAMAAyAC8AMQAyAC8AMgAwADIANAAHAAAABwAAAAUAAAAHAAAABwAAAAUAAAAHAAAABwAAAAcAAAAHAAAASwAAAEAAAAAwAAAABQAAACAAAAABAAAAAQAAABAAAAAAAAAAAAAAAE8BAACgAAAAAAAAAAAAAABP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AMCAQY7jgE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GAAAAVgAAADAAAAA7AAAAlw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HAAAAVwAAACUAAAAMAAAABAAAAFQAAACoAAAAMQAAADsAAADFAAAAVgAAAAEAAAAAwIBBjuOAQTEAAAA7AAAADwAAAEwAAAAAAAAAAAAAAAAAAAD//////////2wAAABFAHMAdABlAGIAYQBuACAATQBhAHIAcQB1AGUAcwAAAAoAAAAIAAAABwAAAAoAAAAMAAAACgAAAAsAAAAFAAAAEgAAAAoAAAAHAAAADAAAAAsAAAAKAAAACAAAAEsAAABAAAAAMAAAAAUAAAAgAAAAAQAAAAEAAAAQAAAAAAAAAAAAAABPAQAAoAAAAAAAAAAAAAAATwEAAKAAAAAlAAAADAAAAAIAAAAnAAAAGAAAAAUAAAAAAAAA////AAAAAAAlAAAADAAAAAUAAABMAAAAZAAAAAAAAABhAAAATgEAAJsAAAAAAAAAYQAAAE8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CoAAAADwAAAGEAAAB0AAAAcQAAAAEAAAAAwIBBjuOAQQ8AAABhAAAADwAAAEwAAAAAAAAAAAAAAAAAAAD//////////2wAAABFAHMAdABlAGIAYQBuACAATQBhAHIAcQB1AGUAcwAAAAcAAAAGAAAABAAAAAcAAAAIAAAABwAAAAcAAAAEAAAADAAAAAcAAAAFAAAACAAAAAcAAAAHAAAABgAAAEsAAABAAAAAMAAAAAUAAAAgAAAAAQAAAAEAAAAQAAAAAAAAAAAAAABPAQAAoAAAAAAAAAAAAAAAT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HQBAAAPAAAAdgAAAD4BAACGAAAAAQAAAADAgEGO44BBDwAAAHYAAAAxAAAATAAAAAAAAAAAAAAAAAAAAP//////////sAAAAEEAcABvAGQAZQByAGEAZABvACAALQAgAGMAbwBuAGYAbwByAG0AZQAgAGUAbAAgAFAAbwBkAGUAcgAgAEcAZQBuAGUAcgBhAGwAIABBAG0AcABsAGkAbwAgAGQALgAuAC4AAAAIAAAACAAAAAgAAAAIAAAABwAAAAUAAAAHAAAACAAAAAgAAAAEAAAABQAAAAQAAAAGAAAACAAAAAcAAAAEAAAACAAAAAUAAAALAAAABwAAAAQAAAAHAAAAAwAAAAQAAAAHAAAACAAAAAgAAAAHAAAABQAAAAQAAAAJAAAABwAAAAcAAAAHAAAABQAAAAcAAAADAAAABAAAAAgAAAALAAAACAAAAAMAAAADAAAACAAAAAQAAAAIAAAAAwAAAAMAAAADAAAASwAAAEAAAAAwAAAABQAAACAAAAABAAAAAQAAABAAAAAAAAAAAAAAAE8BAACgAAAAAAAAAAAAAABPAQAAoAAAACUAAAAMAAAAAgAAACcAAAAYAAAABQAAAAAAAAD///8AAAAAACUAAAAMAAAABQAAAEwAAABkAAAADgAAAIsAAABAAQAAmwAAAA4AAACLAAAAMwEAABEAAAAhAPAAAAAAAAAAAAAAAIA/AAAAAAAAAAAAAIA/AAAAAAAAAAAAAAAAAAAAAAAAAAAAAAAAAAAAAAAAAAAlAAAADAAAAAAAAIAoAAAADAAAAAUAAAAlAAAADAAAAAEAAAAYAAAADAAAAAAAAAASAAAADAAAAAEAAAAWAAAADAAAAAAAAABUAAAAUAEAAA8AAACLAAAAPwEAAJsAAAABAAAAAMCAQY7jgEEPAAAAiwAAACsAAABMAAAABAAAAA4AAACLAAAAQQEAAJwAAACkAAAARgBpAHIAbQBhAGQAbwAgAHAAbwByADoAIABFAFMAVABFAEIAQQBOACAAUABBAFUATAAgAE0AQQBSAFEAVQBFAFMAIABDAEEARgBGAEEAUgBFAE4AQQAAAAYAAAADAAAABQAAAAsAAAAHAAAACAAAAAgAAAAEAAAACAAAAAgAAAAFAAAAAwAAAAQAAAAHAAAABwAAAAcAAAAHAAAABwAAAAgAAAAKAAAABAAAAAcAAAAIAAAACQAAAAYAAAAEAAAADAAAAAgAAAAIAAAACgAAAAkAAAAHAAAABwAAAAQAAAAIAAAACAAAAAYAAAAGAAAACAAAAAgAAAAHAAAACgAAAAgAAAAWAAAADAAAAAAAAAAlAAAADAAAAAIAAAAOAAAAFAAAAAAAAAAQAAAAFAAAAA==</Object>
  <Object Id="idInvalidSigLnImg">AQAAAGwAAAAAAAAAAAAAAE4BAACfAAAAAAAAAAAAAAAQFQAAEgoAACBFTUYAAAEAJCMAALEAAAAGAAAAAAAAAAAAAAAAAAAAgAcAADgEAAA1AQAArgAAAAAAAAAAAAAAAAAAAAi3BACwpwIACgAAABAAAAAAAAAAAAAAAEsAAAAQAAAAAAAAAAUAAAAeAAAAGAAAAAAAAAAAAAAATwEAAKAAAAAnAAAAGAAAAAEAAAAAAAAAAAAAAAAAAAAlAAAADAAAAAEAAABMAAAAZAAAAAAAAAAAAAAATgEAAJ8AAAAAAAAAAAAAAE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OAQAAnwAAAAAAAAAAAAAATwEAAKAAAAAhAPAAAAAAAAAAAAAAAIA/AAAAAAAAAAAAAIA/AAAAAAAAAAAAAAAAAAAAAAAAAAAAAAAAAAAAAAAAAAAlAAAADAAAAAAAAIAoAAAADAAAAAEAAAAnAAAAGAAAAAEAAAAAAAAA8PDwAAAAAAAlAAAADAAAAAEAAABMAAAAZAAAAAAAAAAAAAAATgEAAJ8AAAAAAAAAAAAAAE8BAACgAAAAIQDwAAAAAAAAAAAAAACAPwAAAAAAAAAAAACAPwAAAAAAAAAAAAAAAAAAAAAAAAAAAAAAAAAAAAAAAAAAJQAAAAwAAAAAAACAKAAAAAwAAAABAAAAJwAAABgAAAABAAAAAAAAAPDw8AAAAAAAJQAAAAwAAAABAAAATAAAAGQAAAAAAAAAAAAAAE4BAACfAAAAAAAAAAAAAABPAQAAoAAAACEA8AAAAAAAAAAAAAAAgD8AAAAAAAAAAAAAgD8AAAAAAAAAAAAAAAAAAAAAAAAAAAAAAAAAAAAAAAAAACUAAAAMAAAAAAAAgCgAAAAMAAAAAQAAACcAAAAYAAAAAQAAAAAAAADw8PAAAAAAACUAAAAMAAAAAQAAAEwAAABkAAAAAAAAAAAAAABOAQAAnwAAAAAAAAAAAAAATwEAAKAAAAAhAPAAAAAAAAAAAAAAAIA/AAAAAAAAAAAAAIA/AAAAAAAAAAAAAAAAAAAAAAAAAAAAAAAAAAAAAAAAAAAlAAAADAAAAAAAAIAoAAAADAAAAAEAAAAnAAAAGAAAAAEAAAAAAAAA////AAAAAAAlAAAADAAAAAEAAABMAAAAZAAAAAAAAAAAAAAATgEAAJ8AAAAAAAAAAAAAAE8BAACgAAAAIQDwAAAAAAAAAAAAAACAPwAAAAAAAAAAAACAPwAAAAAAAAAAAAAAAAAAAAAAAAAAAAAAAAAAAAAAAAAAJQAAAAwAAAAAAACAKAAAAAwAAAABAAAAJwAAABgAAAABAAAAAAAAAP///wAAAAAAJQAAAAwAAAABAAAATAAAAGQAAAAAAAAAAAAAAE4BAACfAAAAAAAAAAAAAABP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AAwIBBjuOAQTEAAAAFAAAADwAAAEwAAAAAAAAAAAAAAAAAAAD//////////2wAAABGAGkAcgBtAGEAIABuAG8AIAB2AOEAbABpAGQAYQARtgYAAAADAAAABQAAAAsAAAAHAAAABAAAAAcAAAAIAAAABAAAAAYAAAAHAAAAAwAAAAMAAAAIAAAABwAAAEsAAABAAAAAMAAAAAUAAAAgAAAAAQAAAAEAAAAQAAAAAAAAAAAAAABPAQAAoAAAAAAAAAAAAAAAT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ADAgEGO44BBDAAAAFsAAAABAAAATAAAAAQAAAALAAAANwAAACIAAABbAAAAUAAAAFgA7pQ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gAAAFYAAAAwAAAAOwAAAJc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wAAAFcAAAAlAAAADAAAAAQAAABUAAAAqAAAADEAAAA7AAAAxQAAAFYAAAABAAAAAMCAQY7jgEExAAAAOwAAAA8AAABMAAAAAAAAAAAAAAAAAAAA//////////9sAAAARQBzAHQAZQBiAGEAbgAgAE0AYQByAHEAdQBlAHMAFV4KAAAACAAAAAcAAAAKAAAADAAAAAoAAAALAAAABQAAABIAAAAKAAAABwAAAAwAAAALAAAACgAAAAgAAABLAAAAQAAAADAAAAAFAAAAIAAAAAEAAAABAAAAEAAAAAAAAAAAAAAATwEAAKAAAAAAAAAAAAAAAE8BAACgAAAAJQAAAAwAAAACAAAAJwAAABgAAAAFAAAAAAAAAP///wAAAAAAJQAAAAwAAAAFAAAATAAAAGQAAAAAAAAAYQAAAE4BAACbAAAAAAAAAGEAAABP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dAAAAHEAAAABAAAAAMCAQY7jgEEPAAAAYQAAAA8AAABMAAAAAAAAAAAAAAAAAAAA//////////9sAAAARQBzAHQAZQBiAGEAbgAgAE0AYQByAHEAdQBlAHMA148HAAAABgAAAAQAAAAHAAAACAAAAAcAAAAHAAAABAAAAAwAAAAHAAAABQAAAAgAAAAHAAAABwAAAAYAAABLAAAAQAAAADAAAAAFAAAAIAAAAAEAAAABAAAAEAAAAAAAAAAAAAAATwEAAKAAAAAAAAAAAAAAAE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0AQAADwAAAHYAAAA+AQAAhgAAAAEAAAAAwIBBjuOAQQ8AAAB2AAAAMQAAAEwAAAAAAAAAAAAAAAAAAAD//////////7AAAABBAHAAbwBkAGUAcgBhAGQAbwAgAC0AIABjAG8AbgBmAG8AcgBtAGUAIABlAGwAIABQAG8AZABlAHIAIABHAGUAbgBlAHIAYQBsACAAQQBtAHAAbABpAG8AIABkAC4ALgAuABkHCAAAAAgAAAAIAAAACAAAAAcAAAAFAAAABwAAAAgAAAAIAAAABAAAAAUAAAAEAAAABgAAAAgAAAAHAAAABAAAAAgAAAAFAAAACwAAAAcAAAAEAAAABwAAAAMAAAAEAAAABwAAAAgAAAAIAAAABwAAAAUAAAAEAAAACQAAAAcAAAAHAAAABwAAAAUAAAAHAAAAAwAAAAQAAAAIAAAACwAAAAgAAAADAAAAAwAAAAgAAAAEAAAACAAAAAMAAAADAAAAAwAAAEsAAABAAAAAMAAAAAUAAAAgAAAAAQAAAAEAAAAQAAAAAAAAAAAAAABPAQAAoAAAAAAAAAAAAAAATwEAAKAAAAAlAAAADAAAAAIAAAAnAAAAGAAAAAUAAAAAAAAA////AAAAAAAlAAAADAAAAAUAAABMAAAAZAAAAA4AAACLAAAAQAEAAJsAAAAOAAAAiwAAADMBAAARAAAAIQDwAAAAAAAAAAAAAACAPwAAAAAAAAAAAACAPwAAAAAAAAAAAAAAAAAAAAAAAAAAAAAAAAAAAAAAAAAAJQAAAAwAAAAAAACAKAAAAAwAAAAFAAAAJQAAAAwAAAABAAAAGAAAAAwAAAAAAAAAEgAAAAwAAAABAAAAFgAAAAwAAAAAAAAAVAAAAFABAAAPAAAAiwAAAD8BAACbAAAAAQAAAADAgEGO44BBDwAAAIsAAAArAAAATAAAAAQAAAAOAAAAiwAAAEEBAACcAAAApAAAAEYAaQByAG0AYQBkAG8AIABwAG8AcgA6ACAARQBTAFQARQBCAEEATgAgAFAAQQBVAEwAIABNAEEAUgBRAFUARQBTACAAQwBBAEYARgBBAFIARQBOAEEAyJgGAAAAAwAAAAUAAAALAAAABwAAAAgAAAAIAAAABAAAAAgAAAAIAAAABQAAAAMAAAAEAAAABwAAAAcAAAAHAAAABwAAAAcAAAAIAAAACgAAAAQAAAAHAAAACAAAAAkAAAAGAAAABAAAAAwAAAAIAAAACAAAAAoAAAAJAAAABwAAAAcAAAAEAAAACAAAAAgAAAAGAAAABgAAAAgAAAAIAAAABwAAAAoAAAAIAAAAFgAAAAwAAAAAAAAAJQAAAAwAAAACAAAADgAAABQAAAAAAAAAEAAAABQ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51</vt:i4>
      </vt:variant>
      <vt:variant>
        <vt:lpstr>Rangos con nombre</vt:lpstr>
      </vt:variant>
      <vt:variant>
        <vt:i4>32</vt:i4>
      </vt:variant>
    </vt:vector>
  </HeadingPairs>
  <TitlesOfParts>
    <vt:vector size="83" baseType="lpstr">
      <vt:lpstr>Cuadro de Depreciacion y Revalú</vt:lpstr>
      <vt:lpstr>RATIOS</vt:lpstr>
      <vt:lpstr>C.A.-REG. 09.2023</vt:lpstr>
      <vt:lpstr>BA 2023</vt:lpstr>
      <vt:lpstr>Indice</vt:lpstr>
      <vt:lpstr>BG</vt:lpstr>
      <vt:lpstr>ER</vt:lpstr>
      <vt:lpstr>EFE</vt:lpstr>
      <vt:lpstr>EVPN</vt:lpstr>
      <vt:lpstr>Nota 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Base TC</vt:lpstr>
      <vt:lpstr>' Nota 21'!Área_de_impresión</vt:lpstr>
      <vt:lpstr>BG!Área_de_impresión</vt:lpstr>
      <vt:lpstr>ER!Área_de_impresión</vt:lpstr>
      <vt:lpstr>'Nota 1'!Área_de_impresión</vt:lpstr>
      <vt:lpstr>'Nota 11'!Área_de_impresión</vt:lpstr>
      <vt:lpstr>'Nota 15'!Área_de_impresión</vt:lpstr>
      <vt:lpstr>'Nota 16'!Área_de_impresión</vt:lpstr>
      <vt:lpstr>'Nota 18'!Área_de_impresión</vt:lpstr>
      <vt:lpstr>'Nota 19'!Área_de_impresión</vt:lpstr>
      <vt:lpstr>'Nota 2'!Área_de_impresión</vt:lpstr>
      <vt:lpstr>'Nota 25'!Área_de_impresión</vt:lpstr>
      <vt:lpstr>'Nota 26'!Área_de_impresión</vt:lpstr>
      <vt:lpstr>'Nota 27'!Área_de_impresión</vt:lpstr>
      <vt:lpstr>'Nota 28'!Área_de_impresión</vt:lpstr>
      <vt:lpstr>'Nota 29'!Área_de_impresión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37'!Área_de_impresión</vt:lpstr>
      <vt:lpstr>'Nota 38'!Área_de_impresión</vt:lpstr>
      <vt:lpstr>'Nota 39'!Área_de_impresión</vt:lpstr>
      <vt:lpstr>'Nota 4'!Área_de_impresión</vt:lpstr>
      <vt:lpstr>'Nota 40'!Área_de_impresión</vt:lpstr>
      <vt:lpstr>'Nota 5'!Área_de_impresión</vt:lpstr>
      <vt:lpstr>'Nota 8'!Área_de_impresión</vt:lpstr>
      <vt:lpstr>'Nota 9'!Área_de_impresión</vt:lpstr>
      <vt:lpstr>RATIOS!Área_de_impresión</vt:lpstr>
      <vt:lpstr>RATIOS!Títulos_a_imprimir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Gerencia Zuba</cp:lastModifiedBy>
  <cp:lastPrinted>2024-12-02T22:23:33Z</cp:lastPrinted>
  <dcterms:created xsi:type="dcterms:W3CDTF">2019-05-02T15:06:12Z</dcterms:created>
  <dcterms:modified xsi:type="dcterms:W3CDTF">2024-12-02T23:28:47Z</dcterms:modified>
</cp:coreProperties>
</file>