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calcChain.xml" ContentType="application/vnd.openxmlformats-officedocument.spreadsheetml.calcChain+xml"/>
  <Override PartName="/_xmlsignatures/sig2.xml" ContentType="application/vnd.openxmlformats-package.digital-signature-xmlsignature+xml"/>
  <Override PartName="/_xmlsignatures/sig1.xml" ContentType="application/vnd.openxmlformats-package.digital-signature-xmlsignature+xml"/>
  <Override PartName="/_xmlsignatures/sig3.xml" ContentType="application/vnd.openxmlformats-package.digital-signature-xmlsignatur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digital-signature/origin" Target="_xmlsignatures/origin.sigs"/><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codeName="ThisWorkbook" defaultThemeVersion="166925"/>
  <mc:AlternateContent xmlns:mc="http://schemas.openxmlformats.org/markup-compatibility/2006">
    <mc:Choice Requires="x15">
      <x15ac:absPath xmlns:x15ac="http://schemas.microsoft.com/office/spreadsheetml/2010/11/ac" url="https://d.docs.live.net/f12ba357469634f0/Documentos/zuba/"/>
    </mc:Choice>
  </mc:AlternateContent>
  <xr:revisionPtr revIDLastSave="0" documentId="14_{C2BE7F51-0CFD-409D-AB94-B3BDEB443E02}" xr6:coauthVersionLast="47" xr6:coauthVersionMax="47" xr10:uidLastSave="{00000000-0000-0000-0000-000000000000}"/>
  <bookViews>
    <workbookView xWindow="-110" yWindow="-110" windowWidth="19420" windowHeight="10300" tabRatio="878" activeTab="1" xr2:uid="{00000000-000D-0000-FFFF-FFFF00000000}"/>
  </bookViews>
  <sheets>
    <sheet name="Indice" sheetId="16" r:id="rId1"/>
    <sheet name="BG" sheetId="25" r:id="rId2"/>
    <sheet name="ER" sheetId="19" r:id="rId3"/>
    <sheet name="EFE" sheetId="23" r:id="rId4"/>
    <sheet name="EVPN" sheetId="24" r:id="rId5"/>
    <sheet name="Nota 1" sheetId="79" r:id="rId6"/>
    <sheet name="Nota 2" sheetId="2" r:id="rId7"/>
    <sheet name="Nota 3" sheetId="3" r:id="rId8"/>
    <sheet name="Nota 4" sheetId="38" r:id="rId9"/>
    <sheet name="Nota 5" sheetId="4" r:id="rId10"/>
    <sheet name="Nota 6" sheetId="5" r:id="rId11"/>
    <sheet name="Nota 7" sheetId="7" r:id="rId12"/>
    <sheet name="Nota 8" sheetId="67" r:id="rId13"/>
    <sheet name="Nota 9" sheetId="66" r:id="rId14"/>
    <sheet name="Nota 10" sheetId="9" r:id="rId15"/>
    <sheet name="Nota 11" sheetId="41" r:id="rId16"/>
    <sheet name="Nota 12" sheetId="42" r:id="rId17"/>
    <sheet name="Nota 13" sheetId="10" r:id="rId18"/>
    <sheet name="Nota 14" sheetId="8" r:id="rId19"/>
    <sheet name="Nota 15" sheetId="43" r:id="rId20"/>
    <sheet name="Nota 16" sheetId="44" r:id="rId21"/>
    <sheet name="Nota 17" sheetId="45" r:id="rId22"/>
    <sheet name="Nota 18" sheetId="46" r:id="rId23"/>
    <sheet name="Nota 19" sheetId="12" r:id="rId24"/>
    <sheet name="Nota 20" sheetId="14" r:id="rId25"/>
    <sheet name=" Nota 21" sheetId="47" r:id="rId26"/>
    <sheet name="Nota 22" sheetId="48" r:id="rId27"/>
    <sheet name="Nota 23" sheetId="49" r:id="rId28"/>
    <sheet name="Nota 24" sheetId="68" r:id="rId29"/>
    <sheet name="Nota 25" sheetId="50" r:id="rId30"/>
    <sheet name="Nota 26" sheetId="51" r:id="rId31"/>
    <sheet name="Nota 27" sheetId="65" r:id="rId32"/>
    <sheet name="Nota 28" sheetId="53" r:id="rId33"/>
    <sheet name="Nota 29" sheetId="52" r:id="rId34"/>
    <sheet name="Nota 30" sheetId="54" r:id="rId35"/>
    <sheet name="Nota 31" sheetId="55" r:id="rId36"/>
    <sheet name="Nota 32" sheetId="69" r:id="rId37"/>
    <sheet name="Nota 33" sheetId="56" r:id="rId38"/>
    <sheet name="Nota 34" sheetId="57" r:id="rId39"/>
    <sheet name="Nota 35" sheetId="64" r:id="rId40"/>
    <sheet name="Nota 36" sheetId="60" r:id="rId41"/>
    <sheet name="Nota 37" sheetId="62" r:id="rId42"/>
    <sheet name="Nota 38" sheetId="70" r:id="rId43"/>
    <sheet name="Nota 39" sheetId="63" r:id="rId44"/>
    <sheet name="Nota 40" sheetId="72" r:id="rId45"/>
    <sheet name="Base de Monedas" sheetId="71" state="hidden" r:id="rId46"/>
    <sheet name="Base TC" sheetId="82" state="hidden" r:id="rId47"/>
  </sheets>
  <definedNames>
    <definedName name="_xlnm._FilterDatabase" localSheetId="2" hidden="1">ER!$B$12:$E$37</definedName>
    <definedName name="_xlnm._FilterDatabase" localSheetId="29" hidden="1">'Nota 25'!$A$7:$AD$76</definedName>
    <definedName name="_xlnm._FilterDatabase" localSheetId="31" hidden="1">'Nota 27'!$A$11:$W$46</definedName>
    <definedName name="_xlnm._FilterDatabase" localSheetId="11" hidden="1">'Nota 7'!$A$9:$G$82</definedName>
    <definedName name="_Hlk15378568" localSheetId="6">'Nota 2'!$A$10</definedName>
    <definedName name="_xlnm.Print_Area" localSheetId="25">' Nota 21'!$A$1:$C$36</definedName>
    <definedName name="_xlnm.Print_Area" localSheetId="1">BG!$A$2:$G$67</definedName>
    <definedName name="_xlnm.Print_Area" localSheetId="2">ER!$A$1:$F$43</definedName>
    <definedName name="_xlnm.Print_Area" localSheetId="5">'Nota 1'!$A$1:$H$44</definedName>
    <definedName name="_xlnm.Print_Area" localSheetId="14">'Nota 10'!$A$1:$C$18</definedName>
    <definedName name="_xlnm.Print_Area" localSheetId="15">'Nota 11'!$A$1:$C$16</definedName>
    <definedName name="_xlnm.Print_Area" localSheetId="16">'Nota 12'!$A$1:$C$13</definedName>
    <definedName name="_xlnm.Print_Area" localSheetId="17">'Nota 13'!$A$1:$E$24</definedName>
    <definedName name="_xlnm.Print_Area" localSheetId="18">'Nota 14'!$A$1:$L$66</definedName>
    <definedName name="_xlnm.Print_Area" localSheetId="19">'Nota 15'!$A$1:$C$16</definedName>
    <definedName name="_xlnm.Print_Area" localSheetId="20">'Nota 16'!$A$1:$C$13</definedName>
    <definedName name="_xlnm.Print_Area" localSheetId="21">'Nota 17'!$A$1:$C$16</definedName>
    <definedName name="_xlnm.Print_Area" localSheetId="22">'Nota 18'!$A$1:$C$17</definedName>
    <definedName name="_xlnm.Print_Area" localSheetId="23">'Nota 19'!$A$1:$C$99</definedName>
    <definedName name="_xlnm.Print_Area" localSheetId="6">'Nota 2'!$A$1:$J$85</definedName>
    <definedName name="_xlnm.Print_Area" localSheetId="24">'Nota 20'!$A$1:$C$13</definedName>
    <definedName name="_xlnm.Print_Area" localSheetId="26">'Nota 22'!$A$1:$C$11</definedName>
    <definedName name="_xlnm.Print_Area" localSheetId="27">'Nota 23'!$A$1:$C$13</definedName>
    <definedName name="_xlnm.Print_Area" localSheetId="28">'Nota 24'!$A$1:$C$12</definedName>
    <definedName name="_xlnm.Print_Area" localSheetId="29">'Nota 25'!$A$1:$C$74</definedName>
    <definedName name="_xlnm.Print_Area" localSheetId="30">'Nota 26'!$A$1:$C$96</definedName>
    <definedName name="_xlnm.Print_Area" localSheetId="31">'Nota 27'!$A$1:$I$39</definedName>
    <definedName name="_xlnm.Print_Area" localSheetId="32">'Nota 28'!$A$1:$C$31</definedName>
    <definedName name="_xlnm.Print_Area" localSheetId="33">'Nota 29'!$A$1:$C$28</definedName>
    <definedName name="_xlnm.Print_Area" localSheetId="7">'Nota 3'!$A$1:$D$22</definedName>
    <definedName name="_xlnm.Print_Area" localSheetId="34">'Nota 30'!$A$1:$C$19</definedName>
    <definedName name="_xlnm.Print_Area" localSheetId="35">'Nota 31'!$A$1:$C$19</definedName>
    <definedName name="_xlnm.Print_Area" localSheetId="36">'Nota 32'!$A$1:$C$17</definedName>
    <definedName name="_xlnm.Print_Area" localSheetId="37">'Nota 33'!$A$1:$C$18</definedName>
    <definedName name="_xlnm.Print_Area" localSheetId="38">'Nota 34'!$A$1:$C$15</definedName>
    <definedName name="_xlnm.Print_Area" localSheetId="39">'Nota 35'!$A$1:$C$13</definedName>
    <definedName name="_xlnm.Print_Area" localSheetId="40">'Nota 36'!$A$1:$E$49</definedName>
    <definedName name="_xlnm.Print_Area" localSheetId="41">'Nota 37'!$A$1:$D$14</definedName>
    <definedName name="_xlnm.Print_Area" localSheetId="42">'Nota 38'!$A$1:$D$47</definedName>
    <definedName name="_xlnm.Print_Area" localSheetId="43">'Nota 39'!$A$1:$D$11</definedName>
    <definedName name="_xlnm.Print_Area" localSheetId="8">'Nota 4'!$A$1:$C$20</definedName>
    <definedName name="_xlnm.Print_Area" localSheetId="44">'Nota 40'!$A$1:$C$36</definedName>
    <definedName name="_xlnm.Print_Area" localSheetId="9">'Nota 5'!$A$1:$D$91</definedName>
    <definedName name="_xlnm.Print_Area" localSheetId="10">'Nota 6'!$A$1:$C$33</definedName>
    <definedName name="_xlnm.Print_Area" localSheetId="11">'Nota 7'!$A$1:$C$73</definedName>
    <definedName name="_xlnm.Print_Area" localSheetId="12">'Nota 8'!$A$1:$F$27</definedName>
    <definedName name="_xlnm.Print_Area" localSheetId="13">'Nota 9'!$A$1:$M$40</definedName>
    <definedName name="_xlnm.Print_Titles" localSheetId="23">'Nota 19'!$1:$3</definedName>
    <definedName name="_xlnm.Print_Titles" localSheetId="6">'Nota 2'!$1:$6</definedName>
    <definedName name="_xlnm.Print_Titles" localSheetId="29">'Nota 25'!$1:$5</definedName>
    <definedName name="_xlnm.Print_Titles" localSheetId="30">'Nota 26'!$1:$5</definedName>
    <definedName name="_xlnm.Print_Titles" localSheetId="11">'Nota 7'!$1:$4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1" i="52" l="1"/>
  <c r="B90" i="51"/>
  <c r="A1" i="3"/>
  <c r="C74" i="50"/>
  <c r="B74" i="50"/>
  <c r="C47" i="70"/>
  <c r="B47" i="70"/>
  <c r="A11" i="62" l="1"/>
  <c r="C16" i="55"/>
  <c r="C8" i="53"/>
  <c r="C7" i="50"/>
  <c r="B7" i="50"/>
  <c r="C10" i="49" l="1"/>
  <c r="H26" i="67" l="1"/>
  <c r="E33" i="66"/>
  <c r="J33" i="66"/>
  <c r="B30" i="53" l="1"/>
  <c r="C63" i="12" l="1"/>
  <c r="H26" i="2" l="1"/>
  <c r="H24" i="2"/>
  <c r="V36" i="24" l="1"/>
  <c r="D59" i="4" l="1"/>
  <c r="G33" i="66" l="1"/>
  <c r="C73" i="7"/>
  <c r="H33" i="66" l="1"/>
  <c r="D24" i="10" l="1"/>
  <c r="E63" i="8" l="1"/>
  <c r="I33" i="66"/>
  <c r="B22" i="53" l="1"/>
  <c r="C30" i="53"/>
  <c r="B37" i="65"/>
  <c r="C22" i="53"/>
  <c r="E24" i="10"/>
  <c r="C12" i="45"/>
  <c r="K63" i="8"/>
  <c r="C21" i="52"/>
  <c r="A9" i="60"/>
  <c r="A23" i="60"/>
  <c r="A16" i="60"/>
  <c r="C8" i="52"/>
  <c r="B8" i="53"/>
  <c r="B33" i="2"/>
  <c r="A39" i="24"/>
  <c r="B22" i="2"/>
  <c r="A2" i="3"/>
  <c r="A1" i="38"/>
  <c r="F22" i="2"/>
  <c r="C13" i="52" l="1"/>
  <c r="C8" i="54"/>
  <c r="C8" i="55" s="1"/>
  <c r="C7" i="69" s="1"/>
  <c r="C7" i="56" s="1"/>
  <c r="C7" i="57" s="1"/>
  <c r="C7" i="64" s="1"/>
  <c r="C10" i="72" s="1"/>
  <c r="C26" i="72" s="1"/>
  <c r="D29" i="4"/>
  <c r="C90" i="12"/>
  <c r="B8" i="52"/>
  <c r="B26" i="53"/>
  <c r="C26" i="53"/>
  <c r="C25" i="5"/>
  <c r="B13" i="52" l="1"/>
  <c r="B8" i="54"/>
  <c r="C13" i="14" l="1"/>
  <c r="B13" i="14"/>
  <c r="K33" i="66" l="1"/>
  <c r="A1" i="4"/>
  <c r="C33" i="66" l="1"/>
  <c r="B80" i="4"/>
  <c r="B33" i="66" l="1"/>
  <c r="D33" i="66"/>
  <c r="C37" i="65" l="1"/>
  <c r="F39" i="79" l="1"/>
  <c r="G39" i="79" s="1"/>
  <c r="F38" i="79"/>
  <c r="G38" i="79" s="1"/>
  <c r="B33" i="5"/>
  <c r="B18" i="52" l="1"/>
  <c r="G37" i="65" l="1"/>
  <c r="C18" i="52"/>
  <c r="D37" i="65" l="1"/>
  <c r="E37" i="65"/>
  <c r="B13" i="46"/>
  <c r="B12" i="43"/>
  <c r="D63" i="8"/>
  <c r="D62" i="8"/>
  <c r="B11" i="42"/>
  <c r="B17" i="9"/>
  <c r="B13" i="9"/>
  <c r="B9" i="9"/>
  <c r="B8" i="38"/>
  <c r="C8" i="4" s="1"/>
  <c r="B69" i="4" s="1"/>
  <c r="B18" i="9" l="1"/>
  <c r="C20" i="3"/>
  <c r="B73" i="7"/>
  <c r="C36" i="4"/>
  <c r="B9" i="5"/>
  <c r="B29" i="5" s="1"/>
  <c r="B9" i="41"/>
  <c r="B11" i="44"/>
  <c r="B9" i="7" l="1"/>
  <c r="C7" i="67" s="1"/>
  <c r="L16" i="66" s="1"/>
  <c r="B6" i="9" l="1"/>
  <c r="B6" i="41" s="1"/>
  <c r="B7" i="42" s="1"/>
  <c r="D8" i="10" s="1"/>
  <c r="B18" i="38" l="1"/>
  <c r="B8" i="43"/>
  <c r="B7" i="44" s="1"/>
  <c r="B8" i="45" s="1"/>
  <c r="B7" i="46" s="1"/>
  <c r="B7" i="12" s="1"/>
  <c r="B7" i="14" s="1"/>
  <c r="B7" i="47" s="1"/>
  <c r="B7" i="48" s="1"/>
  <c r="B7" i="49" s="1"/>
  <c r="B8" i="68" s="1"/>
  <c r="D10" i="8"/>
  <c r="B12" i="45"/>
  <c r="B65" i="12" l="1"/>
  <c r="C13" i="46" l="1"/>
  <c r="C12" i="43"/>
  <c r="C33" i="5" l="1"/>
  <c r="C11" i="65" l="1"/>
  <c r="C11" i="44"/>
  <c r="C9" i="9" l="1"/>
  <c r="C17" i="9" l="1"/>
  <c r="C13" i="9"/>
  <c r="C8" i="38"/>
  <c r="D8" i="4" s="1"/>
  <c r="C9" i="5" l="1"/>
  <c r="C29" i="5" s="1"/>
  <c r="D36" i="4"/>
  <c r="C18" i="9"/>
  <c r="D20" i="3"/>
  <c r="D28" i="19"/>
  <c r="C9" i="7" l="1"/>
  <c r="D7" i="67" s="1"/>
  <c r="M16" i="66" s="1"/>
  <c r="E7" i="67" l="1"/>
  <c r="C6" i="9"/>
  <c r="C6" i="41" s="1"/>
  <c r="C7" i="42" s="1"/>
  <c r="E8" i="10" s="1"/>
  <c r="C8" i="43" l="1"/>
  <c r="C7" i="44" s="1"/>
  <c r="C8" i="45" s="1"/>
  <c r="C7" i="46" s="1"/>
  <c r="J10" i="8"/>
  <c r="C7" i="12" l="1"/>
  <c r="C7" i="14" s="1"/>
  <c r="C7" i="47" s="1"/>
  <c r="C7" i="48" s="1"/>
  <c r="C7" i="49" s="1"/>
  <c r="C8" i="68" s="1"/>
  <c r="C18" i="38"/>
  <c r="C65" i="12" l="1"/>
  <c r="M33" i="66"/>
  <c r="G21" i="25"/>
  <c r="B10" i="52" l="1"/>
  <c r="V33" i="24" l="1"/>
  <c r="V30" i="24"/>
  <c r="F39" i="24" l="1"/>
  <c r="H39" i="24"/>
  <c r="F33" i="66" l="1"/>
  <c r="G46" i="25" l="1"/>
  <c r="D39" i="24" l="1"/>
  <c r="J39" i="24"/>
  <c r="G57" i="25" l="1"/>
  <c r="G59" i="25" s="1"/>
  <c r="C14" i="69"/>
  <c r="E28" i="19" s="1"/>
  <c r="C10" i="52"/>
  <c r="B14" i="69"/>
  <c r="C90" i="51" l="1"/>
  <c r="L39" i="24"/>
  <c r="V35" i="24"/>
  <c r="H37" i="65"/>
  <c r="F37" i="65" l="1"/>
  <c r="I37" i="65"/>
  <c r="G37" i="4" l="1"/>
  <c r="E15" i="19"/>
  <c r="C20" i="23"/>
  <c r="E1" i="19"/>
  <c r="E20" i="19" l="1"/>
  <c r="C29" i="23"/>
  <c r="C35" i="23"/>
  <c r="C39" i="24"/>
  <c r="V32" i="24"/>
  <c r="B9" i="70"/>
  <c r="A30" i="60"/>
  <c r="A6" i="62"/>
  <c r="B8" i="55"/>
  <c r="B7" i="69" s="1"/>
  <c r="B7" i="56" s="1"/>
  <c r="B7" i="57" s="1"/>
  <c r="B7" i="64" s="1"/>
  <c r="B10" i="72" s="1"/>
  <c r="B26" i="72" s="1"/>
  <c r="G11" i="65"/>
  <c r="B11" i="23"/>
  <c r="A6" i="23"/>
  <c r="A5" i="24"/>
  <c r="P39" i="24" l="1"/>
  <c r="C41" i="23"/>
  <c r="A1" i="72"/>
  <c r="V31" i="24" l="1"/>
  <c r="V34" i="24"/>
  <c r="A1" i="63"/>
  <c r="A1" i="70"/>
  <c r="A1" i="62"/>
  <c r="A1" i="60"/>
  <c r="A1" i="64"/>
  <c r="A1" i="57"/>
  <c r="A1" i="56"/>
  <c r="A1" i="69"/>
  <c r="A1" i="55"/>
  <c r="A1" i="54"/>
  <c r="A1" i="52"/>
  <c r="A1" i="53"/>
  <c r="A1" i="65"/>
  <c r="A1" i="51"/>
  <c r="A1" i="50"/>
  <c r="A1" i="68"/>
  <c r="A1" i="49"/>
  <c r="A1" i="48"/>
  <c r="A1" i="47"/>
  <c r="A1" i="14"/>
  <c r="A1" i="12"/>
  <c r="A1" i="46"/>
  <c r="A1" i="45"/>
  <c r="A1" i="44"/>
  <c r="A1" i="43"/>
  <c r="A1" i="10"/>
  <c r="A1" i="42"/>
  <c r="A1" i="41"/>
  <c r="A1" i="9"/>
  <c r="A1" i="66"/>
  <c r="A1" i="67"/>
  <c r="A1" i="7"/>
  <c r="A1" i="5"/>
  <c r="A1" i="2"/>
  <c r="A1" i="23"/>
  <c r="A1" i="24"/>
  <c r="B1" i="19"/>
  <c r="C9" i="70" l="1"/>
  <c r="C11" i="23" l="1"/>
  <c r="C12" i="57"/>
  <c r="E31" i="19" s="1"/>
  <c r="B12" i="57"/>
  <c r="D31" i="19" s="1"/>
  <c r="B15" i="56"/>
  <c r="D30" i="19" s="1"/>
  <c r="C15" i="56"/>
  <c r="E30" i="19" s="1"/>
  <c r="E26" i="19"/>
  <c r="B16" i="55"/>
  <c r="D26" i="19" s="1"/>
  <c r="C16" i="54"/>
  <c r="E24" i="19" s="1"/>
  <c r="B16" i="54"/>
  <c r="D24" i="19" s="1"/>
  <c r="J63" i="8" l="1"/>
  <c r="C9" i="10"/>
  <c r="A1" i="8"/>
  <c r="D1" i="25"/>
  <c r="G41" i="25" l="1"/>
  <c r="G48" i="25" s="1"/>
  <c r="C23" i="10"/>
  <c r="C10" i="10"/>
  <c r="G60" i="25" l="1"/>
  <c r="C9" i="41"/>
  <c r="C11" i="42" l="1"/>
  <c r="T39" i="24" l="1"/>
  <c r="N39" i="24"/>
  <c r="E23" i="19" l="1"/>
  <c r="E25" i="19" s="1"/>
  <c r="E27" i="19" s="1"/>
  <c r="E29" i="19" l="1"/>
  <c r="E32" i="19" s="1"/>
  <c r="C10" i="64" l="1"/>
  <c r="B29" i="23" l="1"/>
  <c r="L33" i="66" l="1"/>
  <c r="G30" i="25" l="1"/>
  <c r="G31" i="25" l="1"/>
  <c r="H28" i="2" l="1"/>
  <c r="D24" i="2" l="1"/>
  <c r="D26" i="2"/>
  <c r="D28" i="2" l="1"/>
  <c r="B25" i="5" l="1"/>
  <c r="B82" i="4" l="1"/>
  <c r="C72" i="4" l="1"/>
  <c r="C71" i="4"/>
  <c r="B10" i="49" l="1"/>
  <c r="F57" i="25" s="1"/>
  <c r="B20" i="23"/>
  <c r="D15" i="19"/>
  <c r="F59" i="25" l="1"/>
  <c r="V37" i="24"/>
  <c r="V39" i="24" s="1"/>
  <c r="R39" i="24"/>
  <c r="D20" i="19"/>
  <c r="D23" i="19" l="1"/>
  <c r="D25" i="19" s="1"/>
  <c r="D27" i="19" s="1"/>
  <c r="D29" i="19" s="1"/>
  <c r="D32" i="19" s="1"/>
  <c r="B10" i="64" l="1"/>
  <c r="B90" i="12" l="1"/>
  <c r="B63" i="12"/>
  <c r="C29" i="4"/>
  <c r="C59" i="4"/>
  <c r="F46" i="25" l="1"/>
  <c r="B83" i="4"/>
  <c r="F30" i="25" l="1"/>
  <c r="F41" i="25"/>
  <c r="F21" i="25"/>
  <c r="F48" i="25" l="1"/>
  <c r="F31" i="25"/>
  <c r="B35" i="23"/>
  <c r="B41" i="23" s="1"/>
  <c r="F60" i="25" l="1"/>
</calcChain>
</file>

<file path=xl/sharedStrings.xml><?xml version="1.0" encoding="utf-8"?>
<sst xmlns="http://schemas.openxmlformats.org/spreadsheetml/2006/main" count="1793" uniqueCount="1207">
  <si>
    <t>NOTA 1 – DESCRIPCIÓN DE LA NATURALEZA Y DEL NEGOCIO DE LA COMPAÑÍA</t>
  </si>
  <si>
    <t>NOTA 2 - RESUMEN DE LAS PRINCIPALES POLÍTICAS CONTABLES</t>
  </si>
  <si>
    <t>Caja</t>
  </si>
  <si>
    <t>Total</t>
  </si>
  <si>
    <t>Concepto</t>
  </si>
  <si>
    <t>Recaudaciones a depositar</t>
  </si>
  <si>
    <t>A  Total Cartera no Vencida</t>
  </si>
  <si>
    <t>Normal</t>
  </si>
  <si>
    <t>En Gestión de Cobro</t>
  </si>
  <si>
    <t>En Gestión de Cobro Judicial</t>
  </si>
  <si>
    <t>B. Total Cartera Vencida</t>
  </si>
  <si>
    <t>Observaciones</t>
  </si>
  <si>
    <t>Criterios de Clasificación utilizados</t>
  </si>
  <si>
    <t>Garantía de Alquiler</t>
  </si>
  <si>
    <t>Anticipo Impuesto a la Renta</t>
  </si>
  <si>
    <t xml:space="preserve">Total </t>
  </si>
  <si>
    <t>Impuestos diferidos</t>
  </si>
  <si>
    <t>INDICE</t>
  </si>
  <si>
    <t>Nota 1</t>
  </si>
  <si>
    <t>Nota 2</t>
  </si>
  <si>
    <t>Nota 3</t>
  </si>
  <si>
    <t>Nota 4</t>
  </si>
  <si>
    <t>Nota 5</t>
  </si>
  <si>
    <t>Nota 6</t>
  </si>
  <si>
    <t>Nota 7</t>
  </si>
  <si>
    <t>Nota 8</t>
  </si>
  <si>
    <t>Nota 9</t>
  </si>
  <si>
    <t>Nota 10</t>
  </si>
  <si>
    <t>Nota 11</t>
  </si>
  <si>
    <t>Nota 12</t>
  </si>
  <si>
    <t>Nota 13</t>
  </si>
  <si>
    <t>Nota 14</t>
  </si>
  <si>
    <t>Nota 15</t>
  </si>
  <si>
    <t>Nota 16</t>
  </si>
  <si>
    <t>Resumen de las principales políticas contables</t>
  </si>
  <si>
    <t>Otros créditos</t>
  </si>
  <si>
    <t>Patrimonio Neto</t>
  </si>
  <si>
    <t>d.   Efectivo y equivalentes de efectivo</t>
  </si>
  <si>
    <t>Reserva de revalúo</t>
  </si>
  <si>
    <t>Resultados acumulados</t>
  </si>
  <si>
    <t xml:space="preserve"> </t>
  </si>
  <si>
    <t>Impuesto a la renta</t>
  </si>
  <si>
    <t>Aporte para</t>
  </si>
  <si>
    <t>aumento de capital</t>
  </si>
  <si>
    <t>Pagos efectuados a proveedores y empleados</t>
  </si>
  <si>
    <t>Efectivo generado por las operaciones</t>
  </si>
  <si>
    <t>Flujo neto de efectivo de actividades operativas</t>
  </si>
  <si>
    <t>Flujo neto de efectivo de actividades de inversión</t>
  </si>
  <si>
    <t>Efectivo al final del periodo</t>
  </si>
  <si>
    <t>EVPN</t>
  </si>
  <si>
    <t xml:space="preserve">Estado de Resultados </t>
  </si>
  <si>
    <t>Estado de Evolución del Patrimonio Neto</t>
  </si>
  <si>
    <t>Retención Impuesto a la Renta</t>
  </si>
  <si>
    <t>Retención Impuesto al Valor agregado</t>
  </si>
  <si>
    <t>Bajas</t>
  </si>
  <si>
    <t>Subtotal</t>
  </si>
  <si>
    <t>Ventas</t>
  </si>
  <si>
    <t>No corrientes</t>
  </si>
  <si>
    <t>Corrientes</t>
  </si>
  <si>
    <t>(nuevas cuentas a incluir)</t>
  </si>
  <si>
    <t>Remuneraciones y cargas sociales a pagar</t>
  </si>
  <si>
    <t>Impuestos a pagar</t>
  </si>
  <si>
    <t>Provisiones</t>
  </si>
  <si>
    <t>Diferencia transitoria por conversión</t>
  </si>
  <si>
    <t>Interés minoritario</t>
  </si>
  <si>
    <t>Utilidad bruta</t>
  </si>
  <si>
    <t>Resultado extraordinario neto de impuesto a la renta</t>
  </si>
  <si>
    <t>Resultado sobre actividades discontinuadas neto de impuesto a la renta</t>
  </si>
  <si>
    <t>Utilidad neta por acción ordinaria</t>
  </si>
  <si>
    <t>Resultado ordinario antes del impuesto a la renta</t>
  </si>
  <si>
    <t>Saldo reestructurado</t>
  </si>
  <si>
    <t>Capital suscripto e integrado</t>
  </si>
  <si>
    <t>Primas de emisión</t>
  </si>
  <si>
    <t>Reserva de revalúo técnico</t>
  </si>
  <si>
    <t>Reserva legal</t>
  </si>
  <si>
    <t>Reserva facultativa</t>
  </si>
  <si>
    <t>Interes Minoritario</t>
  </si>
  <si>
    <t>Integración del capital social</t>
  </si>
  <si>
    <t>Revalúo de activos fijos</t>
  </si>
  <si>
    <t>Revalúo técnico</t>
  </si>
  <si>
    <t>Resultado del año</t>
  </si>
  <si>
    <t>Intereses pagados</t>
  </si>
  <si>
    <t>Ventas de bienes de uso</t>
  </si>
  <si>
    <t>Intereses cobrados sobre inversiones</t>
  </si>
  <si>
    <t>Dividendos pagados</t>
  </si>
  <si>
    <t>(Disminución) Incremento neto de efectivo</t>
  </si>
  <si>
    <t>Efecto estimado de la diferencia de cambio sobre el saldo de efectivo</t>
  </si>
  <si>
    <t>Efectivo al principio del año</t>
  </si>
  <si>
    <t>Mercaderías</t>
  </si>
  <si>
    <t>Productos terminados</t>
  </si>
  <si>
    <t>Productos en proceso</t>
  </si>
  <si>
    <t>Gastos pagados por adelantado</t>
  </si>
  <si>
    <t>Composición Cartera Vencida</t>
  </si>
  <si>
    <t>b.   Uso de estimaciones contables</t>
  </si>
  <si>
    <t>c.   Moneda extranjera</t>
  </si>
  <si>
    <t>Activos</t>
  </si>
  <si>
    <t>Indicar moneda</t>
  </si>
  <si>
    <t>Pasivos</t>
  </si>
  <si>
    <t>Posición neta</t>
  </si>
  <si>
    <t>Inversiones temporales</t>
  </si>
  <si>
    <t>Cuentas por pagar comerciales</t>
  </si>
  <si>
    <t>Préstamos a corto plazo</t>
  </si>
  <si>
    <t>Otros proveedores del exterior</t>
  </si>
  <si>
    <t>Proveedores locales</t>
  </si>
  <si>
    <t>Total cuentas a pagar por comerciales</t>
  </si>
  <si>
    <t>Bonos bursátiles</t>
  </si>
  <si>
    <t>Vencimiento</t>
  </si>
  <si>
    <t>Tipo de garantía</t>
  </si>
  <si>
    <t>Tipo de Garantía</t>
  </si>
  <si>
    <t>Intereses deudas bursátiles a pagar</t>
  </si>
  <si>
    <t>(incluir otras entidades)</t>
  </si>
  <si>
    <t>(Incluir programas de forma individual)</t>
  </si>
  <si>
    <t>Activos intangibles</t>
  </si>
  <si>
    <t>Inversiones</t>
  </si>
  <si>
    <t>(Detallar bienes de uso)</t>
  </si>
  <si>
    <t>(Detallar activos intangibles)</t>
  </si>
  <si>
    <t>Total general</t>
  </si>
  <si>
    <t>Goodwill</t>
  </si>
  <si>
    <t>BG</t>
  </si>
  <si>
    <t>Porción corriente de la deuda a largo plazo</t>
  </si>
  <si>
    <t>Intereses bursatiles a pagar</t>
  </si>
  <si>
    <t>Sueldo y otras remuneraciones a pagar</t>
  </si>
  <si>
    <t>Aportes y retenciones a pagar</t>
  </si>
  <si>
    <t>Impuesto a la renta a pagar</t>
  </si>
  <si>
    <t>Previsiones para contingencias/Indemnizaciones y despidos</t>
  </si>
  <si>
    <t>Otros ingresos diferidos</t>
  </si>
  <si>
    <t>ER</t>
  </si>
  <si>
    <t>a  Reserva de revalúo</t>
  </si>
  <si>
    <t>b Reserva legal</t>
  </si>
  <si>
    <t>c Reservas estatutarias</t>
  </si>
  <si>
    <t>d Reservas facultativas</t>
  </si>
  <si>
    <t>Resultado de ejercicios anteriores</t>
  </si>
  <si>
    <t>(Detallar cuenta)</t>
  </si>
  <si>
    <t>Resultado del ejercicio actual</t>
  </si>
  <si>
    <t>Costo de ventas</t>
  </si>
  <si>
    <t>Otros ingresos</t>
  </si>
  <si>
    <t>Resultado operativo</t>
  </si>
  <si>
    <t>Ingresos Financieros netos</t>
  </si>
  <si>
    <t>Total ingresos financieros</t>
  </si>
  <si>
    <t>Gastos Financieros netos</t>
  </si>
  <si>
    <t>Resultado de inversiones en asociadas</t>
  </si>
  <si>
    <t>Resultado participación minoritaria</t>
  </si>
  <si>
    <t>La preparación de los presentes estados financieros requiere que la Gerencia de la sociedad realice estimaciones y evaluaciones que afectan el monto de los activos y pasivos registrados y contingentes, como así también los ingresos y egresos registrados en el ejercicio.  Los resultados reales futuros pueden diferir de las estimaciones y evaluaciones realizadas a la fecha de preparación de los presentes estados financieros.</t>
  </si>
  <si>
    <t>Las diferencias de cambio originadas por fluctuaciones en los tipos de cambio producidos entre las fechas de concertación de las operaciones y su liquidación o valuación al cierre del ejercicio, son reconocidas en resultados.</t>
  </si>
  <si>
    <t>f. Previsión para cuentas de dudoso cobro/incobrables</t>
  </si>
  <si>
    <t>e.   Inversiones</t>
  </si>
  <si>
    <t>Simbología según ISO 4217</t>
  </si>
  <si>
    <t>Gastos administrativos</t>
  </si>
  <si>
    <t>Los siguientes bienes de propiedad de la Sociedad han sido hipotecados y prendados en garantía de obligaciones financieras.</t>
  </si>
  <si>
    <t>Tipo de Activo</t>
  </si>
  <si>
    <t>Datos  del activo gravado</t>
  </si>
  <si>
    <t>Importe (indicar   moneda)</t>
  </si>
  <si>
    <t>A favor de</t>
  </si>
  <si>
    <t xml:space="preserve">(Esta nota debería incluir un breve detalle de contratos con terceros, vigente a la fecha de cierre del ejercicio, cuyo incumplimiento o cláusula específica podrían generar obligaciones contingentes para el cliente). </t>
  </si>
  <si>
    <t>a)</t>
  </si>
  <si>
    <t>b)</t>
  </si>
  <si>
    <t>(En caso en que entre la fecha del cierre del ejercicio y la fecha de emisión de los estados financieros existan hechos posteriores significativos deberá evaluarse el tipo de hecho posterior del que se trate y modificar esta nota según corresponda).</t>
  </si>
  <si>
    <t xml:space="preserve">(Esta nota deberá ser incluida cuando en el estado de resultados se haga mención a una cuenta de carácter general o cuyo nombre no permita una adecuada identificación de la naturaleza del gasto y su importe sea significativo) </t>
  </si>
  <si>
    <t xml:space="preserve">El rubro está compuesto de la siguiente forma: </t>
  </si>
  <si>
    <t>Gastos de Ventas</t>
  </si>
  <si>
    <t>Gastos Administrativos</t>
  </si>
  <si>
    <t>Remuneraciones de administradores, directores, síndicos y consejo de vigilancia</t>
  </si>
  <si>
    <t>Sueldos y Jornales</t>
  </si>
  <si>
    <t>a.   Bases de contabilización (Según NIF Bases de preparación de los Estados Financieros)</t>
  </si>
  <si>
    <t>Nota</t>
  </si>
  <si>
    <t>ACTIVOS</t>
  </si>
  <si>
    <t>Activos Corrientes</t>
  </si>
  <si>
    <t>Efectivo y equivalente de efectivo</t>
  </si>
  <si>
    <t>Cuentas por cobrar comerciales</t>
  </si>
  <si>
    <t>Inventarios</t>
  </si>
  <si>
    <t>Activos no Corrientes</t>
  </si>
  <si>
    <t xml:space="preserve">Otros créditos </t>
  </si>
  <si>
    <t>Costo histórico revaluado al inicio del año</t>
  </si>
  <si>
    <t>Adquisiciones</t>
  </si>
  <si>
    <t>Revalúo del año</t>
  </si>
  <si>
    <t>Valor de origen revaluado al final del año</t>
  </si>
  <si>
    <t>Depreciación acumulada revaluada al inicio del año</t>
  </si>
  <si>
    <t>Depreciación del año</t>
  </si>
  <si>
    <t>Bajas de depreciaciones acumuladas</t>
  </si>
  <si>
    <t>Revalúo depreciación acumulada del año</t>
  </si>
  <si>
    <t>Depreciación acumulada revaluada al final del año</t>
  </si>
  <si>
    <t>Instalaciones</t>
  </si>
  <si>
    <t>Rodados</t>
  </si>
  <si>
    <t>Muebles y útiles</t>
  </si>
  <si>
    <t>Equipos de comunicación</t>
  </si>
  <si>
    <t>Maquinarias y herramientas</t>
  </si>
  <si>
    <t>Activos disponibles para la venta</t>
  </si>
  <si>
    <t>Total Activos</t>
  </si>
  <si>
    <t>PASIVOS Y PATRIMONIO NETO</t>
  </si>
  <si>
    <t>Pasivos corrientes</t>
  </si>
  <si>
    <t xml:space="preserve">Préstamos a corto plazo </t>
  </si>
  <si>
    <t>Otros pasivos corrientes</t>
  </si>
  <si>
    <t>Pasivos no corrientes</t>
  </si>
  <si>
    <t xml:space="preserve">Préstamos a largo plazo </t>
  </si>
  <si>
    <t>Deudas bursátiles</t>
  </si>
  <si>
    <t>Capital integrado</t>
  </si>
  <si>
    <t>Reservas estatutarias</t>
  </si>
  <si>
    <t>Reservas facultatitvas</t>
  </si>
  <si>
    <t>Gastos de ventas</t>
  </si>
  <si>
    <t xml:space="preserve">Gastos administrativos </t>
  </si>
  <si>
    <t>Otros gastos</t>
  </si>
  <si>
    <t>Otros ingresos  y gastos operativos</t>
  </si>
  <si>
    <t>Contado</t>
  </si>
  <si>
    <t>Crédito</t>
  </si>
  <si>
    <t>Existencia inicial del inventario</t>
  </si>
  <si>
    <t>+ Compra de bienes y servicios</t>
  </si>
  <si>
    <t>+ Costo de producción</t>
  </si>
  <si>
    <t>- Existencia final de inventario</t>
  </si>
  <si>
    <t>Total costo de ventas</t>
  </si>
  <si>
    <t>Total gastos financieros</t>
  </si>
  <si>
    <t xml:space="preserve">Utilidad/(Pérdida) neta del año </t>
  </si>
  <si>
    <t>Pagos de impuesto a la renta</t>
  </si>
  <si>
    <t>FLUJO DE EFECTIVO DE ACTIVIDADES OPERATIVAS</t>
  </si>
  <si>
    <t xml:space="preserve">FLUJO DE EFECTIVO DE ACTIVIDADES DE INVERSIÓN </t>
  </si>
  <si>
    <t>Aquisición de inversiones</t>
  </si>
  <si>
    <t>FLUJO DE EFECTIVO DE ACTIVIDADES DE FINANCIACIÓN</t>
  </si>
  <si>
    <t>Distribución de dividendos s/Acta de Asamblea Ordinaria N°… de fecha………</t>
  </si>
  <si>
    <t>Reducción del capital social s/Acta de Asamblea General Ordinaria N°… de fecha……..</t>
  </si>
  <si>
    <t>Distribución de dividendos s/Acta de Asamblea General Ordinaria N°… de fecha………</t>
  </si>
  <si>
    <t>Aporte de los propietarios</t>
  </si>
  <si>
    <t>Balance General</t>
  </si>
  <si>
    <t>Estado de Flujos de Efectivo</t>
  </si>
  <si>
    <t>EFE</t>
  </si>
  <si>
    <t>Se considerarán dentro del concepto de efectivo los saldos en efectivo, disponibilidades en cuentas bancarias y toda inversión de muy alta liquidez, con vencimiento originalmente pactado no superior a tres meses.</t>
  </si>
  <si>
    <t xml:space="preserve">Las inversiones temporales se valúan de acuerdo a los siguientes criterios de valuación:
 Valores mobiliarios: a su valor de cotización al cierre del año/período menos los gastos estimados de venta. Ver Nota ....
 Colocaciones financieras en moneda local: a su valor nominal más los intereses devengados al cierre del año/período. Ver Nota ....
 Colocaciones financieras en moneda extranjera: a su valor de cotización al cierre del año/período más intereses devengados a ese momento. Ver Nota ....
 Las inversiones no corrientes en sociedades donde no se ejerce el control, se valúan a su valor patrimonial proporcional. Ver Nota ....
</t>
  </si>
  <si>
    <t>Las previsiones para cuentas de dudoso cobro se determinan al cierre de cada ejercicio y/o mensualmente sobre la base del estudio de la cartera de créditos realizado con el objeto de determinar la porción no recuperable de las cuentas a cobrar. Las previsiones para cuentas de dudoso cobro se determinan mensualmente de acuerdo con el siguiente esquema de cálculo: (Indicar política de constitución de previsiones)</t>
  </si>
  <si>
    <t>NOTA 4 - INVERSIONES TEMPORALES</t>
  </si>
  <si>
    <t>NOTA  5 – CUENTAS POR COBRAR COMERCIALES</t>
  </si>
  <si>
    <t>Situación</t>
  </si>
  <si>
    <t>NOTA 6 - OTROS CRÉDITOS</t>
  </si>
  <si>
    <t>Cheques adelantados recibidos de clientes</t>
  </si>
  <si>
    <t>Deudores en gestión judicial</t>
  </si>
  <si>
    <t>Cheques rechazados</t>
  </si>
  <si>
    <t>Deudores por ventas locales</t>
  </si>
  <si>
    <t>Deudores por ventas en el exterior</t>
  </si>
  <si>
    <t>BALANCE GENERAL</t>
  </si>
  <si>
    <t>ESTADO DE RESULTADOS</t>
  </si>
  <si>
    <t>Comparativo con igual período del año anterior</t>
  </si>
  <si>
    <t>Comparativo con igual periodo del año anterior</t>
  </si>
  <si>
    <t>I.V.A. Crédito fiscal</t>
  </si>
  <si>
    <t>Anticipos a proveedores</t>
  </si>
  <si>
    <t xml:space="preserve">Anticipos a proveedores </t>
  </si>
  <si>
    <t>NOTA 7 – INVENTARIOS</t>
  </si>
  <si>
    <t>(-) Previsión para desvalorización y deterioro de inventario</t>
  </si>
  <si>
    <t>Total activos corrientes</t>
  </si>
  <si>
    <t>Nota 8 - INVERSIONES EN ASOCIADAS</t>
  </si>
  <si>
    <t>Las inversiones en sociedades donde no se ejerce control se describen a continuación</t>
  </si>
  <si>
    <t>Total del resultado</t>
  </si>
  <si>
    <t>a) Datos sobre la sociedad:</t>
  </si>
  <si>
    <t>Total valuación patrimonial proporcional</t>
  </si>
  <si>
    <t>NOTA 9 - PROPIEDADES, PLANTA Y EQUIPO - NETO</t>
  </si>
  <si>
    <t>Totales</t>
  </si>
  <si>
    <t>Obs.:</t>
  </si>
  <si>
    <t>Incluir aclaraciones en los siguientes casos:</t>
  </si>
  <si>
    <t>Ver adicionalmente Norma de Información Financiera N° 11 Propiedades, planta y equipo</t>
  </si>
  <si>
    <t>1.      Cuando los bienes de uso tienen alguna restricción sobre su utilización, como por ejemplo cuando están garantizando obligaciones. En su caso también hacer referencia a la nota correspondiente.</t>
  </si>
  <si>
    <t>2.      Cuando exista alguna previsión por desvalorización (“deterioro”), detallando la evolución de la misma en el transcurso del año.</t>
  </si>
  <si>
    <t>3.      Si se están capitalizando intereses al costo de bienes de uso. En su caso deberá aclararse la tasa utilizada para la capitalización.</t>
  </si>
  <si>
    <t>NOTA 10 – ACTIVOS DISPONIBLES PARA LA VENTA</t>
  </si>
  <si>
    <t>NOTA 11 – ACTIVOS INTANGIBLES</t>
  </si>
  <si>
    <t>NOTA 12 – GOODWILL</t>
  </si>
  <si>
    <t>Total activos no corrientes</t>
  </si>
  <si>
    <t>NOTA 13 – CUENTAS POR PAGAR COMERCIALES</t>
  </si>
  <si>
    <t>NOTA 14 –  PRESTAMOS A CORTO Y LARGO PLAZO</t>
  </si>
  <si>
    <t>Moneda</t>
  </si>
  <si>
    <t>NOTA 15 – PORCION CORRIENTE DE LA DEUDA A LARGO PLAZO</t>
  </si>
  <si>
    <t>NOTA 16 – REMUNERACIONES Y CARGAS SOCIALES A PAGAR</t>
  </si>
  <si>
    <t>NOTA 18 -  PROVISIONES</t>
  </si>
  <si>
    <t>(Indicar cuentas)</t>
  </si>
  <si>
    <t>NOTA 19 – OTROS PASIVOS CORRIENTES y NO CORRIENTES</t>
  </si>
  <si>
    <t>Total pasivos no corrientes</t>
  </si>
  <si>
    <t>NOTA 20 – CAPITAL INTEGRADO</t>
  </si>
  <si>
    <t>NOTA 21 – RESERVAS</t>
  </si>
  <si>
    <t>NOTA 23 –  RESULTADOS ACUMULADOS</t>
  </si>
  <si>
    <t>NOTA 24 –  INTERES MINORITARIO</t>
  </si>
  <si>
    <t>NOTA 25 –  VENTAS</t>
  </si>
  <si>
    <t>NOTA 26 - COSTO DE VENTAS</t>
  </si>
  <si>
    <t>NOTA 27 - GASTOS</t>
  </si>
  <si>
    <t>Nota 28 - Otros Ingresos y gastos operativos</t>
  </si>
  <si>
    <t>NOTA 29 - INGRESOS Y GASTOS FINANCIEROS NETOS</t>
  </si>
  <si>
    <t>NOTA 17 –  IMPUESTOS A PAGAR</t>
  </si>
  <si>
    <t>Nota 31 - Resultado participación minoritaria</t>
  </si>
  <si>
    <t>Nota 33 - Resultado extraordinario neto de impuesto a la renta</t>
  </si>
  <si>
    <t>Nota 32 - IMPUESTO A LA RENTA</t>
  </si>
  <si>
    <t>Nota 34 - Resultado sobre actividades discontinuadas neto de impuesto a la renta</t>
  </si>
  <si>
    <t>- Impuesto a la renta</t>
  </si>
  <si>
    <t>NOTA 35- UTILIDAD (PÉRDIDA) NETA DEL AÑO Y POR ACCION ORDINARIA</t>
  </si>
  <si>
    <t>Descripción de la naturaleza y del negocio de la Sociedad</t>
  </si>
  <si>
    <t>Propiedades, planta y equipo</t>
  </si>
  <si>
    <t>Nota 17</t>
  </si>
  <si>
    <t>Nota 18</t>
  </si>
  <si>
    <t>Nota 19</t>
  </si>
  <si>
    <t>Nota 20</t>
  </si>
  <si>
    <t>Prestamos a largo plazo</t>
  </si>
  <si>
    <t>Otros pasivos  no corrientes</t>
  </si>
  <si>
    <t>Otros pasivos no corrientes</t>
  </si>
  <si>
    <t>Nota 21</t>
  </si>
  <si>
    <t>Nota 22</t>
  </si>
  <si>
    <t>Nota 23</t>
  </si>
  <si>
    <t>Nota 24</t>
  </si>
  <si>
    <t>Nota 25</t>
  </si>
  <si>
    <t>Nota 26</t>
  </si>
  <si>
    <t>Nota 27</t>
  </si>
  <si>
    <t>Nota 28</t>
  </si>
  <si>
    <t>Otros ingresos y gastos operativos</t>
  </si>
  <si>
    <t>Nota 29</t>
  </si>
  <si>
    <t>Nota 30</t>
  </si>
  <si>
    <t>Nota 31</t>
  </si>
  <si>
    <t>Nota 32</t>
  </si>
  <si>
    <t>Nota 33</t>
  </si>
  <si>
    <t>Nota 34</t>
  </si>
  <si>
    <t>Nota 35</t>
  </si>
  <si>
    <t>Utilidad/(Pérdida) neta del año</t>
  </si>
  <si>
    <t>REF.</t>
  </si>
  <si>
    <t>Los activos y pasivos en moneda extranjera se valúan a los tipos de cambio vigentes a la fecha de cierre del ejercicio.</t>
  </si>
  <si>
    <t>Obs.: En caso de la existencia de saldos y transacciones con partes relacionadas, la información que corresponda a ser expuesta por la sociedad, se ajustará  a lo requerido por la Norma de Información Financiera N° 7 Revelaciones de partes relacionadas.</t>
  </si>
  <si>
    <t>Activos gravados</t>
  </si>
  <si>
    <t>Nota 36</t>
  </si>
  <si>
    <t>NOTA 36 - ACTIVOS GRAVADOS</t>
  </si>
  <si>
    <t>Indice</t>
  </si>
  <si>
    <t xml:space="preserve">NOTA 37 - CONTINGENCIAS Y COMPROMISOS </t>
  </si>
  <si>
    <t>Contingencias y compromisos</t>
  </si>
  <si>
    <t>Nota 37</t>
  </si>
  <si>
    <t>Hechos posteriores</t>
  </si>
  <si>
    <t>Nota 38</t>
  </si>
  <si>
    <t>Nota 39</t>
  </si>
  <si>
    <t>NOTA 38 - IMPUESTO DIFERIDO</t>
  </si>
  <si>
    <t>El siguiente cuadro detalla las diferencias temporales a la tasa del impuesto a los efectos de determinación del impuesto diferido:</t>
  </si>
  <si>
    <t>NOTA 39 - HECHOS POSTERIORES</t>
  </si>
  <si>
    <t xml:space="preserve">Obs.: Esta información debe estar ajustada  a lo requerido por la Norma de Información Financiera N° 5 Contingencias y sucesos que ocurren después de la fecha del balance. </t>
  </si>
  <si>
    <t>Las notas que se acompañan forman parte integrante de estos estados.</t>
  </si>
  <si>
    <t>Inversión en asociadas</t>
  </si>
  <si>
    <t>Propiedades, planta y equipo/Bienes de uso, neto</t>
  </si>
  <si>
    <t>Total Pasivos</t>
  </si>
  <si>
    <t>Reservas facultativas</t>
  </si>
  <si>
    <t>Gastos financieros -  neto</t>
  </si>
  <si>
    <t>Ingresos financieros - neto</t>
  </si>
  <si>
    <t>Resultados ordinarios antes de impuesto a la renta y participación minoritaria</t>
  </si>
  <si>
    <t>Resultado neto de actividades ordinarias</t>
  </si>
  <si>
    <t>Gastos financieros - neto</t>
  </si>
  <si>
    <t>Impuesto diferido</t>
  </si>
  <si>
    <t>Ganancias reservadas</t>
  </si>
  <si>
    <t>Cambio en política contable (Nota….)</t>
  </si>
  <si>
    <t>Cobranzas efectuadas a clientes</t>
  </si>
  <si>
    <t>Otros ingresos y (egresos) - neto</t>
  </si>
  <si>
    <t>(Disminución) Incremento de préstamos</t>
  </si>
  <si>
    <t>Flujo neto de efectivo de actividades de financiamiento</t>
  </si>
  <si>
    <t>Informacion General</t>
  </si>
  <si>
    <t>Otras Notas de los Estados Financieros</t>
  </si>
  <si>
    <t>USD</t>
  </si>
  <si>
    <t>PYG</t>
  </si>
  <si>
    <t>Bancos Locales - Moneda extranjera Dólares</t>
  </si>
  <si>
    <t>Bancos Locales - Moneda local Guaraníes</t>
  </si>
  <si>
    <t>Bancos en el Extranjero - Moneda extranjera Dólares</t>
  </si>
  <si>
    <t>NOTA 3 - EFECTIVO Y EQUIVALENTE DE EFECTIVO</t>
  </si>
  <si>
    <t>Inversiones en Titulos del Sistema Financiero Local - Moneda Extranjera otros</t>
  </si>
  <si>
    <t>Inversiones en Titulos del Sistema Financiero Local - Moneda Extranjera Dólares</t>
  </si>
  <si>
    <t>Inversiones en Mercado Bursatil Local - Moneda Extranjera Dólares</t>
  </si>
  <si>
    <t>Inversiones en Mercado Bursatil Extranjera - Moneda Extranjera Dólares</t>
  </si>
  <si>
    <t>Inversiones en Mercado Bursatil Extranjera - Moneda Extranjera otros</t>
  </si>
  <si>
    <t>Otras inversiones - Moneda Local Guaraníes</t>
  </si>
  <si>
    <t>Inversiones en Titulos del Sistema Financiero Local - Moneda Local Guaraníes</t>
  </si>
  <si>
    <t>Inversiones en Mercado Bursatil Local - Moneda Local Guaraníes</t>
  </si>
  <si>
    <t>Otras inversiones - Moneda Extranjera Dólares</t>
  </si>
  <si>
    <t>Moneda Local Guaraníes</t>
  </si>
  <si>
    <t>Moneda Extranjera Dólares</t>
  </si>
  <si>
    <t>Moneda Extranjera otros</t>
  </si>
  <si>
    <t>Deudores - Entidad relacionada</t>
  </si>
  <si>
    <t>Otros</t>
  </si>
  <si>
    <t>Menos Previsiones</t>
  </si>
  <si>
    <t>Nombre de Sociedad</t>
  </si>
  <si>
    <t>RUC</t>
  </si>
  <si>
    <t>Enero</t>
  </si>
  <si>
    <t>Febrero</t>
  </si>
  <si>
    <t>Marzo</t>
  </si>
  <si>
    <t>Abril</t>
  </si>
  <si>
    <t>Mayo</t>
  </si>
  <si>
    <t>Junio</t>
  </si>
  <si>
    <t>Julio</t>
  </si>
  <si>
    <t>Agosto</t>
  </si>
  <si>
    <t>Septiembre</t>
  </si>
  <si>
    <t>Octubre</t>
  </si>
  <si>
    <t>Noviembre</t>
  </si>
  <si>
    <t>Diciembre</t>
  </si>
  <si>
    <t>Total Patrimonio neto</t>
  </si>
  <si>
    <t>Periodo</t>
  </si>
  <si>
    <t>Cantidad de acciones</t>
  </si>
  <si>
    <t>Participación sobre los votos (%)</t>
  </si>
  <si>
    <t>Participación sobre el Patrimonio Neto (%)</t>
  </si>
  <si>
    <t>Resultado sobre inversiones</t>
  </si>
  <si>
    <t>Valor neto contable</t>
  </si>
  <si>
    <t>Proveedores - Entidades Relacionadas</t>
  </si>
  <si>
    <t>Indicación de Moneda</t>
  </si>
  <si>
    <t>AED</t>
  </si>
  <si>
    <t>Dírham de los Emiratos Árabes Unidos</t>
  </si>
  <si>
    <t>AFN</t>
  </si>
  <si>
    <t>ALL</t>
  </si>
  <si>
    <t>AMD</t>
  </si>
  <si>
    <t>ANG</t>
  </si>
  <si>
    <t>AOA</t>
  </si>
  <si>
    <t>ARS</t>
  </si>
  <si>
    <t>AUD</t>
  </si>
  <si>
    <t>AWG</t>
  </si>
  <si>
    <t>AZN</t>
  </si>
  <si>
    <t>BAM</t>
  </si>
  <si>
    <t>BBD</t>
  </si>
  <si>
    <t>BDT</t>
  </si>
  <si>
    <t>BGN</t>
  </si>
  <si>
    <t>BHD</t>
  </si>
  <si>
    <t>BIF</t>
  </si>
  <si>
    <t>BMD</t>
  </si>
  <si>
    <t>BND</t>
  </si>
  <si>
    <t>BOB</t>
  </si>
  <si>
    <t>BRL</t>
  </si>
  <si>
    <t>BSD</t>
  </si>
  <si>
    <t>BTN</t>
  </si>
  <si>
    <t>BWP</t>
  </si>
  <si>
    <t>BYN</t>
  </si>
  <si>
    <t>BZD</t>
  </si>
  <si>
    <t>CAD</t>
  </si>
  <si>
    <t>CDF</t>
  </si>
  <si>
    <t>CHF</t>
  </si>
  <si>
    <t>CLP</t>
  </si>
  <si>
    <t>CNY</t>
  </si>
  <si>
    <t>COP</t>
  </si>
  <si>
    <t>CRC</t>
  </si>
  <si>
    <t>CUC</t>
  </si>
  <si>
    <t>CUP</t>
  </si>
  <si>
    <t>CVE</t>
  </si>
  <si>
    <t>CZK</t>
  </si>
  <si>
    <t>DJF</t>
  </si>
  <si>
    <t>DKK</t>
  </si>
  <si>
    <t>DOP</t>
  </si>
  <si>
    <t>DZD</t>
  </si>
  <si>
    <t>EGP</t>
  </si>
  <si>
    <t>ERN</t>
  </si>
  <si>
    <t>ETB</t>
  </si>
  <si>
    <t>EUR</t>
  </si>
  <si>
    <t>FJD</t>
  </si>
  <si>
    <t>FKP</t>
  </si>
  <si>
    <t>GBP</t>
  </si>
  <si>
    <t>GEL</t>
  </si>
  <si>
    <t>GHS</t>
  </si>
  <si>
    <t>GIP</t>
  </si>
  <si>
    <t>GMD</t>
  </si>
  <si>
    <t>GNF</t>
  </si>
  <si>
    <t>GTQ</t>
  </si>
  <si>
    <t>GYD</t>
  </si>
  <si>
    <t>HKD</t>
  </si>
  <si>
    <t>HNL</t>
  </si>
  <si>
    <t>HRK</t>
  </si>
  <si>
    <t>HTG</t>
  </si>
  <si>
    <t>HUF</t>
  </si>
  <si>
    <t>IDR</t>
  </si>
  <si>
    <t>ILS</t>
  </si>
  <si>
    <t>INR</t>
  </si>
  <si>
    <t>IQD</t>
  </si>
  <si>
    <t>IRR</t>
  </si>
  <si>
    <t>ISK</t>
  </si>
  <si>
    <t>JMD</t>
  </si>
  <si>
    <t>JOD</t>
  </si>
  <si>
    <t>JPY</t>
  </si>
  <si>
    <t>KES</t>
  </si>
  <si>
    <t>KGS</t>
  </si>
  <si>
    <t>KHR</t>
  </si>
  <si>
    <t>KMF</t>
  </si>
  <si>
    <t>KPW</t>
  </si>
  <si>
    <t>KRW</t>
  </si>
  <si>
    <t>KWD</t>
  </si>
  <si>
    <t>KYD</t>
  </si>
  <si>
    <t>KZT</t>
  </si>
  <si>
    <t>LAK</t>
  </si>
  <si>
    <t>LBP</t>
  </si>
  <si>
    <t>LKR</t>
  </si>
  <si>
    <t>LRD</t>
  </si>
  <si>
    <t>LSL</t>
  </si>
  <si>
    <t>LYD</t>
  </si>
  <si>
    <t>MAD</t>
  </si>
  <si>
    <t>MDL</t>
  </si>
  <si>
    <t>MGA</t>
  </si>
  <si>
    <t>MKD</t>
  </si>
  <si>
    <t>MMK</t>
  </si>
  <si>
    <t>MNT</t>
  </si>
  <si>
    <t>MOP</t>
  </si>
  <si>
    <t>MRU</t>
  </si>
  <si>
    <t>MUR</t>
  </si>
  <si>
    <t>MVR</t>
  </si>
  <si>
    <t>MWK</t>
  </si>
  <si>
    <t>MXN</t>
  </si>
  <si>
    <t>MYR</t>
  </si>
  <si>
    <t>MZN</t>
  </si>
  <si>
    <t>NAD</t>
  </si>
  <si>
    <t>NGN</t>
  </si>
  <si>
    <t>NIO</t>
  </si>
  <si>
    <t>NOK</t>
  </si>
  <si>
    <t>NPR</t>
  </si>
  <si>
    <t>NZD</t>
  </si>
  <si>
    <t>Dólar neozelandés</t>
  </si>
  <si>
    <t>OMR</t>
  </si>
  <si>
    <t>PAB</t>
  </si>
  <si>
    <t>PEN</t>
  </si>
  <si>
    <t>PGK</t>
  </si>
  <si>
    <t>PHP</t>
  </si>
  <si>
    <t>PKR</t>
  </si>
  <si>
    <t>PLN</t>
  </si>
  <si>
    <t>QAR</t>
  </si>
  <si>
    <t>RON</t>
  </si>
  <si>
    <t>RSD</t>
  </si>
  <si>
    <t>RUB</t>
  </si>
  <si>
    <t>RWF</t>
  </si>
  <si>
    <t>SAR</t>
  </si>
  <si>
    <t>SBD</t>
  </si>
  <si>
    <t>SCR</t>
  </si>
  <si>
    <t>SDG</t>
  </si>
  <si>
    <t>SEK</t>
  </si>
  <si>
    <t>SGD</t>
  </si>
  <si>
    <t>SHP</t>
  </si>
  <si>
    <t>SLL</t>
  </si>
  <si>
    <t>SOS</t>
  </si>
  <si>
    <t>SRD</t>
  </si>
  <si>
    <t>STN</t>
  </si>
  <si>
    <t>SVC</t>
  </si>
  <si>
    <t>SYP</t>
  </si>
  <si>
    <t>SZL</t>
  </si>
  <si>
    <t>THB</t>
  </si>
  <si>
    <t>TJS</t>
  </si>
  <si>
    <t>TMT</t>
  </si>
  <si>
    <t>TND</t>
  </si>
  <si>
    <t>TOP</t>
  </si>
  <si>
    <t>TRY</t>
  </si>
  <si>
    <t>TTD</t>
  </si>
  <si>
    <t>TWD</t>
  </si>
  <si>
    <t>TZS</t>
  </si>
  <si>
    <t>UAH</t>
  </si>
  <si>
    <t>UGX</t>
  </si>
  <si>
    <t>Dólar estadounidense</t>
  </si>
  <si>
    <t>UYU</t>
  </si>
  <si>
    <t>UZS</t>
  </si>
  <si>
    <t>VND</t>
  </si>
  <si>
    <t>VUV</t>
  </si>
  <si>
    <t>WST</t>
  </si>
  <si>
    <t>XAF</t>
  </si>
  <si>
    <t>XCD</t>
  </si>
  <si>
    <t>XDR</t>
  </si>
  <si>
    <t>XOF</t>
  </si>
  <si>
    <t>XPF</t>
  </si>
  <si>
    <t>YER</t>
  </si>
  <si>
    <t>ZAR</t>
  </si>
  <si>
    <t>ZMW</t>
  </si>
  <si>
    <t>Afgani</t>
  </si>
  <si>
    <t>Lek</t>
  </si>
  <si>
    <t>Dram armenio</t>
  </si>
  <si>
    <t>Florín antillano neerlandés</t>
  </si>
  <si>
    <t>Kwanza</t>
  </si>
  <si>
    <t>Peso argentino</t>
  </si>
  <si>
    <t>Dólar australiano</t>
  </si>
  <si>
    <t>Florín arubeño</t>
  </si>
  <si>
    <t>Manat azerbaiyano</t>
  </si>
  <si>
    <t>Marco convertible</t>
  </si>
  <si>
    <t>Dólar de Barbados</t>
  </si>
  <si>
    <t>Taka</t>
  </si>
  <si>
    <t>Lev búlgaro</t>
  </si>
  <si>
    <t>Dinar bareiní</t>
  </si>
  <si>
    <t>Franco de Burundi</t>
  </si>
  <si>
    <t>Dólar bermudeño</t>
  </si>
  <si>
    <t>Dólar de Brunéi</t>
  </si>
  <si>
    <t>Boliviano</t>
  </si>
  <si>
    <t>BOV</t>
  </si>
  <si>
    <t>MVDOL</t>
  </si>
  <si>
    <t>Real brasileño</t>
  </si>
  <si>
    <t>Dólar bahameño</t>
  </si>
  <si>
    <t>Ngultrum</t>
  </si>
  <si>
    <t>Pula</t>
  </si>
  <si>
    <t>Rublo bielorruso</t>
  </si>
  <si>
    <t>Dólar beliceño</t>
  </si>
  <si>
    <t>Dólar canadiense</t>
  </si>
  <si>
    <t>Franco congoleño</t>
  </si>
  <si>
    <t>CHE</t>
  </si>
  <si>
    <t>Euro WIR</t>
  </si>
  <si>
    <t>Franco suizo</t>
  </si>
  <si>
    <t>CHW</t>
  </si>
  <si>
    <t>Franco WIR</t>
  </si>
  <si>
    <t>CLF</t>
  </si>
  <si>
    <t>Unidad de fomento</t>
  </si>
  <si>
    <t>Peso chileno</t>
  </si>
  <si>
    <t>Yuan chino</t>
  </si>
  <si>
    <t>Peso colombiano</t>
  </si>
  <si>
    <t>COU</t>
  </si>
  <si>
    <t>Unidad de valor real</t>
  </si>
  <si>
    <t>Colón costarricense</t>
  </si>
  <si>
    <t>Peso convertible</t>
  </si>
  <si>
    <t>Peso cubano</t>
  </si>
  <si>
    <t>Escudo caboverdiano</t>
  </si>
  <si>
    <t>Corona checa</t>
  </si>
  <si>
    <t>Franco yibutiano</t>
  </si>
  <si>
    <t>Corona danesa</t>
  </si>
  <si>
    <t>Peso dominicano</t>
  </si>
  <si>
    <t>Dinar argelino</t>
  </si>
  <si>
    <t>Libra egipcia</t>
  </si>
  <si>
    <t>Nakfa</t>
  </si>
  <si>
    <t>Birr etíope</t>
  </si>
  <si>
    <t>Euro</t>
  </si>
  <si>
    <t>Dólar fiyiano</t>
  </si>
  <si>
    <t>Libra malvinense</t>
  </si>
  <si>
    <t>Libra esterlina</t>
  </si>
  <si>
    <t>Lari</t>
  </si>
  <si>
    <t>Cedi ghanés</t>
  </si>
  <si>
    <t>Libra de Gibraltar</t>
  </si>
  <si>
    <t>Dalasi</t>
  </si>
  <si>
    <t>Franco guineano</t>
  </si>
  <si>
    <t>Quetzal</t>
  </si>
  <si>
    <t>Dólar guyanés</t>
  </si>
  <si>
    <t>Dólar de Hong Kong</t>
  </si>
  <si>
    <t>Lempira</t>
  </si>
  <si>
    <t>Kuna</t>
  </si>
  <si>
    <t>Gourde</t>
  </si>
  <si>
    <t>Forinto</t>
  </si>
  <si>
    <t>Rupia indonesia</t>
  </si>
  <si>
    <t>Nuevo shéquel israelí</t>
  </si>
  <si>
    <t>Rupia india</t>
  </si>
  <si>
    <t>Dinar iraquí</t>
  </si>
  <si>
    <t>Rial iraní</t>
  </si>
  <si>
    <t>Corona islandesa</t>
  </si>
  <si>
    <t>Dólar jamaiquino</t>
  </si>
  <si>
    <t>Dinar jordano</t>
  </si>
  <si>
    <t>Yen</t>
  </si>
  <si>
    <t>Chelín keniano</t>
  </si>
  <si>
    <t>Som</t>
  </si>
  <si>
    <t>Riel</t>
  </si>
  <si>
    <t>Franco comorense</t>
  </si>
  <si>
    <t>Won norcoreano</t>
  </si>
  <si>
    <t>Won</t>
  </si>
  <si>
    <t>Dinar kuwaití</t>
  </si>
  <si>
    <t>Dólar de las Islas Caimán</t>
  </si>
  <si>
    <t>Tenge</t>
  </si>
  <si>
    <t>Kip</t>
  </si>
  <si>
    <t>Libra libanesa</t>
  </si>
  <si>
    <t>Rupia de Sri Lanka</t>
  </si>
  <si>
    <t>Dólar liberiano</t>
  </si>
  <si>
    <t>Loti</t>
  </si>
  <si>
    <t>Dinar libio</t>
  </si>
  <si>
    <t>Dírham marroquí</t>
  </si>
  <si>
    <t>Leu moldavo</t>
  </si>
  <si>
    <t>Ariary malgache</t>
  </si>
  <si>
    <t>Denar</t>
  </si>
  <si>
    <t>Kyat</t>
  </si>
  <si>
    <t>Tugrik</t>
  </si>
  <si>
    <t>Pataca</t>
  </si>
  <si>
    <t>Uguiya</t>
  </si>
  <si>
    <t>Rupia de Mauricio</t>
  </si>
  <si>
    <t>Rufiyaa</t>
  </si>
  <si>
    <t>Kwacha</t>
  </si>
  <si>
    <t>Peso mexicano</t>
  </si>
  <si>
    <t>MXV</t>
  </si>
  <si>
    <t>Unidad de Inversión (UDI) mexicana</t>
  </si>
  <si>
    <t>Ringgit malayo</t>
  </si>
  <si>
    <t>Metical mozambiqueño</t>
  </si>
  <si>
    <t>Dólar namibio</t>
  </si>
  <si>
    <t>Naira</t>
  </si>
  <si>
    <t>Córdoba</t>
  </si>
  <si>
    <t>Corona noruega</t>
  </si>
  <si>
    <t>Rupia nepalí</t>
  </si>
  <si>
    <t>Rial omaní</t>
  </si>
  <si>
    <t>Balboa</t>
  </si>
  <si>
    <t>Sol</t>
  </si>
  <si>
    <t>Kina</t>
  </si>
  <si>
    <t>Peso filipino</t>
  </si>
  <si>
    <t>Rupia pakistaní</t>
  </si>
  <si>
    <t>Złoty</t>
  </si>
  <si>
    <t>Guaraní</t>
  </si>
  <si>
    <t>Riyal qatarí</t>
  </si>
  <si>
    <t>Leu rumano</t>
  </si>
  <si>
    <t>Dinar serbio</t>
  </si>
  <si>
    <t>Rublo ruso</t>
  </si>
  <si>
    <t>Franco ruandés</t>
  </si>
  <si>
    <t>Riyal saudí</t>
  </si>
  <si>
    <t>Dólar de las Islas Salomón</t>
  </si>
  <si>
    <t>Rupia seychelense</t>
  </si>
  <si>
    <t>Dinar sudanés</t>
  </si>
  <si>
    <t>Corona sueca</t>
  </si>
  <si>
    <t>Dólar de Singapur</t>
  </si>
  <si>
    <t>Libra de Santa Elena</t>
  </si>
  <si>
    <t>Leone</t>
  </si>
  <si>
    <t>Chelín somalí</t>
  </si>
  <si>
    <t>Dólar surinamés</t>
  </si>
  <si>
    <t>SSP</t>
  </si>
  <si>
    <t>Libra sursudanesa</t>
  </si>
  <si>
    <t>Dobra</t>
  </si>
  <si>
    <t>Colon Salvadoreño</t>
  </si>
  <si>
    <t>Libra siria</t>
  </si>
  <si>
    <t>Lilangeni</t>
  </si>
  <si>
    <t>Baht</t>
  </si>
  <si>
    <t>Somoni tayiko</t>
  </si>
  <si>
    <t>Manat turcomano</t>
  </si>
  <si>
    <t>Dinar tunecino</t>
  </si>
  <si>
    <t>Paʻanga</t>
  </si>
  <si>
    <t>Lira turca</t>
  </si>
  <si>
    <t>Dólar de Trinidad y Tobago</t>
  </si>
  <si>
    <t>Nuevo dólar taiwanés</t>
  </si>
  <si>
    <t>Chelín tanzano</t>
  </si>
  <si>
    <t>Grivna</t>
  </si>
  <si>
    <t>Chelín ugandés</t>
  </si>
  <si>
    <t>USN</t>
  </si>
  <si>
    <t>Dólar estadounidense (Siguiente día)</t>
  </si>
  <si>
    <t>UYI</t>
  </si>
  <si>
    <t>Peso en Unidades Indexadas (Uruguay)</t>
  </si>
  <si>
    <t>Peso uruguayo</t>
  </si>
  <si>
    <t>UYW</t>
  </si>
  <si>
    <t>Unidad Previsional</t>
  </si>
  <si>
    <t>Som uzbeko</t>
  </si>
  <si>
    <t>VES7​</t>
  </si>
  <si>
    <t>Bolívar soberano</t>
  </si>
  <si>
    <t>Dong vietnamita</t>
  </si>
  <si>
    <t>Vatu</t>
  </si>
  <si>
    <t>Tala</t>
  </si>
  <si>
    <t>Franco CFA de África Central</t>
  </si>
  <si>
    <t>XAG</t>
  </si>
  <si>
    <t>Plata (una onza troy)</t>
  </si>
  <si>
    <t>XAU</t>
  </si>
  <si>
    <t>Oro (una onza troy)</t>
  </si>
  <si>
    <t>XBA</t>
  </si>
  <si>
    <t>Unidad compuesta europea (EURCO) (Unidad del mercados de bonos)</t>
  </si>
  <si>
    <t>XBB</t>
  </si>
  <si>
    <t>Unidad Monetaria europea (E.M.U.-6) (Unidad del mercado de bonos)</t>
  </si>
  <si>
    <t>XBC</t>
  </si>
  <si>
    <t>Unidad europea de cuenta 9 (E.U.A.-9) (Unidad del mercado de bonos)</t>
  </si>
  <si>
    <t>XBD</t>
  </si>
  <si>
    <t>Unidad europea de cuenta 17 (E.U.A.-17) (Unidad del mercado de bonos)</t>
  </si>
  <si>
    <t>Dólar del Caribe Oriental</t>
  </si>
  <si>
    <t>Derechos especiales de giro</t>
  </si>
  <si>
    <t>Franco CFA de África Occidental</t>
  </si>
  <si>
    <t>XPD</t>
  </si>
  <si>
    <t>Paladio (una onza troy)</t>
  </si>
  <si>
    <t>Franco CFP</t>
  </si>
  <si>
    <t>XPT</t>
  </si>
  <si>
    <t>Platino (una onza troy)</t>
  </si>
  <si>
    <t>XSU</t>
  </si>
  <si>
    <t>SUCRE</t>
  </si>
  <si>
    <t>XTS</t>
  </si>
  <si>
    <t>Reservado para pruebas</t>
  </si>
  <si>
    <t>XUA</t>
  </si>
  <si>
    <t>Unidad de cuenta BAD</t>
  </si>
  <si>
    <t>XXX</t>
  </si>
  <si>
    <t>Sin divisa</t>
  </si>
  <si>
    <t>Rial yemení</t>
  </si>
  <si>
    <t>Rand</t>
  </si>
  <si>
    <t>Kwacha zambiano</t>
  </si>
  <si>
    <t>ZWL</t>
  </si>
  <si>
    <t>Dólar zimbabuense</t>
  </si>
  <si>
    <t>No Corrientes</t>
  </si>
  <si>
    <t>Sociedad:</t>
  </si>
  <si>
    <t>Nombre de la entidad financiera</t>
  </si>
  <si>
    <t>Símbolo de Moneda</t>
  </si>
  <si>
    <t>Préstamos de Entidades en el Exterior</t>
  </si>
  <si>
    <t>Intereses a pagar</t>
  </si>
  <si>
    <t>Préstamos de Entidades Locales</t>
  </si>
  <si>
    <t>Intereses préstamos entidades financieras a pagar</t>
  </si>
  <si>
    <t>(-) Intereses a Devengar</t>
  </si>
  <si>
    <t xml:space="preserve">Otros Pasivos con Entidades relacionadas </t>
  </si>
  <si>
    <t>Importe (miles de Gs)</t>
  </si>
  <si>
    <t>Alquileres a Pagar</t>
  </si>
  <si>
    <t>Honorarios Profesionales a Pagar</t>
  </si>
  <si>
    <t>Servicios Basicos a Pagar</t>
  </si>
  <si>
    <t>Fecha</t>
  </si>
  <si>
    <t>Monto Capital Social</t>
  </si>
  <si>
    <t>Valor Nominal de Acciones</t>
  </si>
  <si>
    <t>Cantidad de Acciones</t>
  </si>
  <si>
    <t>Monto Capital Integrado</t>
  </si>
  <si>
    <t>d.1. (nuevas cuentas a incluir)</t>
  </si>
  <si>
    <t>d.2. (nuevas cuentas a incluir)</t>
  </si>
  <si>
    <t>(a) Equivalentes al tipo de cambio referencial de la fecha de presentacion</t>
  </si>
  <si>
    <t>Local</t>
  </si>
  <si>
    <t>Exterior</t>
  </si>
  <si>
    <t>(nuevas lineas de negocio a incluir)</t>
  </si>
  <si>
    <t>Conceptos</t>
  </si>
  <si>
    <t>(Detallar)</t>
  </si>
  <si>
    <t>Utilidad Neta</t>
  </si>
  <si>
    <t>Cantidad de Acciones Ordinarias en Circulación</t>
  </si>
  <si>
    <t>Utilidad Neta por Acción Ordinaria</t>
  </si>
  <si>
    <t>(nueva cuenta a incluir)</t>
  </si>
  <si>
    <t>ESTADO DE EVOLUCIÓN DEL PATRIMONIO NETO</t>
  </si>
  <si>
    <t>ESTADO DE FLUJOS DE EFECTIVO (Método directo)</t>
  </si>
  <si>
    <t>Composición de la cartera de créditos por ventas</t>
  </si>
  <si>
    <t>Total de la cartera de créditos (A+B)</t>
  </si>
  <si>
    <t>(-) Total Previsiones</t>
  </si>
  <si>
    <t>Monto</t>
  </si>
  <si>
    <t>TOTAL  NETO DE LA CARTERA DE CRÉDITOS</t>
  </si>
  <si>
    <t>De</t>
  </si>
  <si>
    <t>A</t>
  </si>
  <si>
    <t xml:space="preserve">% Previsiones  sobre Cartera </t>
  </si>
  <si>
    <t>ACTIVO</t>
  </si>
  <si>
    <t>Cuentas a cobrar comerciales</t>
  </si>
  <si>
    <t>Total activo</t>
  </si>
  <si>
    <t>PASIVO</t>
  </si>
  <si>
    <t>Préstamos a largo plazo</t>
  </si>
  <si>
    <t>Otros pasivos</t>
  </si>
  <si>
    <t>Total pasivo</t>
  </si>
  <si>
    <t>Compras a ….</t>
  </si>
  <si>
    <t>Honorarios por servicios</t>
  </si>
  <si>
    <t xml:space="preserve">Otros </t>
  </si>
  <si>
    <t xml:space="preserve">Gastos financieros </t>
  </si>
  <si>
    <t>Intereses pagados por préstamos</t>
  </si>
  <si>
    <t>NOTA 40 - SALDOS Y TRANSACCIONES CON PARTES RELACIONADAS</t>
  </si>
  <si>
    <t>Saldos y transacciones con partes relacionadas</t>
  </si>
  <si>
    <t>Nota 40</t>
  </si>
  <si>
    <t>Índice</t>
  </si>
  <si>
    <t>EFECTIVO Y SUS EQUIVALENTES AL CIERRE DEL PERIODO</t>
  </si>
  <si>
    <t>-</t>
  </si>
  <si>
    <t xml:space="preserve">Credito Fiscal </t>
  </si>
  <si>
    <t>Equipos de Informatica</t>
  </si>
  <si>
    <t>Banco Basa S.A.</t>
  </si>
  <si>
    <t>Banco Atlas S.A.</t>
  </si>
  <si>
    <t xml:space="preserve">Descuentos Obtenidos </t>
  </si>
  <si>
    <t xml:space="preserve">Gastos no Deducibles </t>
  </si>
  <si>
    <t>IVA-GND</t>
  </si>
  <si>
    <t xml:space="preserve">Reserva Legal </t>
  </si>
  <si>
    <t xml:space="preserve">Diferencia de Cambio </t>
  </si>
  <si>
    <t xml:space="preserve">Otros Intereses Pagados </t>
  </si>
  <si>
    <t xml:space="preserve">Inversiones Temporarias </t>
  </si>
  <si>
    <t xml:space="preserve">Inversiones a Largo Plazo </t>
  </si>
  <si>
    <t xml:space="preserve">Propiedad Planta y Equipo </t>
  </si>
  <si>
    <t xml:space="preserve">Intereses </t>
  </si>
  <si>
    <r>
      <t xml:space="preserve">De haberse aplicado una corrección monetaria integral de los estados financieros, podrían haber surgido diferencias en la presentación de la situación patrimonial y financiera de la sociedad, en los resultados de sus operaciones y en los flujos de efectivo al ….., y por los ejercicios cerrados el, 31 de Diciembre de 2021 y 2020. Según el índice general de precios del consumo (IPC) publicado por el Banco Central del Paraguay, la inflación fue de </t>
    </r>
    <r>
      <rPr>
        <sz val="9"/>
        <rFont val="Arial"/>
        <family val="2"/>
      </rPr>
      <t>00,0% en el año 2021 y 00,0% en el año 2020</t>
    </r>
    <r>
      <rPr>
        <sz val="9"/>
        <color rgb="FF000000"/>
        <rFont val="Arial"/>
        <family val="2"/>
      </rPr>
      <t xml:space="preserve">. </t>
    </r>
    <r>
      <rPr>
        <i/>
        <sz val="9"/>
        <color rgb="FF000000"/>
        <rFont val="Arial"/>
        <family val="2"/>
      </rPr>
      <t>Obs: Datos a incorporar para cierre del ejercicio</t>
    </r>
    <r>
      <rPr>
        <sz val="9"/>
        <color rgb="FF000000"/>
        <rFont val="Arial"/>
        <family val="2"/>
      </rPr>
      <t xml:space="preserve">
</t>
    </r>
  </si>
  <si>
    <t xml:space="preserve">Construcciones-Edificio Zuba I </t>
  </si>
  <si>
    <t>Construcciones-Edificio Zuba II</t>
  </si>
  <si>
    <t>Construcciones-Edificio Zuba III</t>
  </si>
  <si>
    <t>Fecha Presentación</t>
  </si>
  <si>
    <t>Fecha Comparativo BG</t>
  </si>
  <si>
    <t>Fecha Comparativo ER</t>
  </si>
  <si>
    <t>l. Impuesto a la renta</t>
  </si>
  <si>
    <t>A SOLA FIRMA</t>
  </si>
  <si>
    <t>Articulos para la Venta NAYAX</t>
  </si>
  <si>
    <t xml:space="preserve">Inmueble Terreno Zuba I </t>
  </si>
  <si>
    <t>Construcciones-Edificio Zuba IV</t>
  </si>
  <si>
    <t>Inmueble Terreno Zuba IV</t>
  </si>
  <si>
    <t>Inmueble Terreno Zuba V</t>
  </si>
  <si>
    <t>Construcciones-Edificio Zuba V</t>
  </si>
  <si>
    <t>Inmueble Terreno Zuba VII</t>
  </si>
  <si>
    <t>Ventas-Departamentos Zuba I</t>
  </si>
  <si>
    <t>Ventas-Departamentos Zuba II</t>
  </si>
  <si>
    <t>Ventas-Departamentos Zuba III</t>
  </si>
  <si>
    <t>Ventas-Servicios</t>
  </si>
  <si>
    <t xml:space="preserve">Devoluciones </t>
  </si>
  <si>
    <t xml:space="preserve">Ventas-Articulos Nayax </t>
  </si>
  <si>
    <t xml:space="preserve">Garantias Pagadas </t>
  </si>
  <si>
    <t xml:space="preserve">Gastos a Recuperar </t>
  </si>
  <si>
    <t>(Detallar Inversiones)</t>
  </si>
  <si>
    <t>Gastos de Constitucion</t>
  </si>
  <si>
    <t xml:space="preserve">Amortizacion Acumulada-Gastos de Constitucion </t>
  </si>
  <si>
    <t>Anticipos de Clientes</t>
  </si>
  <si>
    <t>Garantia p/Reserva de Alquiler Dpto.Zuba I</t>
  </si>
  <si>
    <t>Garantía p/Reserva Vta.Dpto. Zuba IV</t>
  </si>
  <si>
    <t>Garantía p/Reserva Vta.Dpto. Zuba V</t>
  </si>
  <si>
    <t>Garantia p/Reserva de Alquiler Dpto.Zuba II</t>
  </si>
  <si>
    <t>Movilidad y viáticos</t>
  </si>
  <si>
    <t>Gastos de alquiler</t>
  </si>
  <si>
    <t>Honorarios profesionales y asesoramiento</t>
  </si>
  <si>
    <t>Impuestos y tasas</t>
  </si>
  <si>
    <t>Seguros pagados</t>
  </si>
  <si>
    <t>Otros gastos de operación</t>
  </si>
  <si>
    <t>Contribuciones Sociales</t>
  </si>
  <si>
    <t>Gastos de Publicidad y Propaganda</t>
  </si>
  <si>
    <t>Intereses, multas y recargos impositivos</t>
  </si>
  <si>
    <t>Intereses a bancos e instituciones financieras</t>
  </si>
  <si>
    <t>Depreciación bienes de uso</t>
  </si>
  <si>
    <t>Amortización activos intangibles</t>
  </si>
  <si>
    <t>Previsiones</t>
  </si>
  <si>
    <t xml:space="preserve">Comisiones Pagadas </t>
  </si>
  <si>
    <t>IVA COSTO</t>
  </si>
  <si>
    <t>Resultado del Ejercicio</t>
  </si>
  <si>
    <t>Transferencia / Ajuste de Resultados Acumulados</t>
  </si>
  <si>
    <t>Las operaciones en moneda extranjera se contabilizaron por su equivalente en moneda nacional en función de los tipos de cambio vigentes en el mercado a la fecha de concreción de las transacciones.</t>
  </si>
  <si>
    <t>Comparativo con el cierre de los dos últimos ejercicios económicos</t>
  </si>
  <si>
    <t>Inversiones en asociadas</t>
  </si>
  <si>
    <t xml:space="preserve">Deudas Financieras LP </t>
  </si>
  <si>
    <t xml:space="preserve">Inmueble Terrebo Zuba I </t>
  </si>
  <si>
    <t>Inmueble Terrebo Zuba II</t>
  </si>
  <si>
    <t xml:space="preserve">Aporte de Capital </t>
  </si>
  <si>
    <t>Billetera Electrónica</t>
  </si>
  <si>
    <t>Inmueble Terreno Zuba VI</t>
  </si>
  <si>
    <t>Construcciones-Edificio Zuba VI</t>
  </si>
  <si>
    <t>Construcciones-Edificio Zuba VII</t>
  </si>
  <si>
    <t>Construcciones-Edificio Zuba 8</t>
  </si>
  <si>
    <t>Garantía p/Reserva Vta.Dpto. Zuba VI</t>
  </si>
  <si>
    <t>Garantía p/Reserva Vta.Dpto. Zuba VII</t>
  </si>
  <si>
    <t>Garantia p/Reserva de Alquiler Dpto.Zuba III</t>
  </si>
  <si>
    <t>Garantia p/Reserva de Alquiler Dpto.Zuba IV</t>
  </si>
  <si>
    <t>Prestamo Rolando Zuccolillo U$D-LP</t>
  </si>
  <si>
    <t>Prestamo TAIBACH COMPANY U$D-LP</t>
  </si>
  <si>
    <t>Int. a pagar Prest. Rolando Zuccolillo U$D-LP</t>
  </si>
  <si>
    <t>Int. a pagar Prest. TAIBACH COMPANY S.A U$D-LP</t>
  </si>
  <si>
    <t>Rendimiendo de Inversion</t>
  </si>
  <si>
    <t>Multa Administrativa</t>
  </si>
  <si>
    <t>Ingresos Varios</t>
  </si>
  <si>
    <t>Ingresos Extraordinarios no facturados</t>
  </si>
  <si>
    <t>Impuesto al Valor Agregado a pagar</t>
  </si>
  <si>
    <t>Ventas-Departamentos Zuba IV</t>
  </si>
  <si>
    <t>Préstamo Banco Itaú</t>
  </si>
  <si>
    <t xml:space="preserve">Intereses a pagar Atlas </t>
  </si>
  <si>
    <t xml:space="preserve">Intereses a pagar Itau </t>
  </si>
  <si>
    <t xml:space="preserve">Donaciones </t>
  </si>
  <si>
    <t xml:space="preserve">Depreciaciones y Amortizaciones </t>
  </si>
  <si>
    <t xml:space="preserve">Diferencia de cambio neta </t>
  </si>
  <si>
    <t>DICIEMBRE</t>
  </si>
  <si>
    <t>JUNIO</t>
  </si>
  <si>
    <t>Garantia p/ Reserva Vta Depto Zuba 10</t>
  </si>
  <si>
    <t>Garantia p/ Reserva Vta. Depto Zuba Plaza</t>
  </si>
  <si>
    <t>Garantia p/ Reserva Vta Depto Zuba 13</t>
  </si>
  <si>
    <t>Anticipo de Clientes Vta.Dpto.Zuba X Grav.5% U$S</t>
  </si>
  <si>
    <t>Anticipo de Clientes Vta.Dpto.Zuba X Exentas U$S</t>
  </si>
  <si>
    <t>Anticipo de Clientes Vta.Dpto.Zuba XIII Grav.5% U$S</t>
  </si>
  <si>
    <t>Anticipo de Clientes Vta.Dpto.Zuba XIII Exentas U$S</t>
  </si>
  <si>
    <t>Anticipo de Clientes Alquileres</t>
  </si>
  <si>
    <t>Expensas Cobradas Zuba IV</t>
  </si>
  <si>
    <t>Administración de Inmuebles Zuba II</t>
  </si>
  <si>
    <t>Administración de Inmuebles Zuba III</t>
  </si>
  <si>
    <t>Administración de Inmuebles Zuba IV</t>
  </si>
  <si>
    <t>Crédito retención IDU</t>
  </si>
  <si>
    <t>Inmueble Terreno Zuba 10</t>
  </si>
  <si>
    <t>Inmueble Terreno Zuba 8</t>
  </si>
  <si>
    <t>Inmueble Terreno Zuba 13</t>
  </si>
  <si>
    <t>Construcciones-Edificio Zuba 10</t>
  </si>
  <si>
    <t>Ingresos Extraordinarios por señas y garantías</t>
  </si>
  <si>
    <t>Comisiones por Administración de Inmuebles</t>
  </si>
  <si>
    <t>Ingresos por descuentos al personal</t>
  </si>
  <si>
    <t>Comisiones Cobradas</t>
  </si>
  <si>
    <t>Total Patrimonio Neto</t>
  </si>
  <si>
    <t>Total Pasivos y Patrimonio Neto</t>
  </si>
  <si>
    <t>Anticipos Proveedores del Exterior</t>
  </si>
  <si>
    <t>Anticipos al personal</t>
  </si>
  <si>
    <t xml:space="preserve">Construccion Edificio  Zuba I </t>
  </si>
  <si>
    <t>Construcciones-Edificio Zuba 13</t>
  </si>
  <si>
    <t>Inmueble Terreno Zuba 12</t>
  </si>
  <si>
    <t>Construcciones-Edificio Zuba plaza</t>
  </si>
  <si>
    <t>Inmueble Terreno - Eleva</t>
  </si>
  <si>
    <t>ZUBA S.A.E.C.A.</t>
  </si>
  <si>
    <t>Cuentas a regularizar</t>
  </si>
  <si>
    <t>Dividendos a Pagar</t>
  </si>
  <si>
    <t>Antecedentes de la sociedad: naturaleza jurídica, antecedentes sobre la constitución de la sociedad y reformas estatutarias, actividad principal y secundarias.</t>
  </si>
  <si>
    <t>Denominación:</t>
  </si>
  <si>
    <t>Domicilio Legal:</t>
  </si>
  <si>
    <t>Actividad Principal:</t>
  </si>
  <si>
    <t>Inscripción en el Registro Público de Comercio:</t>
  </si>
  <si>
    <t>Inscripción en la Comisión Nacional de Valores:</t>
  </si>
  <si>
    <t>Fecha de vencimiento del Estatuto o Contrato Social:</t>
  </si>
  <si>
    <t xml:space="preserve">                                                                                      Acciones</t>
  </si>
  <si>
    <t>Nº de votos que otorga cada acción</t>
  </si>
  <si>
    <t>Cantidad</t>
  </si>
  <si>
    <t xml:space="preserve">Suscripto </t>
  </si>
  <si>
    <t>Integrado</t>
  </si>
  <si>
    <t>Clase</t>
  </si>
  <si>
    <t>Tipo</t>
  </si>
  <si>
    <t>(Gs.)</t>
  </si>
  <si>
    <t>Nominativas</t>
  </si>
  <si>
    <t>ZUBA SOCIEDAD ANÓNIMA EMISORA DE CAPITAL ABIERTO</t>
  </si>
  <si>
    <t>(ZUBA S.A.E.C.A.)</t>
  </si>
  <si>
    <t>Fernando de la Mora, Paraguay</t>
  </si>
  <si>
    <t>Operaciones inmobiliarias, comprar, vender, explotar, construir, administrar y alquilar inmuebles urbanos o rurales y bienes sometidos o a someter al Regimen de Propiedad Horizontal, construccion, financiacion como asi mismo su venta</t>
  </si>
  <si>
    <r>
      <t xml:space="preserve">Del Estatuto o Contrato Social: </t>
    </r>
    <r>
      <rPr>
        <b/>
        <sz val="9.5"/>
        <color rgb="FF000080"/>
        <rFont val="Tahoma"/>
        <family val="2"/>
      </rPr>
      <t>Nº 104, del 22/05/2017.</t>
    </r>
  </si>
  <si>
    <t>Julio de 2121.</t>
  </si>
  <si>
    <t>Composición del Capital: Por acciones ordinarias  nominativas</t>
  </si>
  <si>
    <t>1 (uno)</t>
  </si>
  <si>
    <t>Avda. Madame Lynch casi Juan de Zalazar</t>
  </si>
  <si>
    <t>A la fecha de emisión de estos estados financieros, el tipo de cambio de la moneda extranjera Dólar estadounidense ha tenido la siguiente variacion:</t>
  </si>
  <si>
    <t>PASIVOS</t>
  </si>
  <si>
    <t>1 Dólar Americano</t>
  </si>
  <si>
    <t>Se considerán dentro del concepto de efectivo los saldos en efectivo, disponibilidades en cuentas bancarias y toda inversión de muy alta liquidez, con vencimiento originalmente pactado no superior a tres meses.</t>
  </si>
  <si>
    <t>Las propiedades, planta y equipo se exponen a su costo histórico, menos la correspondiente depreciación acumulada. El costo de las mejoras que extienden la vida útil de los bienes o aumentan su capacidad productiva es imputado a las cuentas respectivas del activo.</t>
  </si>
  <si>
    <t>La depreciación es calculada por el método de línea recta. La cantidad depreciable de un activo es determinada después de deducir el valor residual del activo, y está conforme a lo establecido en la Ley 6380/19, Art. 11 y las mismas son determinadas sobre la base de las tasas  establecidas en el Decreto 3182/19, Art. 31.</t>
  </si>
  <si>
    <t>Los gastos de mantenimiento son cargados a resultados.</t>
  </si>
  <si>
    <t>No Aplica</t>
  </si>
  <si>
    <t xml:space="preserve">El impuesto a la renta que se carga a los resultados del año se basa en la utilidad contable antes de este concepto, ajustada por las partidas que la ley incluye o excluye para la determinación de la utilidad gravable a la que se aplica la tasa legal vigente del impuesto y por el reconocimiento del cargo o el ingreso originado por la aplicación del impuesto diferido, si los hubiere. </t>
  </si>
  <si>
    <t>Reserva Legal</t>
  </si>
  <si>
    <t>En guaranies</t>
  </si>
  <si>
    <t>En  guaraníes</t>
  </si>
  <si>
    <t>En  guaranies</t>
  </si>
  <si>
    <t>Importe ( Gs)</t>
  </si>
  <si>
    <t>(En guaraníes)</t>
  </si>
  <si>
    <t xml:space="preserve"> (En guaraníes)</t>
  </si>
  <si>
    <t>(En  guaraníes)</t>
  </si>
  <si>
    <t xml:space="preserve"> Guaranies</t>
  </si>
  <si>
    <t>Guaranies</t>
  </si>
  <si>
    <t>En guaraníes</t>
  </si>
  <si>
    <t>Inmueble Terrebo Zuba III</t>
  </si>
  <si>
    <t>Inmueble Terrebo Zuba IV</t>
  </si>
  <si>
    <t>SETIEMBRE</t>
  </si>
  <si>
    <t>Construcciones-Edificio Zuba 12</t>
  </si>
  <si>
    <t>Retenciones de impuestos a pagar</t>
  </si>
  <si>
    <t>Anticipo Clientes Vta. Depto Zuba Plaza Grav. 5%</t>
  </si>
  <si>
    <t>Garantia p/ Reserva Vta Depto Zuba 12 - CDE</t>
  </si>
  <si>
    <t xml:space="preserve">SETIEMBRE </t>
  </si>
  <si>
    <t>Intereses pagados a entidades financieras</t>
  </si>
  <si>
    <t>Gastos Bancarios</t>
  </si>
  <si>
    <t>Clientes por contrato - CP</t>
  </si>
  <si>
    <t>Bienes de Cambio por Contrato - CP</t>
  </si>
  <si>
    <t xml:space="preserve">Avance de Obra - Zuba V </t>
  </si>
  <si>
    <t>Avance de Obra - Zuba VI</t>
  </si>
  <si>
    <t>Avance de Obra - Zuba VII</t>
  </si>
  <si>
    <t>Avance de Obra - Zuba 8</t>
  </si>
  <si>
    <t>Avance de Obra - Zuba 9 T1</t>
  </si>
  <si>
    <t>Avance de Obra - Zuba 10</t>
  </si>
  <si>
    <t xml:space="preserve"> Proveedores por Contrato - CP</t>
  </si>
  <si>
    <t>Vtas de Dptos Zuba 8 - Avance de Obra</t>
  </si>
  <si>
    <t>Vtas de Dptos Zuba 9 T1 - Avance de Obra</t>
  </si>
  <si>
    <t>Vtas de Dptos Zuba 10 - Avance de Obra</t>
  </si>
  <si>
    <t>Vtas de Dptos Zuba V - Avance de Obra</t>
  </si>
  <si>
    <t>Vtas de Dptos Zuba VI - Avance de Obra</t>
  </si>
  <si>
    <t>Vtas de Dptos Zuba VII - Avance de Obra</t>
  </si>
  <si>
    <t>Proveedores por Contrato - LP</t>
  </si>
  <si>
    <t>Cuentas por pagar comerciales a largo plazo</t>
  </si>
  <si>
    <t>Ingresos por Avance de Obra Zuba V</t>
  </si>
  <si>
    <t>Ingresos por Avance de Obra Zuba VI</t>
  </si>
  <si>
    <t>Ingresos por Avance de Obra Zuba VII</t>
  </si>
  <si>
    <t>Ingresos por Avance de Obra Zuba 8</t>
  </si>
  <si>
    <t>Ingresos por Avance de Obra Zuba 9 T1</t>
  </si>
  <si>
    <t>Ingresos por Avance de Obra Zuba 10</t>
  </si>
  <si>
    <t xml:space="preserve"> Clientes por contrato - LP</t>
  </si>
  <si>
    <t>No aplica.</t>
  </si>
  <si>
    <t>d. Inventarios</t>
  </si>
  <si>
    <t>e. Activos disponibles para la venta</t>
  </si>
  <si>
    <t>f. Previsiones para desvalorización y deterioro de inventarios</t>
  </si>
  <si>
    <t>g. Efectivo y equivalentes de efectivo</t>
  </si>
  <si>
    <t>h. Previsión para cuentas de dudoso cobro/incobrables</t>
  </si>
  <si>
    <t>i. Propiedades, planta y equipo</t>
  </si>
  <si>
    <t>j. Goodwill</t>
  </si>
  <si>
    <t>k. Reconocimiento de ingresos y egresos</t>
  </si>
  <si>
    <t>m. Restricciones a la distribución de utilidades</t>
  </si>
  <si>
    <t>n. Otros principios, prácticas y métodos</t>
  </si>
  <si>
    <t>o. Derechos en Fideicomiso</t>
  </si>
  <si>
    <t>La única restricción de utilidades es la reserva legal del 5% de resultados después de impuestos hasta el 20% del capital.</t>
  </si>
  <si>
    <t>Iva costo - construccion ZUBA V</t>
  </si>
  <si>
    <t>Iva costo - construccion ZUBA VI</t>
  </si>
  <si>
    <t>Iva costo - construccion ZUBA VII</t>
  </si>
  <si>
    <t>Iva costo - construccion ZUBA 8</t>
  </si>
  <si>
    <t>Iva costo - construccion ZUBA 9 T1</t>
  </si>
  <si>
    <t>Iva costo - construccion ZUBA 10</t>
  </si>
  <si>
    <t>Iva costo - construccion ZUBA 13</t>
  </si>
  <si>
    <t>Iva costo - construccion ZUBA plaza</t>
  </si>
  <si>
    <t>Iva costo - construccion ZUBA 9 T2</t>
  </si>
  <si>
    <t>Iva costo - construccion ZUBA 12</t>
  </si>
  <si>
    <t>Inmueble Terreno Zuba 18</t>
  </si>
  <si>
    <t>Inmueble Terreno Zuba 19</t>
  </si>
  <si>
    <t>Financiamiento a Facturar</t>
  </si>
  <si>
    <t>Garantia p/ Reserva Vta Depto Zuba 18</t>
  </si>
  <si>
    <t>Garantia p/ Reserva Vta Depto Zuba 19</t>
  </si>
  <si>
    <t>Financiamiento a Cobrar</t>
  </si>
  <si>
    <t>Financiamiento a Devengar CP</t>
  </si>
  <si>
    <t>Administración de Inmuebles Zuba I</t>
  </si>
  <si>
    <t>Administración de Inmuebles Zuba 5</t>
  </si>
  <si>
    <t>Ventas por Contrato Diferido - LP</t>
  </si>
  <si>
    <t>Anticipo Clientes Vta.Depto. Zuba 10 Exentas U$D</t>
  </si>
  <si>
    <t>Anticipo Clientes Vta.Depto. Zuba 10 Grav. 5 % U$D</t>
  </si>
  <si>
    <t>Anticipo Clientes Vta. Depto. Zuba 13 Grav. 5% U$D</t>
  </si>
  <si>
    <t>Anticipo Clientes Vta. Depto Zuba 13 Exentas U$D</t>
  </si>
  <si>
    <t>Anticipo Clientes Vta. Depto Zuba Plaza Exentas U$</t>
  </si>
  <si>
    <t>Anticipo Clientes Vta. Depto Zuba 12 Exentas U$</t>
  </si>
  <si>
    <t>Anticipo Clientes Vta. Depto Zuba 12  Grav. 5%</t>
  </si>
  <si>
    <t>Financiamiento a Devengar LP</t>
  </si>
  <si>
    <t>Ingresos por financiamiento</t>
  </si>
  <si>
    <t>Financiamiento a Facturar CP</t>
  </si>
  <si>
    <t>Gastos de proyectos</t>
  </si>
  <si>
    <t>Inmueble Terreno Zuba 9 - torre 1</t>
  </si>
  <si>
    <t>Construcciones-Edificio Zuba 9 - torre 1</t>
  </si>
  <si>
    <t>Inmueble Terreno Zuba 9 - torre 2</t>
  </si>
  <si>
    <t>Construcciones-Edificio Zuba 9 - torre 2</t>
  </si>
  <si>
    <t>Financiamiento a Facturar - LP</t>
  </si>
  <si>
    <t>80120949-8</t>
  </si>
  <si>
    <t>Proveedores por contrato CP</t>
  </si>
  <si>
    <t>Proveedores por contrato LP</t>
  </si>
  <si>
    <t>Financiamiento a Cobrar CP</t>
  </si>
  <si>
    <t>Garantia p/Reserva de Alquiler Dpto.Zuba V</t>
  </si>
  <si>
    <t>Garantía p/Reserva Vta.Dpto. Zuba 9</t>
  </si>
  <si>
    <t>Garantía p/Reserva Vta.Dpto. Zuba 8</t>
  </si>
  <si>
    <t>Ventas por Contrato Diferido - CP</t>
  </si>
  <si>
    <t>Aporte para futura integracion de capital</t>
  </si>
  <si>
    <t>El capital social asciende a la suma de G. 15.000.000.000.- (Guaraníes quince mil millones); está compuesto por 15.000 (quince mil) Acciones Nominativas, Ordinarias e Individuales; el valor nominal de las acciones es de G. 1.000.000 (Guaraníes un millón), hallándose integradas por valor de G. 15.000.000.000- (Guaraníes quince mil millones). Cada acción dará derecho a un voto. Ademas, se expone el importe de los Aportes para futura integracion de capital.</t>
  </si>
  <si>
    <t>Gastos de Marketing</t>
  </si>
  <si>
    <t>Utiles de oficna</t>
  </si>
  <si>
    <t>Reparaciones y mantenimientos</t>
  </si>
  <si>
    <t>Servicios Basicos</t>
  </si>
  <si>
    <t>La Sociedad calcula la utilidad (pérdida) neta por acción sobre la base de la utilidad (pérdida) del año y 15000 acciones ordinarias de valor nominal G/1.000.000 cada una con derecho a 1 (un) voto por acción.</t>
  </si>
  <si>
    <t xml:space="preserve">Total Inversión </t>
  </si>
  <si>
    <t>LUODA SOCIEDAD ANONIMA *</t>
  </si>
  <si>
    <t>* Las acciones de LUODA S.A. fueron adquiridas el 22 de Diciembre del 2023.</t>
  </si>
  <si>
    <t>Cargo por Impuesto Diferido</t>
  </si>
  <si>
    <t>Constitución de Activo por ID</t>
  </si>
  <si>
    <t xml:space="preserve"> Ventas por Contrato Diferido - LP</t>
  </si>
  <si>
    <t>Constitución de Pasivo por ID</t>
  </si>
  <si>
    <t xml:space="preserve"> Clientes Zuba V-LP</t>
  </si>
  <si>
    <t xml:space="preserve"> Clientes Zuba VI-LP</t>
  </si>
  <si>
    <t xml:space="preserve"> Clientes Zuba VII-LP</t>
  </si>
  <si>
    <t xml:space="preserve"> Clientes Zuba 8-LP</t>
  </si>
  <si>
    <t xml:space="preserve"> Clientes Zuba 9-LP</t>
  </si>
  <si>
    <t xml:space="preserve"> Clientes Zuba 10-LP</t>
  </si>
  <si>
    <t xml:space="preserve"> Clientes Zuba plaza -LP</t>
  </si>
  <si>
    <t xml:space="preserve"> Clientes Zuba 13-LP</t>
  </si>
  <si>
    <t>Financiamiento a Facturar LP</t>
  </si>
  <si>
    <t>Bienes de Cambio por Contrato - LP</t>
  </si>
  <si>
    <t>La Sociedad contabiliza el impuesto a la renta por el método de lo diferido. El mencionado método establece la determinación de activos o pasivos impositivos diferidos netos basados en las diferencias temporales y temporarias, con cargo a la línea Impuesto a la renta del Estado de resultados.</t>
  </si>
  <si>
    <t>Las cuentas a cobrar en gestión de cobro son provisionadas en un 100%; aunque no se entrega la posesión hasta la cancelación del departamento y la probable perdida es solo financiera y nunca económica</t>
  </si>
  <si>
    <t>Los ingresos y egresos por alquileres son reconocidos en función de su devengamiento. Los ingresos de obras en curso según su avance. Los ingresos de obras culminadas al momento de la entrega de posesión.</t>
  </si>
  <si>
    <t>MARZO</t>
  </si>
  <si>
    <t>COMPRA</t>
  </si>
  <si>
    <t>VENTA</t>
  </si>
  <si>
    <t xml:space="preserve">MES </t>
  </si>
  <si>
    <t>AÑO</t>
  </si>
  <si>
    <t>Tarjeta de Credito Banco Itau a Regularizar</t>
  </si>
  <si>
    <t>Anticipo Clientes Vta. Depto Zuba 12 Grav. 5%</t>
  </si>
  <si>
    <t>Anticipo Clientes Vta. Depto Zuba 18 Exentas U$</t>
  </si>
  <si>
    <t>Anticipo Clientes Vta. Depto Zuba 18 Grav. 5%</t>
  </si>
  <si>
    <t>Mercaderias Tapabocas</t>
  </si>
  <si>
    <t>Anticipos de Clientes U$D</t>
  </si>
  <si>
    <t>Inmueble Terreno Zuba Plaza</t>
  </si>
  <si>
    <t>Avance de Obra - Zuba 9 T2</t>
  </si>
  <si>
    <t>Avance de Obra - Zuba 12</t>
  </si>
  <si>
    <t>Avance de Obra - Zuba 13</t>
  </si>
  <si>
    <t>Vtas de Dptos Zuba 9 T2 - Avance de Obra</t>
  </si>
  <si>
    <t>Vtas de Dptos Zuba 12 - Avance de Obra</t>
  </si>
  <si>
    <t>Vtas de Dptos Zuba 13 - Avance de Obra</t>
  </si>
  <si>
    <t>Valuación de Propiedades de inversión</t>
  </si>
  <si>
    <t>Ingresos por Avance de Obra Zuba 9 T2</t>
  </si>
  <si>
    <t>Ingresos por Avance de Obra Zuba 12</t>
  </si>
  <si>
    <t>Ingresos por Avance de Obra Zuba 13</t>
  </si>
  <si>
    <t>80099561-9</t>
  </si>
  <si>
    <t>Int. a pagar Prest. Banco ItauU$D-LP</t>
  </si>
  <si>
    <t>Prestamo Banco Itau U$D-LP</t>
  </si>
  <si>
    <t>Saldo al 31 de Diciembre de 2022</t>
  </si>
  <si>
    <t>Saldo al 31 de Diciembre de 2023</t>
  </si>
  <si>
    <t>,</t>
  </si>
  <si>
    <t>Los ingresos son considerados por avance de obra</t>
  </si>
  <si>
    <t>Las Propiedades de Inversion son valuadas a su valor de mercado</t>
  </si>
  <si>
    <t>Inmueble Terreno Zuba 20</t>
  </si>
  <si>
    <t>Inmueble Terreno Zuba 21</t>
  </si>
  <si>
    <t>Inmueble Terreno Zuba 22</t>
  </si>
  <si>
    <t>Construcciones- Edificio Zuba 18</t>
  </si>
  <si>
    <t>Anticipo Clientes Vta. Depto Zuba 18  Exentas</t>
  </si>
  <si>
    <t>Anticipo Clientes Vta.Depto. Zuba 18 Gav. 5% U$D</t>
  </si>
  <si>
    <t>Financiamiento a Cobrar LP</t>
  </si>
  <si>
    <t>Costo de venta Tapabocas</t>
  </si>
  <si>
    <t>Garantia p/Reserva de Alquiler Dpto.Zuba VII</t>
  </si>
  <si>
    <t>Venta de acciones</t>
  </si>
  <si>
    <t>Venta deTapabocas</t>
  </si>
  <si>
    <t>Gastos de Proyectos de inversion</t>
  </si>
  <si>
    <t>Deudores - Entidad relacionada-Eleva</t>
  </si>
  <si>
    <t>Saldo a ejecutar de contrato de ventas anticipada de unidades de proyectos  (*)</t>
  </si>
  <si>
    <t>Ingreso devengado por venta anticipada de unidades de proyectos (**)</t>
  </si>
  <si>
    <t>Saldo de cuotas a cobrar por contratos de ventas anticipadas  **</t>
  </si>
  <si>
    <t>(**) Saldos de cuentas por cobrar y facturar a clientes en base al cronograma de pago acordado en cada contrato de venta anticipada firmada con los mismos, cuya contrapartida es Venta por contrato diferido</t>
  </si>
  <si>
    <t>(-) Intereses a vencer CP</t>
  </si>
  <si>
    <t>(*) Corresponde a la venta facturada por el total del precio pactado en los contratos de ventas anticipadas.</t>
  </si>
  <si>
    <t>Saldo a ejecutar de contrato de ventas anticipada de unidades de proyectos - LP (*)</t>
  </si>
  <si>
    <t>Ingreso devengado por venta anticipada de unidades de proyectos - LP (**)</t>
  </si>
  <si>
    <t>Inmueble - Zuba propio</t>
  </si>
  <si>
    <t>Intereses a pagar (Prest. Rolando Zuccolillo U$D-TAIBACH COMPANY S.A)</t>
  </si>
  <si>
    <t xml:space="preserve">Tarjeta de Crédito a pagar </t>
  </si>
  <si>
    <t>(-) Intereses a vencer LP</t>
  </si>
  <si>
    <t>Los Estados financieros se encuentran preparados siguiendo los criterios de las Normas de Informacion Financiera (NIF) emitidas por el Consejo de Contadores Publicos del Paraguay sobre la base de los costos historicos, excepto para el caso de activos y pasivos en moneda extranjera y las propiedades, planta y equipo segun se explican en los puntos c) y k), los bienes de inversion se encuentran valuados a valor razonable y no reconocen en forma integral los efectos de la inflacion sobre la situacion patrimonial y financiera de la sociedad, sobre los resultados de sus operaciones y los flujos de efectivo en atencion a que la correccion monetaria no constituye una practica obligatoria en Paraguay.</t>
  </si>
  <si>
    <t xml:space="preserve">Las existencias se incorporan como bien de cambio a su costo historico; tambien cuentan con una porcion de costo proyectado.
</t>
  </si>
  <si>
    <t>Contempla los saldos en efectivo y billetera electronica mantenidos en tesoreria, asi como los saldos en cuenta de libre disponibilidad en bancos de plaza. La composición de la cuenta es la siguiente:</t>
  </si>
  <si>
    <t>En esta cuenta estan registradas inversiones hechas en BASA y Sudameris</t>
  </si>
  <si>
    <t>Las cuentas a cobrar comerciales a corto plazo se integran por las facturas pendientes de cobro; la cuentas a cobrar con vinculadas, los intereses a facturar y esta regularizado por los saldos de avance de obra pendientes de cobro y por las previsiones por gestion de cobro.</t>
  </si>
  <si>
    <t>Las cuentas a cobrar comerciales a largo plazo se conforman por las facturas emitidas e intereses a facturar</t>
  </si>
  <si>
    <t xml:space="preserve">(**) Corresponde a Ingresos devengados al 30.06.24  y 31,12,23 respectivamente de las unidades de proyectos, del Zuba vendidas anticipadamente, el cual ha sido estimado en función del precio total de venta acordado en cada contrato y el grado de avance del proyecto, cuya contrapartida se expone en el ingreso bajo la cuenta de Ventas.			
			</t>
  </si>
  <si>
    <t>El rubro de otros créditos se compone por anticipos a proveedores y funcionarios, saldos fiscales a favor de la sociedad, gastos relacionados al avance de obra pendientes de reconocimiento en el estado de resultados  y gastos relacionados a futuras inversiones</t>
  </si>
  <si>
    <t>Otras Reservas</t>
  </si>
  <si>
    <t>Distribucion de Utilidades s/Acta de Asamblea General ordinaria N° 8 de fecha 05/05/2023</t>
  </si>
  <si>
    <t>Saldo a ejecutar de contrato de ventas anticipada de unidades de proyectos  *</t>
  </si>
  <si>
    <t>(*) Saldo de las ventas diferidas correspondientes a los proyectos Zuba V, VI y VII</t>
  </si>
  <si>
    <t>Saldo de cuotas a cobrar por contratos de ventas anticipadas - LP **</t>
  </si>
  <si>
    <t>Cuentas a cobrar de clientes por ejecución de proyectos al cierre del ejercicio CP ***</t>
  </si>
  <si>
    <t>Cuentas a cobrar de clientes por ejecución de proyectos al cierre del ejercicio ***</t>
  </si>
  <si>
    <t>(***) Corresponde a los saldos de las Cuentas por cobrar facturadas en su totalidad que regularizan el pasivo debido a que el Avance de obra es inferior a lo que el cliente abono</t>
  </si>
  <si>
    <t>Ingreso devengado por venta anticipada de unidades de proyectos - Pasivo - CP ****</t>
  </si>
  <si>
    <t>Ingreso devengado por ventas anticipadas de unidades de proyectos - Pasivo - LP ****</t>
  </si>
  <si>
    <t>Los saldos expuestos corresponden a las siguientes cuentas: Anticipos de clientes, Administración de Alquiler, Financiamientos a cobrar, Garantías de Alquiler, Garantías de ventas (Señas), Tarjetas de crédito a pagar, Dividendos a pagar, Ventas por contrato diferido y sus correspondientes regularizadoras de los ingresos por avance de obra, así como Cuentas a cobrar a clientes por ejecución de proyectos y Clientes por contratos.</t>
  </si>
  <si>
    <t>Inmuebles Eleva</t>
  </si>
  <si>
    <t>En este rubro se encuentan registrados los activos fijos (Equipos de Informatica y Mubles de Oficina) y los Departamentos propios que se encuentran arrendados (estos ultimos que se encuentan valuados a precio de mercado)</t>
  </si>
  <si>
    <t>Se componen por las cuentas por pagar comerciales y las provisiones de deudas por contratos por las obras a ser construidas junto con sus regularizadoras que representan las obras pendientes de contruccion.</t>
  </si>
  <si>
    <t>(****) Corresponde a Ingresos devengados, vendidos anticipadamente, los cuales han sido estimados en función del precio total de venta acordado en cada contrato y el grado de avance del proyecto, cuya contrapartida se expone en el ingreso bajo la cuenta de Ventas.</t>
  </si>
  <si>
    <r>
      <t xml:space="preserve">Al 31 de Diciembre del  2023 la Sociedad constituyó una provisión para impuesto a la renta de </t>
    </r>
    <r>
      <rPr>
        <b/>
        <sz val="12"/>
        <color theme="1"/>
        <rFont val="Calibri"/>
        <family val="2"/>
      </rPr>
      <t>Gs. 2.522.089.817</t>
    </r>
  </si>
  <si>
    <t>Mejoras en predio ajeno</t>
  </si>
  <si>
    <t>Anticipo Clientes Vta. Depto. Zuba 20 Exenta U$D</t>
  </si>
  <si>
    <t>Anticipo Clientes Vta. Depto. Zuba 20 Grav, 5% U$D</t>
  </si>
  <si>
    <t>Anticipo Clientes Vta. Depto. Zuba 21 Exenta U$D</t>
  </si>
  <si>
    <t>Anticipo Clientes Vta. Depto. Zuba 21 Grav. 5% U$D</t>
  </si>
  <si>
    <t xml:space="preserve">Ingreso por desafectación de previsiones </t>
  </si>
  <si>
    <t>Ingresos por Avance de Obra Zuba 18</t>
  </si>
  <si>
    <t>Avance de Obra - Zuba 18</t>
  </si>
  <si>
    <t>Al 30 de Setiembre al 2024</t>
  </si>
  <si>
    <t>Gastos de edificios</t>
  </si>
  <si>
    <r>
      <t xml:space="preserve">Por el ejercicio anual iniciado el </t>
    </r>
    <r>
      <rPr>
        <b/>
        <sz val="7"/>
        <color theme="1"/>
        <rFont val="Tahoma"/>
        <family val="2"/>
      </rPr>
      <t xml:space="preserve">1º de Enero de 2024 </t>
    </r>
    <r>
      <rPr>
        <sz val="7"/>
        <color theme="1"/>
        <rFont val="Tahoma"/>
        <family val="2"/>
      </rPr>
      <t>hasta el</t>
    </r>
    <r>
      <rPr>
        <b/>
        <sz val="7"/>
        <color theme="1"/>
        <rFont val="Tahoma"/>
        <family val="2"/>
      </rPr>
      <t xml:space="preserve"> 30 de Setiembre de 2024</t>
    </r>
  </si>
  <si>
    <r>
      <t xml:space="preserve">De las modificaciones:  según escritura publica </t>
    </r>
    <r>
      <rPr>
        <b/>
        <sz val="9.5"/>
        <color rgb="FF000099"/>
        <rFont val="Tahoma"/>
        <family val="2"/>
      </rPr>
      <t>Nº08 de fecha 09 de febrero de 2021 por incremento de capital</t>
    </r>
    <r>
      <rPr>
        <b/>
        <sz val="9.5"/>
        <color theme="1"/>
        <rFont val="Tahoma"/>
        <family val="2"/>
      </rPr>
      <t>; según</t>
    </r>
    <r>
      <rPr>
        <b/>
        <sz val="9.5"/>
        <color rgb="FF000099"/>
        <rFont val="Tahoma"/>
        <family val="2"/>
      </rPr>
      <t xml:space="preserve"> </t>
    </r>
    <r>
      <rPr>
        <b/>
        <sz val="9.5"/>
        <rFont val="Tahoma"/>
        <family val="2"/>
      </rPr>
      <t>escritura publica</t>
    </r>
    <r>
      <rPr>
        <b/>
        <sz val="9.5"/>
        <color rgb="FF000099"/>
        <rFont val="Tahoma"/>
        <family val="2"/>
      </rPr>
      <t xml:space="preserve"> Nº13 de fecha 28 de julio de 2022 por incremento de capital y cambio de denominacion</t>
    </r>
    <r>
      <rPr>
        <b/>
        <sz val="9.5"/>
        <color theme="1"/>
        <rFont val="Tahoma"/>
        <family val="2"/>
      </rPr>
      <t xml:space="preserve">; según escrituta pública </t>
    </r>
    <r>
      <rPr>
        <b/>
        <sz val="9.5"/>
        <color rgb="FF000099"/>
        <rFont val="Tahoma"/>
        <family val="2"/>
      </rPr>
      <t>N°606 de fecha 31 de octubre de 2023 por incremento de capital; según escrituta pública N°381 de fecha 24 de junio del 2024.</t>
    </r>
  </si>
  <si>
    <t>Iva costo - construccion ZUBA 18</t>
  </si>
  <si>
    <t>Iva costo - construccion ZUBA 20</t>
  </si>
  <si>
    <t>Iva costo - construccion ZUBA 21</t>
  </si>
  <si>
    <t>MAQUILADORA PANAMERICANA SOCIEDAD ANONIMA **</t>
  </si>
  <si>
    <t>* Parte de las acciones integradas de MAUILADORA PANAMERICANA S.A. deben ser vendidas según Acuerdo de accionistas de fecha 19/09/2024 y la participacion de ZUBA quedaria en el 50%.</t>
  </si>
  <si>
    <t>Administración de Inmuebles Zuba 7</t>
  </si>
  <si>
    <t>Entre la fecha de cierre del ejercicio y la fecha de preparación de estos estados financieros, no han ocurrido hechos significativos de carácter financiero o de otra índole que afecten la situación patrimonial o financiera o los resultados de la Sociedad al 30 de setiembre del 2024.</t>
  </si>
  <si>
    <t>Distribucion de Utilidades s/Acta de Asamblea General ordinaria N° 10 de fecha  08/04/2024 y Acta de Asamblea General ordinaria N° 11 de fecha  08/07/2024</t>
  </si>
  <si>
    <t/>
  </si>
  <si>
    <t>Los bienes de cambio están registrados por los valores documentados de terrenos,edificios e impuestos no recuperables  y regularizados por los costos relacionados al avance de obra.</t>
  </si>
  <si>
    <t>b) Datos sobre la inversión:</t>
  </si>
  <si>
    <t xml:space="preserve">30/09/2024 - 31/12/2023 </t>
  </si>
  <si>
    <t>30/09/2024 - 30/09/2023</t>
  </si>
  <si>
    <t>NOTA 22 –  DIFERENCIA TRANSITORIA POR CONVERSION</t>
  </si>
  <si>
    <t>Nota 30 - Resultado de inversiones en asociadas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</si>
</sst>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1" formatCode="_-* #,##0_-;\-* #,##0_-;_-* &quot;-&quot;_-;_-@_-"/>
    <numFmt numFmtId="43" formatCode="_-* #,##0.00_-;\-* #,##0.00_-;_-* &quot;-&quot;??_-;_-@_-"/>
    <numFmt numFmtId="164" formatCode="_ * #,##0_ ;_ * \-#,##0_ ;_ * &quot;-&quot;_ ;_ @_ "/>
    <numFmt numFmtId="165" formatCode="_ &quot;₲&quot;\ * #,##0.00_ ;_ &quot;₲&quot;\ * \-#,##0.00_ ;_ &quot;₲&quot;\ * &quot;-&quot;??_ ;_ @_ "/>
    <numFmt numFmtId="166" formatCode="_ * #,##0.00_ ;_ * \-#,##0.00_ ;_ * &quot;-&quot;??_ ;_ @_ "/>
    <numFmt numFmtId="167" formatCode="_-* #,##0.00\ _€_-;\-* #,##0.00\ _€_-;_-* &quot;-&quot;??\ _€_-;_-@_-"/>
    <numFmt numFmtId="168" formatCode="_(* #,##0_);_(* \(#,##0\);_(* &quot;-&quot;_);_(@_)"/>
    <numFmt numFmtId="169" formatCode="_(* #,##0.00_);_(* \(#,##0.00\);_(* &quot;-&quot;??_);_(@_)"/>
    <numFmt numFmtId="170" formatCode="_ * #,##0_ ;_ * \-#,##0_ ;_ * &quot;-&quot;??_ ;_ @_ "/>
    <numFmt numFmtId="171" formatCode="_-* #,##0_-;\-* #,##0_-;_-* &quot;-&quot;??_-;_-@_-"/>
    <numFmt numFmtId="172" formatCode="_(* #,##0_);_(* \(#,##0\);_(* &quot;-&quot;??_);_(@_)"/>
    <numFmt numFmtId="173" formatCode="dd/mm/yyyy;@"/>
    <numFmt numFmtId="174" formatCode="_ * #,##0.00_ ;_ * \-#,##0.00_ ;_ * &quot;-&quot;_ ;_ @_ "/>
    <numFmt numFmtId="175" formatCode="#,###,##0"/>
    <numFmt numFmtId="176" formatCode="0_ ;\-0\ "/>
    <numFmt numFmtId="177" formatCode="_ * #,##0_ ;_ * \-#,##0_ ;_ * \-_ ;_ @_ "/>
    <numFmt numFmtId="178" formatCode="&quot;₲&quot;\ #,##0.00"/>
    <numFmt numFmtId="179" formatCode="_ [$€-2]\ * #,##0.00_ ;_ [$€-2]\ * \-#,##0.00_ ;_ [$€-2]\ * \-??_ "/>
    <numFmt numFmtId="180" formatCode="dd\.mm\.yyyy;@"/>
    <numFmt numFmtId="181" formatCode="dd\.mm\.yy;@"/>
  </numFmts>
  <fonts count="114" x14ac:knownFonts="1">
    <font>
      <sz val="11"/>
      <color theme="1"/>
      <name val="Calibri"/>
      <family val="2"/>
      <scheme val="minor"/>
    </font>
    <font>
      <sz val="11"/>
      <color theme="1"/>
      <name val="Calibri"/>
      <family val="2"/>
      <scheme val="minor"/>
    </font>
    <font>
      <b/>
      <sz val="10"/>
      <color theme="1"/>
      <name val="Arial"/>
      <family val="2"/>
    </font>
    <font>
      <sz val="10"/>
      <color theme="1"/>
      <name val="Arial"/>
      <family val="2"/>
    </font>
    <font>
      <sz val="10"/>
      <name val="Arial"/>
      <family val="2"/>
    </font>
    <font>
      <sz val="11"/>
      <color indexed="8"/>
      <name val="Calibri"/>
      <family val="2"/>
    </font>
    <font>
      <sz val="10"/>
      <color rgb="FF000000"/>
      <name val="Arial"/>
      <family val="2"/>
    </font>
    <font>
      <b/>
      <sz val="9"/>
      <name val="Arial"/>
      <family val="2"/>
    </font>
    <font>
      <sz val="9"/>
      <color theme="1"/>
      <name val="Arial"/>
      <family val="2"/>
    </font>
    <font>
      <b/>
      <sz val="10"/>
      <name val="Arial"/>
      <family val="2"/>
    </font>
    <font>
      <sz val="8"/>
      <color theme="1"/>
      <name val="Arial"/>
      <family val="2"/>
    </font>
    <font>
      <b/>
      <u/>
      <sz val="10"/>
      <name val="Arial"/>
      <family val="2"/>
    </font>
    <font>
      <sz val="11"/>
      <color theme="1"/>
      <name val="Arial"/>
      <family val="2"/>
    </font>
    <font>
      <u/>
      <sz val="11"/>
      <color theme="10"/>
      <name val="Calibri"/>
      <family val="2"/>
      <scheme val="minor"/>
    </font>
    <font>
      <u/>
      <sz val="10"/>
      <color theme="10"/>
      <name val="Arial"/>
      <family val="2"/>
    </font>
    <font>
      <sz val="10"/>
      <color theme="0"/>
      <name val="Arial"/>
      <family val="2"/>
    </font>
    <font>
      <sz val="10"/>
      <color rgb="FFFF0000"/>
      <name val="Arial"/>
      <family val="2"/>
    </font>
    <font>
      <sz val="11"/>
      <name val="Arial"/>
      <family val="2"/>
    </font>
    <font>
      <b/>
      <sz val="10"/>
      <color rgb="FFFF0000"/>
      <name val="Arial"/>
      <family val="2"/>
    </font>
    <font>
      <sz val="9"/>
      <color rgb="FFFF0000"/>
      <name val="Arial"/>
      <family val="2"/>
    </font>
    <font>
      <sz val="12"/>
      <color theme="1"/>
      <name val="Arial"/>
      <family val="2"/>
    </font>
    <font>
      <sz val="11"/>
      <color theme="0"/>
      <name val="Arial"/>
      <family val="2"/>
    </font>
    <font>
      <b/>
      <sz val="11"/>
      <name val="Arial"/>
      <family val="2"/>
    </font>
    <font>
      <b/>
      <sz val="10"/>
      <color theme="0"/>
      <name val="Arial"/>
      <family val="2"/>
    </font>
    <font>
      <sz val="11"/>
      <color rgb="FFFF0000"/>
      <name val="Arial"/>
      <family val="2"/>
    </font>
    <font>
      <b/>
      <sz val="10"/>
      <color theme="0"/>
      <name val="Arial Black"/>
      <family val="2"/>
    </font>
    <font>
      <sz val="10"/>
      <color theme="0"/>
      <name val="Arial Black"/>
      <family val="2"/>
    </font>
    <font>
      <sz val="12"/>
      <color theme="0"/>
      <name val="Arial"/>
      <family val="2"/>
    </font>
    <font>
      <b/>
      <sz val="11"/>
      <color theme="1"/>
      <name val="Calibri"/>
      <family val="2"/>
      <scheme val="minor"/>
    </font>
    <font>
      <sz val="9"/>
      <name val="Arial"/>
      <family val="2"/>
    </font>
    <font>
      <b/>
      <sz val="11"/>
      <color theme="0"/>
      <name val="Arial"/>
      <family val="2"/>
    </font>
    <font>
      <b/>
      <sz val="9"/>
      <color rgb="FFFFFFFF"/>
      <name val="Arial"/>
      <family val="2"/>
    </font>
    <font>
      <sz val="9"/>
      <color rgb="FFFFFFFF"/>
      <name val="Arial"/>
      <family val="2"/>
    </font>
    <font>
      <sz val="9"/>
      <color rgb="FF000000"/>
      <name val="Arial"/>
      <family val="2"/>
    </font>
    <font>
      <sz val="11"/>
      <color rgb="FF000000"/>
      <name val="Calibri"/>
      <family val="2"/>
      <scheme val="minor"/>
    </font>
    <font>
      <sz val="8"/>
      <color rgb="FFFF0000"/>
      <name val="Arial"/>
      <family val="2"/>
    </font>
    <font>
      <b/>
      <sz val="11"/>
      <color theme="0"/>
      <name val="Calibri"/>
      <family val="2"/>
      <scheme val="minor"/>
    </font>
    <font>
      <sz val="11"/>
      <color rgb="FFFF0000"/>
      <name val="Calibri"/>
      <family val="2"/>
      <scheme val="minor"/>
    </font>
    <font>
      <sz val="11"/>
      <name val="Calibri"/>
      <family val="2"/>
      <scheme val="minor"/>
    </font>
    <font>
      <b/>
      <sz val="11"/>
      <name val="Calibri"/>
      <family val="2"/>
      <scheme val="minor"/>
    </font>
    <font>
      <sz val="9"/>
      <name val="Calibri"/>
      <family val="2"/>
      <scheme val="minor"/>
    </font>
    <font>
      <i/>
      <sz val="9"/>
      <name val="Calibri"/>
      <family val="2"/>
      <scheme val="minor"/>
    </font>
    <font>
      <sz val="9"/>
      <color theme="1"/>
      <name val="Calibri"/>
      <family val="2"/>
      <scheme val="minor"/>
    </font>
    <font>
      <sz val="10"/>
      <color theme="1"/>
      <name val="Calibri"/>
      <family val="2"/>
      <scheme val="minor"/>
    </font>
    <font>
      <i/>
      <sz val="9"/>
      <color theme="1"/>
      <name val="Arial"/>
      <family val="2"/>
    </font>
    <font>
      <sz val="12"/>
      <color theme="1"/>
      <name val="Calibri"/>
      <family val="2"/>
      <scheme val="minor"/>
    </font>
    <font>
      <b/>
      <sz val="12"/>
      <color theme="0"/>
      <name val="Calibri"/>
      <family val="2"/>
      <scheme val="minor"/>
    </font>
    <font>
      <sz val="12"/>
      <color theme="0"/>
      <name val="Calibri"/>
      <family val="2"/>
      <scheme val="minor"/>
    </font>
    <font>
      <i/>
      <sz val="10"/>
      <color theme="1"/>
      <name val="Arial"/>
      <family val="2"/>
    </font>
    <font>
      <i/>
      <sz val="11"/>
      <color theme="1"/>
      <name val="Calibri"/>
      <family val="2"/>
      <scheme val="minor"/>
    </font>
    <font>
      <i/>
      <sz val="9"/>
      <color rgb="FF000000"/>
      <name val="Arial"/>
      <family val="2"/>
    </font>
    <font>
      <b/>
      <sz val="10"/>
      <color rgb="FFFFFFFF"/>
      <name val="Arial"/>
      <family val="2"/>
    </font>
    <font>
      <sz val="11"/>
      <color theme="1"/>
      <name val="Calibri"/>
      <family val="2"/>
    </font>
    <font>
      <b/>
      <sz val="11"/>
      <color rgb="FF000000"/>
      <name val="Calibri"/>
      <family val="2"/>
    </font>
    <font>
      <sz val="11"/>
      <name val="Calibri"/>
      <family val="2"/>
    </font>
    <font>
      <b/>
      <sz val="11"/>
      <name val="Calibri"/>
      <family val="2"/>
    </font>
    <font>
      <i/>
      <sz val="9"/>
      <name val="Calibri"/>
      <family val="2"/>
    </font>
    <font>
      <sz val="11"/>
      <color indexed="8"/>
      <name val="Calibri"/>
      <family val="2"/>
      <charset val="1"/>
    </font>
    <font>
      <b/>
      <sz val="9"/>
      <name val="Calibri"/>
      <family val="2"/>
      <scheme val="minor"/>
    </font>
    <font>
      <b/>
      <sz val="10"/>
      <name val="Calibri"/>
      <family val="2"/>
      <scheme val="minor"/>
    </font>
    <font>
      <b/>
      <sz val="10"/>
      <color theme="0"/>
      <name val="Calibri"/>
      <family val="2"/>
      <scheme val="minor"/>
    </font>
    <font>
      <b/>
      <sz val="10"/>
      <color theme="1"/>
      <name val="Calibri"/>
      <family val="2"/>
      <scheme val="minor"/>
    </font>
    <font>
      <sz val="10"/>
      <name val="Calibri"/>
      <family val="2"/>
      <scheme val="minor"/>
    </font>
    <font>
      <sz val="10"/>
      <color rgb="FFFF0000"/>
      <name val="Calibri"/>
      <family val="2"/>
      <scheme val="minor"/>
    </font>
    <font>
      <b/>
      <sz val="9"/>
      <color theme="1"/>
      <name val="Calibri"/>
      <family val="2"/>
      <scheme val="minor"/>
    </font>
    <font>
      <b/>
      <sz val="9"/>
      <color theme="0"/>
      <name val="Calibri"/>
      <family val="2"/>
      <scheme val="minor"/>
    </font>
    <font>
      <sz val="10"/>
      <color rgb="FF000000"/>
      <name val="Calibri"/>
      <family val="2"/>
      <scheme val="minor"/>
    </font>
    <font>
      <u/>
      <sz val="10"/>
      <color theme="1"/>
      <name val="Calibri"/>
      <family val="2"/>
      <scheme val="minor"/>
    </font>
    <font>
      <sz val="9"/>
      <color rgb="FFFF0000"/>
      <name val="Calibri"/>
      <family val="2"/>
      <scheme val="minor"/>
    </font>
    <font>
      <b/>
      <u/>
      <sz val="10"/>
      <color theme="1"/>
      <name val="Calibri"/>
      <family val="2"/>
      <scheme val="minor"/>
    </font>
    <font>
      <b/>
      <sz val="10"/>
      <color rgb="FFFFFFFF"/>
      <name val="Calibri"/>
      <family val="2"/>
      <scheme val="minor"/>
    </font>
    <font>
      <b/>
      <i/>
      <sz val="10"/>
      <name val="Calibri"/>
      <family val="2"/>
      <scheme val="minor"/>
    </font>
    <font>
      <b/>
      <sz val="10"/>
      <color rgb="FF000000"/>
      <name val="Calibri"/>
      <family val="2"/>
      <scheme val="minor"/>
    </font>
    <font>
      <i/>
      <sz val="10"/>
      <color rgb="FF000000"/>
      <name val="Calibri"/>
      <family val="2"/>
      <scheme val="minor"/>
    </font>
    <font>
      <b/>
      <i/>
      <sz val="11"/>
      <color theme="1"/>
      <name val="Calibri"/>
      <family val="2"/>
      <scheme val="minor"/>
    </font>
    <font>
      <sz val="8"/>
      <name val="Calibri"/>
      <family val="2"/>
      <scheme val="minor"/>
    </font>
    <font>
      <sz val="10"/>
      <name val="Arial Black"/>
      <family val="2"/>
    </font>
    <font>
      <b/>
      <sz val="11"/>
      <color theme="1"/>
      <name val="Arial"/>
      <family val="2"/>
    </font>
    <font>
      <b/>
      <sz val="8"/>
      <color theme="1"/>
      <name val="Tahoma"/>
      <family val="2"/>
    </font>
    <font>
      <sz val="7"/>
      <color theme="1"/>
      <name val="Tahoma"/>
      <family val="2"/>
    </font>
    <font>
      <b/>
      <sz val="7"/>
      <color theme="1"/>
      <name val="Tahoma"/>
      <family val="2"/>
    </font>
    <font>
      <b/>
      <sz val="8"/>
      <color rgb="FF000080"/>
      <name val="Tahoma"/>
      <family val="2"/>
    </font>
    <font>
      <b/>
      <i/>
      <sz val="8"/>
      <color theme="1"/>
      <name val="Tahoma"/>
      <family val="2"/>
    </font>
    <font>
      <b/>
      <sz val="9.5"/>
      <color theme="1"/>
      <name val="Tahoma"/>
      <family val="2"/>
    </font>
    <font>
      <b/>
      <sz val="9.5"/>
      <color rgb="FF000080"/>
      <name val="Tahoma"/>
      <family val="2"/>
    </font>
    <font>
      <sz val="8"/>
      <color theme="1"/>
      <name val="Tahoma"/>
      <family val="2"/>
    </font>
    <font>
      <b/>
      <sz val="10"/>
      <color theme="1"/>
      <name val="Tahoma"/>
      <family val="2"/>
    </font>
    <font>
      <b/>
      <sz val="10"/>
      <color rgb="FF000000"/>
      <name val="Tahoma"/>
      <family val="2"/>
    </font>
    <font>
      <sz val="10"/>
      <color theme="1"/>
      <name val="Tahoma"/>
      <family val="2"/>
    </font>
    <font>
      <sz val="10"/>
      <color rgb="FF333333"/>
      <name val="Arial"/>
      <family val="2"/>
    </font>
    <font>
      <sz val="11"/>
      <color theme="0"/>
      <name val="Calibri"/>
      <family val="2"/>
      <scheme val="minor"/>
    </font>
    <font>
      <sz val="9"/>
      <color theme="0"/>
      <name val="Arial"/>
      <family val="2"/>
    </font>
    <font>
      <sz val="9"/>
      <color theme="0"/>
      <name val="Calibri"/>
      <family val="2"/>
      <scheme val="minor"/>
    </font>
    <font>
      <sz val="10"/>
      <color theme="0"/>
      <name val="Calibri"/>
      <family val="2"/>
      <scheme val="minor"/>
    </font>
    <font>
      <b/>
      <sz val="12"/>
      <color theme="0"/>
      <name val="Arial"/>
      <family val="2"/>
    </font>
    <font>
      <b/>
      <sz val="11"/>
      <color theme="1"/>
      <name val="Calibri"/>
      <family val="2"/>
    </font>
    <font>
      <b/>
      <sz val="8"/>
      <color rgb="FFFF0000"/>
      <name val="Arial Black"/>
      <family val="2"/>
    </font>
    <font>
      <b/>
      <sz val="9.5"/>
      <color rgb="FF000099"/>
      <name val="Tahoma"/>
      <family val="2"/>
    </font>
    <font>
      <b/>
      <sz val="12"/>
      <color theme="1"/>
      <name val="Calibri"/>
      <family val="2"/>
      <scheme val="minor"/>
    </font>
    <font>
      <b/>
      <sz val="12"/>
      <color theme="1"/>
      <name val="Calibri"/>
      <family val="2"/>
    </font>
    <font>
      <u/>
      <sz val="11"/>
      <color rgb="FF0000CC"/>
      <name val="Calibri"/>
      <family val="2"/>
      <scheme val="minor"/>
    </font>
    <font>
      <b/>
      <sz val="10"/>
      <color rgb="FF0000CC"/>
      <name val="Arial"/>
      <family val="2"/>
    </font>
    <font>
      <sz val="10"/>
      <color rgb="FF0000CC"/>
      <name val="Arial"/>
      <family val="2"/>
    </font>
    <font>
      <sz val="11"/>
      <color rgb="FF0000CC"/>
      <name val="Calibri"/>
      <family val="2"/>
      <scheme val="minor"/>
    </font>
    <font>
      <sz val="10"/>
      <color rgb="FF0000CC"/>
      <name val="Arial Black"/>
      <family val="2"/>
    </font>
    <font>
      <b/>
      <sz val="10"/>
      <color rgb="FF0000CC"/>
      <name val="Arial Black"/>
      <family val="2"/>
    </font>
    <font>
      <b/>
      <sz val="9.5"/>
      <name val="Tahoma"/>
      <family val="2"/>
    </font>
    <font>
      <b/>
      <sz val="9"/>
      <color rgb="FFFF0000"/>
      <name val="Arial Black"/>
      <family val="2"/>
    </font>
    <font>
      <sz val="10"/>
      <color rgb="FFCC3300"/>
      <name val="Arial"/>
      <family val="2"/>
    </font>
    <font>
      <b/>
      <sz val="9"/>
      <color rgb="FFFF0000"/>
      <name val="Arial"/>
      <family val="2"/>
    </font>
    <font>
      <sz val="10"/>
      <color theme="1"/>
      <name val="Times New Roman"/>
      <family val="1"/>
    </font>
    <font>
      <sz val="10"/>
      <name val="Times New Roman"/>
      <family val="1"/>
    </font>
    <font>
      <b/>
      <sz val="11"/>
      <color theme="0"/>
      <name val="Calibri"/>
      <family val="2"/>
    </font>
    <font>
      <sz val="11"/>
      <color theme="0"/>
      <name val="Calibri"/>
      <family val="2"/>
    </font>
  </fonts>
  <fills count="18">
    <fill>
      <patternFill patternType="none"/>
    </fill>
    <fill>
      <patternFill patternType="gray125"/>
    </fill>
    <fill>
      <patternFill patternType="solid">
        <fgColor theme="0"/>
        <bgColor indexed="64"/>
      </patternFill>
    </fill>
    <fill>
      <patternFill patternType="solid">
        <fgColor rgb="FFFFC000"/>
        <bgColor indexed="64"/>
      </patternFill>
    </fill>
    <fill>
      <patternFill patternType="solid">
        <fgColor theme="4" tint="-0.249977111117893"/>
        <bgColor indexed="64"/>
      </patternFill>
    </fill>
    <fill>
      <patternFill patternType="solid">
        <fgColor theme="4" tint="-0.499984740745262"/>
        <bgColor indexed="64"/>
      </patternFill>
    </fill>
    <fill>
      <patternFill patternType="solid">
        <fgColor rgb="FFA6A6A6"/>
        <bgColor rgb="FF000000"/>
      </patternFill>
    </fill>
    <fill>
      <patternFill patternType="solid">
        <fgColor indexed="65"/>
        <bgColor indexed="64"/>
      </patternFill>
    </fill>
    <fill>
      <patternFill patternType="solid">
        <fgColor theme="4" tint="0.39997558519241921"/>
        <bgColor indexed="64"/>
      </patternFill>
    </fill>
    <fill>
      <patternFill patternType="solid">
        <fgColor theme="0"/>
        <bgColor rgb="FF000000"/>
      </patternFill>
    </fill>
    <fill>
      <patternFill patternType="solid">
        <fgColor theme="4" tint="-0.499984740745262"/>
        <bgColor rgb="FF000000"/>
      </patternFill>
    </fill>
    <fill>
      <patternFill patternType="solid">
        <fgColor rgb="FF203764"/>
        <bgColor rgb="FF000000"/>
      </patternFill>
    </fill>
    <fill>
      <patternFill patternType="solid">
        <fgColor rgb="FFFFFFFF"/>
        <bgColor rgb="FF000000"/>
      </patternFill>
    </fill>
    <fill>
      <patternFill patternType="solid">
        <fgColor theme="0" tint="-4.9989318521683403E-2"/>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theme="2" tint="-9.9978637043366805E-2"/>
        <bgColor indexed="64"/>
      </patternFill>
    </fill>
    <fill>
      <patternFill patternType="gray125">
        <bgColor rgb="FFE5E5E5"/>
      </patternFill>
    </fill>
  </fills>
  <borders count="59">
    <border>
      <left/>
      <right/>
      <top/>
      <bottom/>
      <diagonal/>
    </border>
    <border>
      <left/>
      <right/>
      <top/>
      <bottom style="thin">
        <color auto="1"/>
      </bottom>
      <diagonal/>
    </border>
    <border>
      <left/>
      <right/>
      <top style="thin">
        <color indexed="64"/>
      </top>
      <bottom style="thin">
        <color indexed="64"/>
      </bottom>
      <diagonal/>
    </border>
    <border>
      <left/>
      <right/>
      <top style="thin">
        <color indexed="64"/>
      </top>
      <bottom/>
      <diagonal/>
    </border>
    <border>
      <left/>
      <right/>
      <top style="thin">
        <color indexed="64"/>
      </top>
      <bottom style="double">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auto="1"/>
      </right>
      <top/>
      <bottom/>
      <diagonal/>
    </border>
    <border>
      <left/>
      <right/>
      <top/>
      <bottom style="double">
        <color indexed="64"/>
      </bottom>
      <diagonal/>
    </border>
    <border>
      <left style="thin">
        <color indexed="64"/>
      </left>
      <right style="thin">
        <color indexed="64"/>
      </right>
      <top/>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top style="thin">
        <color rgb="FFFFFFFF"/>
      </top>
      <bottom/>
      <diagonal/>
    </border>
    <border>
      <left style="thin">
        <color rgb="FFFFFFFF"/>
      </left>
      <right style="thin">
        <color rgb="FFFFFFFF"/>
      </right>
      <top style="thin">
        <color rgb="FFFFFFFF"/>
      </top>
      <bottom/>
      <diagonal/>
    </border>
    <border>
      <left style="thin">
        <color rgb="FFFFFFFF"/>
      </left>
      <right style="thin">
        <color rgb="FFFFFFFF"/>
      </right>
      <top/>
      <bottom/>
      <diagonal/>
    </border>
    <border>
      <left/>
      <right style="thin">
        <color rgb="FFFFFFFF"/>
      </right>
      <top style="thin">
        <color rgb="FFFFFFFF"/>
      </top>
      <bottom/>
      <diagonal/>
    </border>
    <border>
      <left style="thin">
        <color rgb="FFFFFFFF"/>
      </left>
      <right/>
      <top style="thin">
        <color rgb="FFFFFFFF"/>
      </top>
      <bottom style="thin">
        <color auto="1"/>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theme="0"/>
      </left>
      <right/>
      <top/>
      <bottom style="medium">
        <color theme="0"/>
      </bottom>
      <diagonal/>
    </border>
    <border>
      <left/>
      <right/>
      <top/>
      <bottom style="medium">
        <color theme="0"/>
      </bottom>
      <diagonal/>
    </border>
    <border>
      <left style="medium">
        <color theme="0"/>
      </left>
      <right style="medium">
        <color theme="0"/>
      </right>
      <top style="medium">
        <color theme="0"/>
      </top>
      <bottom style="thin">
        <color indexed="64"/>
      </bottom>
      <diagonal/>
    </border>
    <border>
      <left style="thin">
        <color indexed="64"/>
      </left>
      <right style="thin">
        <color indexed="64"/>
      </right>
      <top style="thin">
        <color indexed="64"/>
      </top>
      <bottom style="double">
        <color indexed="64"/>
      </bottom>
      <diagonal/>
    </border>
    <border>
      <left style="thin">
        <color rgb="FFFFFFFF"/>
      </left>
      <right/>
      <top/>
      <bottom style="thin">
        <color rgb="FFFFFFFF"/>
      </bottom>
      <diagonal/>
    </border>
    <border>
      <left/>
      <right/>
      <top/>
      <bottom style="thin">
        <color rgb="FFFFFFFF"/>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rgb="FFFFFFFF"/>
      </left>
      <right/>
      <top/>
      <bottom/>
      <diagonal/>
    </border>
    <border>
      <left/>
      <right style="thin">
        <color rgb="FFFFFFFF"/>
      </right>
      <top/>
      <bottom/>
      <diagonal/>
    </border>
    <border>
      <left/>
      <right style="medium">
        <color indexed="64"/>
      </right>
      <top style="medium">
        <color indexed="64"/>
      </top>
      <bottom style="thin">
        <color indexed="64"/>
      </bottom>
      <diagonal/>
    </border>
  </borders>
  <cellStyleXfs count="111">
    <xf numFmtId="0" fontId="0" fillId="0" borderId="0"/>
    <xf numFmtId="166" fontId="1" fillId="0" borderId="0" applyFont="0" applyFill="0" applyBorder="0" applyAlignment="0" applyProtection="0"/>
    <xf numFmtId="0" fontId="4" fillId="0" borderId="0" applyNumberFormat="0" applyFill="0" applyBorder="0" applyAlignment="0" applyProtection="0"/>
    <xf numFmtId="0" fontId="4" fillId="0" borderId="0"/>
    <xf numFmtId="0" fontId="4" fillId="0" borderId="0"/>
    <xf numFmtId="0" fontId="1" fillId="0" borderId="0"/>
    <xf numFmtId="169" fontId="5" fillId="0" borderId="0" applyFont="0" applyFill="0" applyBorder="0" applyAlignment="0" applyProtection="0"/>
    <xf numFmtId="0" fontId="4" fillId="0" borderId="0"/>
    <xf numFmtId="164" fontId="1" fillId="0" borderId="0" applyFont="0" applyFill="0" applyBorder="0" applyAlignment="0" applyProtection="0"/>
    <xf numFmtId="9" fontId="1" fillId="0" borderId="0" applyFont="0" applyFill="0" applyBorder="0" applyAlignment="0" applyProtection="0"/>
    <xf numFmtId="166" fontId="4" fillId="0" borderId="0" applyFont="0" applyFill="0" applyBorder="0" applyAlignment="0" applyProtection="0"/>
    <xf numFmtId="169" fontId="1" fillId="0" borderId="0" applyFont="0" applyFill="0" applyBorder="0" applyAlignment="0" applyProtection="0"/>
    <xf numFmtId="0" fontId="1" fillId="0" borderId="0"/>
    <xf numFmtId="0" fontId="13"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9" fontId="4" fillId="0" borderId="0" applyFont="0" applyFill="0" applyBorder="0" applyAlignment="0" applyProtection="0"/>
    <xf numFmtId="0" fontId="4" fillId="0" borderId="0" applyNumberFormat="0" applyFill="0" applyBorder="0" applyAlignment="0" applyProtection="0"/>
    <xf numFmtId="0" fontId="1" fillId="0" borderId="0"/>
    <xf numFmtId="0" fontId="4" fillId="0" borderId="0"/>
    <xf numFmtId="169" fontId="4" fillId="0" borderId="0" applyFont="0" applyFill="0" applyBorder="0" applyAlignment="0" applyProtection="0"/>
    <xf numFmtId="43" fontId="1" fillId="0" borderId="0" applyFont="0" applyFill="0" applyBorder="0" applyAlignment="0" applyProtection="0"/>
    <xf numFmtId="0" fontId="34" fillId="0" borderId="0"/>
    <xf numFmtId="41" fontId="4" fillId="0" borderId="0" applyFont="0" applyFill="0" applyBorder="0" applyAlignment="0" applyProtection="0"/>
    <xf numFmtId="169" fontId="1" fillId="0" borderId="0" applyFont="0" applyFill="0" applyBorder="0" applyAlignment="0" applyProtection="0"/>
    <xf numFmtId="0" fontId="34" fillId="0" borderId="0"/>
    <xf numFmtId="0" fontId="4" fillId="0" borderId="0"/>
    <xf numFmtId="169" fontId="5" fillId="0" borderId="0" applyFont="0" applyFill="0" applyBorder="0" applyAlignment="0" applyProtection="0"/>
    <xf numFmtId="169" fontId="4" fillId="0" borderId="0" applyFont="0" applyFill="0" applyBorder="0" applyAlignment="0" applyProtection="0"/>
    <xf numFmtId="0" fontId="4" fillId="0" borderId="0"/>
    <xf numFmtId="0" fontId="4" fillId="0" borderId="0"/>
    <xf numFmtId="169" fontId="4" fillId="0" borderId="0" applyFont="0" applyFill="0" applyBorder="0" applyAlignment="0" applyProtection="0"/>
    <xf numFmtId="0" fontId="57" fillId="0" borderId="0"/>
    <xf numFmtId="167" fontId="1" fillId="0" borderId="0" applyFont="0" applyFill="0" applyBorder="0" applyAlignment="0" applyProtection="0"/>
    <xf numFmtId="177" fontId="4" fillId="0" borderId="0" applyFill="0" applyBorder="0" applyAlignment="0" applyProtection="0"/>
    <xf numFmtId="168" fontId="4" fillId="0" borderId="0" applyFill="0" applyBorder="0" applyAlignment="0" applyProtection="0"/>
    <xf numFmtId="166" fontId="1" fillId="0" borderId="0" applyFont="0" applyFill="0" applyBorder="0" applyAlignment="0" applyProtection="0"/>
    <xf numFmtId="166" fontId="5" fillId="0" borderId="0" applyFont="0" applyFill="0" applyBorder="0" applyAlignment="0" applyProtection="0"/>
    <xf numFmtId="164" fontId="1" fillId="0" borderId="0" applyFont="0" applyFill="0" applyBorder="0" applyAlignment="0" applyProtection="0"/>
    <xf numFmtId="166" fontId="4" fillId="0" borderId="0" applyFont="0" applyFill="0" applyBorder="0" applyAlignment="0" applyProtection="0"/>
    <xf numFmtId="166" fontId="1"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1" fillId="0" borderId="0" applyFont="0" applyFill="0" applyBorder="0" applyAlignment="0" applyProtection="0"/>
    <xf numFmtId="166" fontId="5"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4" fontId="4" fillId="0" borderId="0" applyFill="0" applyBorder="0" applyAlignment="0" applyProtection="0"/>
    <xf numFmtId="165" fontId="1" fillId="0" borderId="0" applyFont="0" applyFill="0" applyBorder="0" applyAlignment="0" applyProtection="0"/>
    <xf numFmtId="0" fontId="1" fillId="0" borderId="0"/>
    <xf numFmtId="0" fontId="4" fillId="0" borderId="0"/>
    <xf numFmtId="0" fontId="1" fillId="0" borderId="0"/>
    <xf numFmtId="179" fontId="1" fillId="0" borderId="0"/>
  </cellStyleXfs>
  <cellXfs count="848">
    <xf numFmtId="0" fontId="0" fillId="0" borderId="0" xfId="0"/>
    <xf numFmtId="0" fontId="3" fillId="0" borderId="0" xfId="0" applyFont="1"/>
    <xf numFmtId="0" fontId="2" fillId="0" borderId="0" xfId="0" applyFont="1" applyAlignment="1">
      <alignment vertical="center"/>
    </xf>
    <xf numFmtId="0" fontId="8" fillId="2" borderId="0" xfId="0" applyFont="1" applyFill="1"/>
    <xf numFmtId="172" fontId="4" fillId="2" borderId="0" xfId="1" applyNumberFormat="1" applyFont="1" applyFill="1"/>
    <xf numFmtId="0" fontId="3" fillId="2" borderId="0" xfId="0" applyFont="1" applyFill="1"/>
    <xf numFmtId="0" fontId="2" fillId="2" borderId="0" xfId="0" applyFont="1" applyFill="1"/>
    <xf numFmtId="0" fontId="9" fillId="2" borderId="0" xfId="3" applyFont="1" applyFill="1" applyAlignment="1">
      <alignment horizontal="center"/>
    </xf>
    <xf numFmtId="170" fontId="9" fillId="2" borderId="0" xfId="10" applyNumberFormat="1" applyFont="1" applyFill="1" applyBorder="1"/>
    <xf numFmtId="170" fontId="3" fillId="2" borderId="0" xfId="0" applyNumberFormat="1" applyFont="1" applyFill="1"/>
    <xf numFmtId="0" fontId="2" fillId="0" borderId="0" xfId="0" applyFont="1"/>
    <xf numFmtId="0" fontId="10" fillId="0" borderId="0" xfId="0" applyFont="1" applyAlignment="1">
      <alignment vertical="center"/>
    </xf>
    <xf numFmtId="14" fontId="9" fillId="2" borderId="0" xfId="3" quotePrefix="1" applyNumberFormat="1" applyFont="1" applyFill="1" applyAlignment="1">
      <alignment horizontal="center"/>
    </xf>
    <xf numFmtId="0" fontId="0" fillId="2" borderId="0" xfId="0" applyFill="1"/>
    <xf numFmtId="0" fontId="9" fillId="0" borderId="0" xfId="0" applyFont="1"/>
    <xf numFmtId="0" fontId="12" fillId="0" borderId="0" xfId="0" applyFont="1"/>
    <xf numFmtId="0" fontId="2" fillId="0" borderId="0" xfId="0" applyFont="1" applyAlignment="1">
      <alignment horizontal="center"/>
    </xf>
    <xf numFmtId="0" fontId="9" fillId="2" borderId="1" xfId="2" applyFont="1" applyFill="1" applyBorder="1" applyAlignment="1">
      <alignment horizontal="left"/>
    </xf>
    <xf numFmtId="0" fontId="11" fillId="2" borderId="0" xfId="2" applyFont="1" applyFill="1" applyBorder="1" applyAlignment="1">
      <alignment horizontal="center"/>
    </xf>
    <xf numFmtId="0" fontId="11" fillId="2" borderId="0" xfId="2" applyFont="1" applyFill="1" applyAlignment="1">
      <alignment horizontal="center"/>
    </xf>
    <xf numFmtId="0" fontId="4" fillId="2" borderId="0" xfId="4" applyFill="1"/>
    <xf numFmtId="0" fontId="9" fillId="2" borderId="0" xfId="4" applyFont="1" applyFill="1"/>
    <xf numFmtId="0" fontId="3" fillId="0" borderId="0" xfId="0" applyFont="1" applyAlignment="1">
      <alignment vertical="top" wrapText="1"/>
    </xf>
    <xf numFmtId="0" fontId="10" fillId="0" borderId="0" xfId="0" applyFont="1"/>
    <xf numFmtId="170" fontId="3" fillId="0" borderId="0" xfId="0" applyNumberFormat="1" applyFont="1"/>
    <xf numFmtId="0" fontId="8" fillId="0" borderId="0" xfId="0" applyFont="1"/>
    <xf numFmtId="0" fontId="15" fillId="0" borderId="0" xfId="0" applyFont="1"/>
    <xf numFmtId="170" fontId="15" fillId="0" borderId="0" xfId="1" applyNumberFormat="1" applyFont="1"/>
    <xf numFmtId="170" fontId="16" fillId="0" borderId="0" xfId="1" applyNumberFormat="1" applyFont="1"/>
    <xf numFmtId="170" fontId="16" fillId="0" borderId="0" xfId="0" applyNumberFormat="1" applyFont="1"/>
    <xf numFmtId="175" fontId="3" fillId="0" borderId="0" xfId="0" applyNumberFormat="1" applyFont="1" applyAlignment="1">
      <alignment horizontal="right"/>
    </xf>
    <xf numFmtId="0" fontId="17" fillId="0" borderId="0" xfId="0" applyFont="1"/>
    <xf numFmtId="0" fontId="4" fillId="0" borderId="0" xfId="75"/>
    <xf numFmtId="170" fontId="3" fillId="0" borderId="0" xfId="1" applyNumberFormat="1" applyFont="1"/>
    <xf numFmtId="0" fontId="3" fillId="0" borderId="0" xfId="0" applyFont="1" applyAlignment="1">
      <alignment horizontal="left"/>
    </xf>
    <xf numFmtId="170" fontId="3" fillId="0" borderId="0" xfId="1" applyNumberFormat="1" applyFont="1" applyAlignment="1">
      <alignment horizontal="center"/>
    </xf>
    <xf numFmtId="0" fontId="7" fillId="0" borderId="0" xfId="0" applyFont="1"/>
    <xf numFmtId="170" fontId="8" fillId="0" borderId="0" xfId="0" applyNumberFormat="1" applyFont="1"/>
    <xf numFmtId="0" fontId="16" fillId="0" borderId="0" xfId="0" applyFont="1"/>
    <xf numFmtId="0" fontId="10" fillId="2" borderId="0" xfId="0" applyFont="1" applyFill="1"/>
    <xf numFmtId="0" fontId="20" fillId="0" borderId="0" xfId="0" applyFont="1"/>
    <xf numFmtId="0" fontId="17" fillId="0" borderId="0" xfId="0" applyFont="1" applyAlignment="1">
      <alignment horizontal="center"/>
    </xf>
    <xf numFmtId="170" fontId="3" fillId="0" borderId="0" xfId="1" applyNumberFormat="1" applyFont="1" applyBorder="1"/>
    <xf numFmtId="170" fontId="3" fillId="0" borderId="0" xfId="1" applyNumberFormat="1" applyFont="1" applyBorder="1" applyAlignment="1">
      <alignment horizontal="center"/>
    </xf>
    <xf numFmtId="170" fontId="16" fillId="0" borderId="0" xfId="1" applyNumberFormat="1" applyFont="1" applyBorder="1"/>
    <xf numFmtId="0" fontId="3" fillId="0" borderId="13" xfId="0" applyFont="1" applyBorder="1"/>
    <xf numFmtId="0" fontId="27" fillId="0" borderId="0" xfId="0" applyFont="1"/>
    <xf numFmtId="0" fontId="28" fillId="0" borderId="0" xfId="0" applyFont="1"/>
    <xf numFmtId="166" fontId="3" fillId="0" borderId="0" xfId="1" applyFont="1" applyFill="1"/>
    <xf numFmtId="170" fontId="9" fillId="0" borderId="0" xfId="1" applyNumberFormat="1" applyFont="1" applyFill="1"/>
    <xf numFmtId="170" fontId="26" fillId="5" borderId="0" xfId="0" applyNumberFormat="1" applyFont="1" applyFill="1" applyAlignment="1">
      <alignment horizontal="center" vertical="center"/>
    </xf>
    <xf numFmtId="0" fontId="23" fillId="4" borderId="0" xfId="0" applyFont="1" applyFill="1" applyAlignment="1">
      <alignment vertical="center"/>
    </xf>
    <xf numFmtId="0" fontId="26" fillId="5" borderId="0" xfId="0" applyFont="1" applyFill="1" applyAlignment="1">
      <alignment horizontal="center" vertical="center"/>
    </xf>
    <xf numFmtId="0" fontId="16" fillId="2" borderId="0" xfId="0" applyFont="1" applyFill="1"/>
    <xf numFmtId="0" fontId="35" fillId="0" borderId="0" xfId="0" applyFont="1"/>
    <xf numFmtId="172" fontId="9" fillId="2" borderId="0" xfId="1" applyNumberFormat="1" applyFont="1" applyFill="1" applyBorder="1"/>
    <xf numFmtId="0" fontId="3" fillId="0" borderId="0" xfId="0" applyFont="1" applyAlignment="1">
      <alignment wrapText="1"/>
    </xf>
    <xf numFmtId="0" fontId="6" fillId="7" borderId="0" xfId="0" applyFont="1" applyFill="1" applyAlignment="1">
      <alignment vertical="center"/>
    </xf>
    <xf numFmtId="0" fontId="3" fillId="7" borderId="0" xfId="0" applyFont="1" applyFill="1"/>
    <xf numFmtId="0" fontId="0" fillId="7" borderId="0" xfId="0" applyFill="1"/>
    <xf numFmtId="0" fontId="0" fillId="7" borderId="1" xfId="0" applyFill="1" applyBorder="1"/>
    <xf numFmtId="0" fontId="28" fillId="7" borderId="0" xfId="0" applyFont="1" applyFill="1"/>
    <xf numFmtId="0" fontId="28" fillId="0" borderId="1" xfId="0" applyFont="1" applyBorder="1" applyAlignment="1">
      <alignment horizontal="center"/>
    </xf>
    <xf numFmtId="0" fontId="28" fillId="0" borderId="1" xfId="0" applyFont="1" applyBorder="1" applyAlignment="1">
      <alignment horizontal="center" vertical="center"/>
    </xf>
    <xf numFmtId="0" fontId="37" fillId="7" borderId="0" xfId="0" applyFont="1" applyFill="1"/>
    <xf numFmtId="0" fontId="3" fillId="0" borderId="0" xfId="0" applyFont="1" applyAlignment="1">
      <alignment horizontal="left" vertical="top" wrapText="1"/>
    </xf>
    <xf numFmtId="0" fontId="3" fillId="0" borderId="0" xfId="0" applyFont="1" applyAlignment="1">
      <alignment vertical="justify" wrapText="1"/>
    </xf>
    <xf numFmtId="0" fontId="2" fillId="0" borderId="0" xfId="0" applyFont="1" applyAlignment="1">
      <alignment vertical="top" wrapText="1"/>
    </xf>
    <xf numFmtId="0" fontId="3" fillId="7" borderId="0" xfId="0" applyFont="1" applyFill="1" applyAlignment="1">
      <alignment vertical="justify" wrapText="1"/>
    </xf>
    <xf numFmtId="0" fontId="3" fillId="7" borderId="0" xfId="0" applyFont="1" applyFill="1" applyAlignment="1">
      <alignment horizontal="left" vertical="top" wrapText="1"/>
    </xf>
    <xf numFmtId="0" fontId="3" fillId="7" borderId="0" xfId="0" applyFont="1" applyFill="1" applyAlignment="1">
      <alignment vertical="top" wrapText="1"/>
    </xf>
    <xf numFmtId="0" fontId="2" fillId="7" borderId="0" xfId="0" applyFont="1" applyFill="1" applyAlignment="1">
      <alignment vertical="top" wrapText="1"/>
    </xf>
    <xf numFmtId="0" fontId="13" fillId="0" borderId="0" xfId="13"/>
    <xf numFmtId="0" fontId="13" fillId="7" borderId="0" xfId="13" applyFill="1"/>
    <xf numFmtId="0" fontId="23" fillId="2" borderId="0" xfId="0" applyFont="1" applyFill="1" applyAlignment="1">
      <alignment horizontal="left" vertical="center"/>
    </xf>
    <xf numFmtId="0" fontId="37" fillId="0" borderId="0" xfId="0" applyFont="1"/>
    <xf numFmtId="0" fontId="23" fillId="2" borderId="0" xfId="0" applyFont="1" applyFill="1" applyAlignment="1">
      <alignment vertical="center"/>
    </xf>
    <xf numFmtId="0" fontId="13" fillId="2" borderId="0" xfId="13" applyFill="1"/>
    <xf numFmtId="0" fontId="28" fillId="2" borderId="0" xfId="0" applyFont="1" applyFill="1"/>
    <xf numFmtId="0" fontId="6" fillId="7" borderId="0" xfId="0" applyFont="1" applyFill="1"/>
    <xf numFmtId="172" fontId="6" fillId="7" borderId="0" xfId="86" applyNumberFormat="1" applyFont="1" applyFill="1" applyBorder="1"/>
    <xf numFmtId="9" fontId="6" fillId="7" borderId="0" xfId="9" applyFont="1" applyFill="1" applyBorder="1"/>
    <xf numFmtId="3" fontId="6" fillId="7" borderId="0" xfId="0" applyNumberFormat="1" applyFont="1" applyFill="1"/>
    <xf numFmtId="0" fontId="29" fillId="2" borderId="0" xfId="77" applyFont="1" applyFill="1"/>
    <xf numFmtId="0" fontId="29" fillId="7" borderId="0" xfId="77" applyFont="1" applyFill="1"/>
    <xf numFmtId="0" fontId="32" fillId="7" borderId="0" xfId="77" applyFont="1" applyFill="1"/>
    <xf numFmtId="0" fontId="18" fillId="0" borderId="0" xfId="0" applyFont="1" applyAlignment="1">
      <alignment vertical="center"/>
    </xf>
    <xf numFmtId="0" fontId="4" fillId="0" borderId="0" xfId="0" applyFont="1" applyAlignment="1">
      <alignment horizontal="left" vertical="justify" wrapText="1"/>
    </xf>
    <xf numFmtId="0" fontId="38" fillId="7" borderId="0" xfId="0" applyFont="1" applyFill="1"/>
    <xf numFmtId="0" fontId="38" fillId="0" borderId="0" xfId="0" applyFont="1"/>
    <xf numFmtId="0" fontId="38" fillId="7" borderId="20" xfId="0" applyFont="1" applyFill="1" applyBorder="1" applyAlignment="1">
      <alignment vertical="top" wrapText="1"/>
    </xf>
    <xf numFmtId="0" fontId="38" fillId="7" borderId="21" xfId="0" applyFont="1" applyFill="1" applyBorder="1" applyAlignment="1">
      <alignment vertical="top" wrapText="1"/>
    </xf>
    <xf numFmtId="0" fontId="40" fillId="0" borderId="21" xfId="0" applyFont="1" applyBorder="1" applyAlignment="1">
      <alignment vertical="center" wrapText="1"/>
    </xf>
    <xf numFmtId="0" fontId="40" fillId="0" borderId="22" xfId="0" applyFont="1" applyBorder="1" applyAlignment="1">
      <alignment vertical="center" wrapText="1"/>
    </xf>
    <xf numFmtId="0" fontId="40" fillId="0" borderId="23" xfId="0" applyFont="1" applyBorder="1" applyAlignment="1">
      <alignment horizontal="center" vertical="center" wrapText="1"/>
    </xf>
    <xf numFmtId="0" fontId="40" fillId="0" borderId="24" xfId="0" applyFont="1" applyBorder="1" applyAlignment="1">
      <alignment horizontal="center" vertical="center" wrapText="1"/>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horizontal="center" vertical="center" wrapText="1"/>
    </xf>
    <xf numFmtId="0" fontId="40" fillId="0" borderId="27" xfId="0" applyFont="1" applyBorder="1" applyAlignment="1">
      <alignment horizontal="center" vertical="center" wrapText="1"/>
    </xf>
    <xf numFmtId="0" fontId="40" fillId="0" borderId="27" xfId="0" applyFont="1" applyBorder="1" applyAlignment="1">
      <alignment vertical="center" wrapText="1"/>
    </xf>
    <xf numFmtId="0" fontId="40" fillId="0" borderId="28" xfId="0" applyFont="1" applyBorder="1" applyAlignment="1">
      <alignment vertical="center" wrapText="1"/>
    </xf>
    <xf numFmtId="0" fontId="40" fillId="7" borderId="0" xfId="0" applyFont="1" applyFill="1"/>
    <xf numFmtId="0" fontId="40" fillId="0" borderId="0" xfId="0" applyFont="1"/>
    <xf numFmtId="0" fontId="8" fillId="5" borderId="0" xfId="0" applyFont="1" applyFill="1"/>
    <xf numFmtId="0" fontId="3" fillId="2" borderId="0" xfId="0" applyFont="1" applyFill="1" applyAlignment="1">
      <alignment horizontal="center" vertical="center"/>
    </xf>
    <xf numFmtId="0" fontId="13" fillId="2" borderId="0" xfId="13" applyFill="1" applyAlignment="1">
      <alignment horizontal="center" vertical="center"/>
    </xf>
    <xf numFmtId="0" fontId="25" fillId="2" borderId="0" xfId="0" applyFont="1" applyFill="1" applyAlignment="1">
      <alignment horizontal="center" vertical="center"/>
    </xf>
    <xf numFmtId="0" fontId="9" fillId="2" borderId="0" xfId="0" applyFont="1" applyFill="1" applyAlignment="1">
      <alignment horizontal="center" vertical="center"/>
    </xf>
    <xf numFmtId="0" fontId="8" fillId="2" borderId="0" xfId="0" applyFont="1" applyFill="1" applyAlignment="1">
      <alignment horizontal="center" vertical="center"/>
    </xf>
    <xf numFmtId="166" fontId="3" fillId="2" borderId="0" xfId="1" applyFont="1" applyFill="1" applyAlignment="1">
      <alignment horizontal="center" vertical="center"/>
    </xf>
    <xf numFmtId="0" fontId="12" fillId="0" borderId="0" xfId="0" applyFont="1" applyAlignment="1">
      <alignment horizontal="center"/>
    </xf>
    <xf numFmtId="0" fontId="23" fillId="2" borderId="0" xfId="0" applyFont="1" applyFill="1" applyAlignment="1">
      <alignment horizontal="left"/>
    </xf>
    <xf numFmtId="0" fontId="4" fillId="7" borderId="0" xfId="0" applyFont="1" applyFill="1"/>
    <xf numFmtId="0" fontId="23" fillId="0" borderId="0" xfId="0" applyFont="1" applyAlignment="1">
      <alignment vertical="center"/>
    </xf>
    <xf numFmtId="0" fontId="23" fillId="7" borderId="0" xfId="0" applyFont="1" applyFill="1" applyAlignment="1">
      <alignment vertical="center"/>
    </xf>
    <xf numFmtId="0" fontId="43" fillId="2" borderId="0" xfId="0" applyFont="1" applyFill="1"/>
    <xf numFmtId="0" fontId="36" fillId="0" borderId="0" xfId="0" applyFont="1" applyAlignment="1">
      <alignment horizontal="center" vertical="center"/>
    </xf>
    <xf numFmtId="0" fontId="14" fillId="0" borderId="0" xfId="13" quotePrefix="1" applyFont="1" applyBorder="1" applyAlignment="1">
      <alignment horizontal="left"/>
    </xf>
    <xf numFmtId="0" fontId="0" fillId="0" borderId="0" xfId="0" applyAlignment="1">
      <alignment vertical="justify" wrapText="1"/>
    </xf>
    <xf numFmtId="0" fontId="23" fillId="5" borderId="0" xfId="0" applyFont="1" applyFill="1"/>
    <xf numFmtId="0" fontId="23" fillId="0" borderId="0" xfId="0" applyFont="1"/>
    <xf numFmtId="0" fontId="45" fillId="0" borderId="8" xfId="0" applyFont="1" applyBorder="1" applyAlignment="1">
      <alignment horizontal="justify" vertical="center" wrapText="1"/>
    </xf>
    <xf numFmtId="0" fontId="46" fillId="5" borderId="8" xfId="0" applyFont="1" applyFill="1" applyBorder="1" applyAlignment="1">
      <alignment horizontal="justify" vertical="center" wrapText="1"/>
    </xf>
    <xf numFmtId="0" fontId="45" fillId="7" borderId="0" xfId="0" applyFont="1" applyFill="1" applyAlignment="1">
      <alignment vertical="center" wrapText="1"/>
    </xf>
    <xf numFmtId="0" fontId="38" fillId="7" borderId="0" xfId="0" applyFont="1" applyFill="1" applyAlignment="1">
      <alignment vertical="center" wrapText="1"/>
    </xf>
    <xf numFmtId="0" fontId="40" fillId="2" borderId="0" xfId="0" applyFont="1" applyFill="1" applyAlignment="1">
      <alignment vertical="center" wrapText="1"/>
    </xf>
    <xf numFmtId="0" fontId="43" fillId="2" borderId="0" xfId="0" applyFont="1" applyFill="1" applyAlignment="1">
      <alignment horizontal="center"/>
    </xf>
    <xf numFmtId="0" fontId="28" fillId="7" borderId="0" xfId="0" applyFont="1" applyFill="1" applyAlignment="1">
      <alignment horizontal="center" vertical="center"/>
    </xf>
    <xf numFmtId="0" fontId="9" fillId="2" borderId="0" xfId="0" applyFont="1" applyFill="1" applyAlignment="1">
      <alignment vertical="center"/>
    </xf>
    <xf numFmtId="172" fontId="4" fillId="2" borderId="0" xfId="1" applyNumberFormat="1" applyFont="1" applyFill="1" applyBorder="1"/>
    <xf numFmtId="0" fontId="25" fillId="5" borderId="0" xfId="1" applyNumberFormat="1" applyFont="1" applyFill="1" applyAlignment="1">
      <alignment horizontal="center"/>
    </xf>
    <xf numFmtId="0" fontId="0" fillId="0" borderId="0" xfId="0" applyAlignment="1">
      <alignment horizontal="center"/>
    </xf>
    <xf numFmtId="0" fontId="23" fillId="5" borderId="0" xfId="0" applyFont="1" applyFill="1" applyAlignment="1">
      <alignment vertical="center"/>
    </xf>
    <xf numFmtId="0" fontId="9" fillId="2" borderId="1" xfId="3" applyFont="1" applyFill="1" applyBorder="1" applyAlignment="1">
      <alignment horizontal="center"/>
    </xf>
    <xf numFmtId="0" fontId="48" fillId="2" borderId="0" xfId="0" applyFont="1" applyFill="1"/>
    <xf numFmtId="0" fontId="4" fillId="2" borderId="0" xfId="3" applyFill="1" applyAlignment="1">
      <alignment horizontal="center"/>
    </xf>
    <xf numFmtId="0" fontId="3" fillId="0" borderId="6" xfId="0" applyFont="1" applyBorder="1"/>
    <xf numFmtId="0" fontId="9" fillId="2" borderId="3" xfId="0" applyFont="1" applyFill="1" applyBorder="1" applyAlignment="1">
      <alignment horizontal="center" vertical="center"/>
    </xf>
    <xf numFmtId="0" fontId="9" fillId="2" borderId="13" xfId="0" applyFont="1" applyFill="1" applyBorder="1" applyAlignment="1">
      <alignment vertical="center"/>
    </xf>
    <xf numFmtId="0" fontId="3" fillId="0" borderId="7" xfId="0" applyFont="1" applyBorder="1"/>
    <xf numFmtId="0" fontId="2" fillId="0" borderId="12" xfId="0" applyFont="1" applyBorder="1" applyAlignment="1">
      <alignment horizontal="center" vertical="center"/>
    </xf>
    <xf numFmtId="0" fontId="2" fillId="0" borderId="16" xfId="0" applyFont="1" applyBorder="1" applyAlignment="1">
      <alignment horizontal="center" vertical="center"/>
    </xf>
    <xf numFmtId="0" fontId="13" fillId="0" borderId="16" xfId="13" applyBorder="1" applyAlignment="1">
      <alignment horizontal="center"/>
    </xf>
    <xf numFmtId="0" fontId="13" fillId="0" borderId="16" xfId="13" quotePrefix="1" applyBorder="1" applyAlignment="1">
      <alignment horizontal="center"/>
    </xf>
    <xf numFmtId="0" fontId="14" fillId="0" borderId="16" xfId="13" quotePrefix="1" applyFont="1" applyBorder="1" applyAlignment="1">
      <alignment horizontal="center"/>
    </xf>
    <xf numFmtId="170" fontId="13" fillId="0" borderId="0" xfId="13" applyNumberFormat="1" applyAlignment="1">
      <alignment horizontal="center" vertical="center"/>
    </xf>
    <xf numFmtId="0" fontId="49" fillId="0" borderId="0" xfId="0" applyFont="1"/>
    <xf numFmtId="0" fontId="0" fillId="0" borderId="1" xfId="0" applyBorder="1"/>
    <xf numFmtId="0" fontId="0" fillId="0" borderId="1" xfId="0" applyBorder="1" applyAlignment="1">
      <alignment horizontal="center"/>
    </xf>
    <xf numFmtId="0" fontId="28" fillId="7" borderId="1" xfId="0" applyFont="1" applyFill="1" applyBorder="1"/>
    <xf numFmtId="0" fontId="42" fillId="7" borderId="0" xfId="0" applyFont="1" applyFill="1" applyAlignment="1">
      <alignment horizontal="center"/>
    </xf>
    <xf numFmtId="0" fontId="23" fillId="5" borderId="0" xfId="0" applyFont="1" applyFill="1" applyAlignment="1">
      <alignment horizontal="left" vertical="center"/>
    </xf>
    <xf numFmtId="3" fontId="3" fillId="0" borderId="0" xfId="1" applyNumberFormat="1" applyFont="1" applyFill="1" applyAlignment="1">
      <alignment horizontal="center"/>
    </xf>
    <xf numFmtId="3" fontId="3" fillId="0" borderId="0" xfId="0" applyNumberFormat="1" applyFont="1" applyAlignment="1">
      <alignment horizontal="center"/>
    </xf>
    <xf numFmtId="3" fontId="9" fillId="0" borderId="0" xfId="0" applyNumberFormat="1" applyFont="1" applyAlignment="1">
      <alignment horizontal="center"/>
    </xf>
    <xf numFmtId="3" fontId="2" fillId="0" borderId="0" xfId="1" applyNumberFormat="1" applyFont="1" applyFill="1" applyAlignment="1">
      <alignment horizontal="center"/>
    </xf>
    <xf numFmtId="3" fontId="9" fillId="0" borderId="0" xfId="1" applyNumberFormat="1" applyFont="1" applyFill="1" applyAlignment="1">
      <alignment horizontal="center"/>
    </xf>
    <xf numFmtId="0" fontId="29" fillId="7" borderId="0" xfId="0" applyFont="1" applyFill="1" applyAlignment="1">
      <alignment vertical="center" wrapText="1"/>
    </xf>
    <xf numFmtId="0" fontId="37" fillId="7" borderId="0" xfId="0" applyFont="1" applyFill="1" applyAlignment="1">
      <alignment wrapText="1"/>
    </xf>
    <xf numFmtId="0" fontId="40" fillId="7" borderId="0" xfId="0" applyFont="1" applyFill="1" applyAlignment="1">
      <alignment wrapText="1"/>
    </xf>
    <xf numFmtId="0" fontId="22" fillId="0" borderId="0" xfId="0" applyFont="1"/>
    <xf numFmtId="0" fontId="30" fillId="0" borderId="0" xfId="0" applyFont="1"/>
    <xf numFmtId="0" fontId="2" fillId="2" borderId="0" xfId="0" applyFont="1" applyFill="1" applyAlignment="1">
      <alignment vertical="center"/>
    </xf>
    <xf numFmtId="0" fontId="42" fillId="2" borderId="0" xfId="0" applyFont="1" applyFill="1"/>
    <xf numFmtId="0" fontId="31" fillId="9" borderId="29" xfId="77" applyFont="1" applyFill="1" applyBorder="1" applyAlignment="1">
      <alignment vertical="center"/>
    </xf>
    <xf numFmtId="0" fontId="36" fillId="5" borderId="0" xfId="0" applyFont="1" applyFill="1"/>
    <xf numFmtId="0" fontId="23" fillId="0" borderId="0" xfId="0" applyFont="1" applyAlignment="1">
      <alignment vertical="center" wrapText="1"/>
    </xf>
    <xf numFmtId="9" fontId="50" fillId="7" borderId="0" xfId="9" applyFont="1" applyFill="1" applyBorder="1" applyAlignment="1"/>
    <xf numFmtId="0" fontId="38" fillId="7" borderId="18" xfId="0" applyFont="1" applyFill="1" applyBorder="1"/>
    <xf numFmtId="0" fontId="3" fillId="0" borderId="0" xfId="0" applyFont="1" applyAlignment="1">
      <alignment horizontal="center"/>
    </xf>
    <xf numFmtId="0" fontId="13" fillId="0" borderId="0" xfId="13" applyAlignment="1">
      <alignment horizontal="right"/>
    </xf>
    <xf numFmtId="0" fontId="3" fillId="0" borderId="0" xfId="0" applyFont="1" applyAlignment="1">
      <alignment horizontal="justify" vertical="center"/>
    </xf>
    <xf numFmtId="0" fontId="52" fillId="12" borderId="0" xfId="0" applyFont="1" applyFill="1"/>
    <xf numFmtId="0" fontId="52" fillId="12" borderId="16" xfId="0" applyFont="1" applyFill="1" applyBorder="1"/>
    <xf numFmtId="0" fontId="52" fillId="12" borderId="8" xfId="0" applyFont="1" applyFill="1" applyBorder="1" applyAlignment="1">
      <alignment horizontal="center"/>
    </xf>
    <xf numFmtId="0" fontId="52" fillId="12" borderId="8" xfId="0" applyFont="1" applyFill="1" applyBorder="1"/>
    <xf numFmtId="0" fontId="54" fillId="12" borderId="0" xfId="0" applyFont="1" applyFill="1"/>
    <xf numFmtId="0" fontId="55" fillId="12" borderId="9" xfId="0" applyFont="1" applyFill="1" applyBorder="1"/>
    <xf numFmtId="0" fontId="54" fillId="12" borderId="8" xfId="0" applyFont="1" applyFill="1" applyBorder="1"/>
    <xf numFmtId="0" fontId="51" fillId="11" borderId="0" xfId="0" applyFont="1" applyFill="1"/>
    <xf numFmtId="0" fontId="51" fillId="9" borderId="0" xfId="0" applyFont="1" applyFill="1"/>
    <xf numFmtId="0" fontId="13" fillId="0" borderId="0" xfId="13" applyAlignment="1">
      <alignment horizontal="center" vertical="center"/>
    </xf>
    <xf numFmtId="0" fontId="13" fillId="0" borderId="9" xfId="13" applyBorder="1" applyAlignment="1">
      <alignment horizontal="center" vertical="center"/>
    </xf>
    <xf numFmtId="0" fontId="15" fillId="4" borderId="0" xfId="0" applyFont="1" applyFill="1"/>
    <xf numFmtId="0" fontId="2" fillId="0" borderId="0" xfId="0" applyFont="1" applyAlignment="1">
      <alignment horizontal="right"/>
    </xf>
    <xf numFmtId="0" fontId="3" fillId="0" borderId="1" xfId="0" applyFont="1" applyBorder="1"/>
    <xf numFmtId="3" fontId="0" fillId="0" borderId="0" xfId="0" applyNumberFormat="1"/>
    <xf numFmtId="164" fontId="38" fillId="0" borderId="0" xfId="8" applyFont="1"/>
    <xf numFmtId="164" fontId="0" fillId="7" borderId="0" xfId="8" applyFont="1" applyFill="1"/>
    <xf numFmtId="164" fontId="0" fillId="0" borderId="0" xfId="8" applyFont="1"/>
    <xf numFmtId="164" fontId="13" fillId="0" borderId="0" xfId="8" applyFont="1"/>
    <xf numFmtId="164" fontId="43" fillId="2" borderId="0" xfId="8" applyFont="1" applyFill="1" applyAlignment="1"/>
    <xf numFmtId="164" fontId="28" fillId="0" borderId="1" xfId="8" applyFont="1" applyBorder="1" applyAlignment="1">
      <alignment horizontal="center"/>
    </xf>
    <xf numFmtId="3" fontId="0" fillId="7" borderId="1" xfId="0" applyNumberFormat="1" applyFill="1" applyBorder="1"/>
    <xf numFmtId="164" fontId="12" fillId="0" borderId="0" xfId="8" applyFont="1"/>
    <xf numFmtId="164" fontId="17" fillId="0" borderId="0" xfId="8" applyFont="1"/>
    <xf numFmtId="164" fontId="17" fillId="0" borderId="0" xfId="8" applyFont="1" applyAlignment="1">
      <alignment horizontal="center"/>
    </xf>
    <xf numFmtId="164" fontId="12" fillId="0" borderId="0" xfId="8" applyFont="1" applyAlignment="1">
      <alignment horizontal="center"/>
    </xf>
    <xf numFmtId="164" fontId="3" fillId="0" borderId="0" xfId="8" applyFont="1"/>
    <xf numFmtId="164" fontId="21" fillId="0" borderId="0" xfId="8" applyFont="1"/>
    <xf numFmtId="164" fontId="24" fillId="0" borderId="0" xfId="8" applyFont="1"/>
    <xf numFmtId="164" fontId="16" fillId="0" borderId="0" xfId="8" applyFont="1"/>
    <xf numFmtId="176" fontId="25" fillId="5" borderId="0" xfId="8" applyNumberFormat="1" applyFont="1" applyFill="1" applyAlignment="1">
      <alignment horizontal="center"/>
    </xf>
    <xf numFmtId="0" fontId="2" fillId="0" borderId="0" xfId="0" applyFont="1" applyAlignment="1">
      <alignment horizontal="left"/>
    </xf>
    <xf numFmtId="174" fontId="58" fillId="0" borderId="0" xfId="8" applyNumberFormat="1" applyFont="1" applyFill="1" applyBorder="1"/>
    <xf numFmtId="164" fontId="0" fillId="2" borderId="0" xfId="0" applyNumberFormat="1" applyFill="1"/>
    <xf numFmtId="170" fontId="10" fillId="0" borderId="0" xfId="0" applyNumberFormat="1" applyFont="1"/>
    <xf numFmtId="164" fontId="16" fillId="0" borderId="0" xfId="8" applyFont="1" applyFill="1"/>
    <xf numFmtId="3" fontId="35" fillId="0" borderId="0" xfId="0" applyNumberFormat="1" applyFont="1"/>
    <xf numFmtId="0" fontId="43" fillId="0" borderId="0" xfId="0" applyFont="1" applyAlignment="1">
      <alignment vertical="justify" wrapText="1"/>
    </xf>
    <xf numFmtId="3" fontId="3" fillId="0" borderId="0" xfId="0" applyNumberFormat="1" applyFont="1"/>
    <xf numFmtId="3" fontId="16" fillId="0" borderId="0" xfId="0" applyNumberFormat="1" applyFont="1"/>
    <xf numFmtId="3" fontId="16" fillId="0" borderId="0" xfId="0" applyNumberFormat="1" applyFont="1" applyAlignment="1">
      <alignment horizontal="right"/>
    </xf>
    <xf numFmtId="0" fontId="19" fillId="0" borderId="0" xfId="0" applyFont="1"/>
    <xf numFmtId="164" fontId="7" fillId="2" borderId="0" xfId="8" applyFont="1" applyFill="1" applyBorder="1" applyAlignment="1">
      <alignment horizontal="right" vertical="center"/>
    </xf>
    <xf numFmtId="164" fontId="43" fillId="2" borderId="0" xfId="8" applyFont="1" applyFill="1"/>
    <xf numFmtId="0" fontId="59" fillId="0" borderId="0" xfId="0" applyFont="1"/>
    <xf numFmtId="0" fontId="43" fillId="0" borderId="0" xfId="0" applyFont="1"/>
    <xf numFmtId="0" fontId="43" fillId="0" borderId="0" xfId="0" applyFont="1" applyAlignment="1">
      <alignment horizontal="center"/>
    </xf>
    <xf numFmtId="0" fontId="61" fillId="0" borderId="0" xfId="0" applyFont="1"/>
    <xf numFmtId="173" fontId="60" fillId="5" borderId="0" xfId="1" applyNumberFormat="1" applyFont="1" applyFill="1" applyAlignment="1">
      <alignment horizontal="center" vertical="center"/>
    </xf>
    <xf numFmtId="0" fontId="60" fillId="5" borderId="0" xfId="0" applyFont="1" applyFill="1"/>
    <xf numFmtId="0" fontId="62" fillId="2" borderId="0" xfId="0" applyFont="1" applyFill="1"/>
    <xf numFmtId="170" fontId="62" fillId="2" borderId="0" xfId="1" applyNumberFormat="1" applyFont="1" applyFill="1"/>
    <xf numFmtId="0" fontId="60" fillId="5" borderId="0" xfId="0" applyFont="1" applyFill="1" applyAlignment="1">
      <alignment vertical="center"/>
    </xf>
    <xf numFmtId="166" fontId="42" fillId="0" borderId="0" xfId="1" applyFont="1" applyFill="1" applyBorder="1" applyAlignment="1">
      <alignment horizontal="right"/>
    </xf>
    <xf numFmtId="0" fontId="66" fillId="0" borderId="0" xfId="0" applyFont="1" applyAlignment="1">
      <alignment vertical="center"/>
    </xf>
    <xf numFmtId="170" fontId="43" fillId="0" borderId="0" xfId="1" applyNumberFormat="1" applyFont="1" applyFill="1"/>
    <xf numFmtId="170" fontId="59" fillId="2" borderId="4" xfId="1" applyNumberFormat="1" applyFont="1" applyFill="1" applyBorder="1"/>
    <xf numFmtId="0" fontId="62" fillId="2" borderId="0" xfId="4" applyFont="1" applyFill="1"/>
    <xf numFmtId="0" fontId="59" fillId="2" borderId="0" xfId="4" applyFont="1" applyFill="1"/>
    <xf numFmtId="0" fontId="66" fillId="7" borderId="0" xfId="0" applyFont="1" applyFill="1" applyAlignment="1">
      <alignment vertical="center"/>
    </xf>
    <xf numFmtId="0" fontId="43" fillId="7" borderId="0" xfId="0" applyFont="1" applyFill="1"/>
    <xf numFmtId="0" fontId="59" fillId="2" borderId="1" xfId="2" applyFont="1" applyFill="1" applyBorder="1" applyAlignment="1">
      <alignment horizontal="left"/>
    </xf>
    <xf numFmtId="170" fontId="37" fillId="7" borderId="0" xfId="0" applyNumberFormat="1" applyFont="1" applyFill="1"/>
    <xf numFmtId="0" fontId="43" fillId="2" borderId="8" xfId="0" applyFont="1" applyFill="1" applyBorder="1"/>
    <xf numFmtId="0" fontId="61" fillId="2" borderId="5" xfId="0" applyFont="1" applyFill="1" applyBorder="1" applyAlignment="1">
      <alignment vertical="center"/>
    </xf>
    <xf numFmtId="3" fontId="19" fillId="2" borderId="0" xfId="0" applyNumberFormat="1" applyFont="1" applyFill="1"/>
    <xf numFmtId="0" fontId="19" fillId="2" borderId="0" xfId="0" applyFont="1" applyFill="1"/>
    <xf numFmtId="170" fontId="19" fillId="2" borderId="0" xfId="0" applyNumberFormat="1" applyFont="1" applyFill="1"/>
    <xf numFmtId="0" fontId="61" fillId="2" borderId="0" xfId="0" applyFont="1" applyFill="1"/>
    <xf numFmtId="0" fontId="59" fillId="2" borderId="1" xfId="3" applyFont="1" applyFill="1" applyBorder="1" applyAlignment="1">
      <alignment horizontal="left"/>
    </xf>
    <xf numFmtId="172" fontId="16" fillId="0" borderId="0" xfId="0" applyNumberFormat="1" applyFont="1"/>
    <xf numFmtId="0" fontId="62" fillId="2" borderId="0" xfId="3" applyFont="1" applyFill="1" applyAlignment="1">
      <alignment horizontal="left"/>
    </xf>
    <xf numFmtId="0" fontId="68" fillId="0" borderId="0" xfId="0" applyFont="1"/>
    <xf numFmtId="170" fontId="68" fillId="0" borderId="0" xfId="0" applyNumberFormat="1" applyFont="1"/>
    <xf numFmtId="0" fontId="61" fillId="7" borderId="0" xfId="0" applyFont="1" applyFill="1"/>
    <xf numFmtId="0" fontId="69" fillId="7" borderId="0" xfId="0" applyFont="1" applyFill="1"/>
    <xf numFmtId="0" fontId="62" fillId="9" borderId="29" xfId="77" applyFont="1" applyFill="1" applyBorder="1" applyAlignment="1">
      <alignment vertical="center"/>
    </xf>
    <xf numFmtId="0" fontId="70" fillId="10" borderId="30" xfId="77" applyFont="1" applyFill="1" applyBorder="1" applyAlignment="1">
      <alignment horizontal="center" vertical="center" wrapText="1"/>
    </xf>
    <xf numFmtId="170" fontId="70" fillId="10" borderId="30" xfId="1" applyNumberFormat="1" applyFont="1" applyFill="1" applyBorder="1" applyAlignment="1">
      <alignment horizontal="center" vertical="center" wrapText="1"/>
    </xf>
    <xf numFmtId="0" fontId="70" fillId="10" borderId="31" xfId="77" applyFont="1" applyFill="1" applyBorder="1" applyAlignment="1">
      <alignment vertical="center" wrapText="1"/>
    </xf>
    <xf numFmtId="170" fontId="70" fillId="10" borderId="31" xfId="1" applyNumberFormat="1" applyFont="1" applyFill="1" applyBorder="1" applyAlignment="1">
      <alignment vertical="center" wrapText="1"/>
    </xf>
    <xf numFmtId="0" fontId="62" fillId="2" borderId="13" xfId="77" applyFont="1" applyFill="1" applyBorder="1"/>
    <xf numFmtId="0" fontId="62" fillId="7" borderId="13" xfId="77" applyFont="1" applyFill="1" applyBorder="1"/>
    <xf numFmtId="0" fontId="61" fillId="0" borderId="0" xfId="0" applyFont="1" applyAlignment="1">
      <alignment vertical="top" wrapText="1"/>
    </xf>
    <xf numFmtId="3" fontId="43" fillId="7" borderId="0" xfId="0" applyNumberFormat="1" applyFont="1" applyFill="1" applyAlignment="1">
      <alignment horizontal="right" vertical="top" wrapText="1"/>
    </xf>
    <xf numFmtId="0" fontId="61" fillId="7" borderId="0" xfId="0" applyFont="1" applyFill="1" applyAlignment="1">
      <alignment vertical="justify" wrapText="1"/>
    </xf>
    <xf numFmtId="0" fontId="43" fillId="7" borderId="0" xfId="0" applyFont="1" applyFill="1" applyAlignment="1">
      <alignment horizontal="left" vertical="top" wrapText="1"/>
    </xf>
    <xf numFmtId="0" fontId="16" fillId="7" borderId="0" xfId="0" applyFont="1" applyFill="1" applyAlignment="1">
      <alignment vertical="top" wrapText="1"/>
    </xf>
    <xf numFmtId="0" fontId="61" fillId="7" borderId="0" xfId="0" applyFont="1" applyFill="1" applyAlignment="1">
      <alignment horizontal="center" vertical="center" wrapText="1"/>
    </xf>
    <xf numFmtId="0" fontId="60" fillId="5" borderId="1" xfId="3" applyFont="1" applyFill="1" applyBorder="1" applyAlignment="1">
      <alignment horizontal="center"/>
    </xf>
    <xf numFmtId="0" fontId="62" fillId="2" borderId="0" xfId="3" applyFont="1" applyFill="1" applyAlignment="1">
      <alignment horizontal="center"/>
    </xf>
    <xf numFmtId="170" fontId="43" fillId="0" borderId="0" xfId="1" applyNumberFormat="1" applyFont="1"/>
    <xf numFmtId="0" fontId="61" fillId="0" borderId="1" xfId="0" applyFont="1" applyBorder="1" applyAlignment="1">
      <alignment horizontal="center" vertical="center"/>
    </xf>
    <xf numFmtId="0" fontId="59" fillId="2" borderId="1" xfId="3" applyFont="1" applyFill="1" applyBorder="1" applyAlignment="1">
      <alignment horizontal="center"/>
    </xf>
    <xf numFmtId="0" fontId="61" fillId="0" borderId="1" xfId="0" applyFont="1" applyBorder="1" applyAlignment="1">
      <alignment horizontal="center"/>
    </xf>
    <xf numFmtId="0" fontId="61" fillId="0" borderId="1" xfId="0" applyFont="1" applyBorder="1" applyAlignment="1">
      <alignment horizontal="left"/>
    </xf>
    <xf numFmtId="14" fontId="43" fillId="2" borderId="0" xfId="0" applyNumberFormat="1" applyFont="1" applyFill="1" applyAlignment="1">
      <alignment horizontal="center"/>
    </xf>
    <xf numFmtId="3" fontId="61" fillId="0" borderId="4" xfId="0" applyNumberFormat="1" applyFont="1" applyBorder="1"/>
    <xf numFmtId="164" fontId="37" fillId="0" borderId="0" xfId="8" applyFont="1"/>
    <xf numFmtId="164" fontId="68" fillId="0" borderId="0" xfId="8" applyFont="1"/>
    <xf numFmtId="0" fontId="68" fillId="7" borderId="0" xfId="0" applyFont="1" applyFill="1"/>
    <xf numFmtId="170" fontId="68" fillId="7" borderId="0" xfId="0" applyNumberFormat="1" applyFont="1" applyFill="1"/>
    <xf numFmtId="0" fontId="43" fillId="7" borderId="0" xfId="0" applyFont="1" applyFill="1" applyAlignment="1">
      <alignment horizontal="left" vertical="center"/>
    </xf>
    <xf numFmtId="0" fontId="59" fillId="2" borderId="1" xfId="12" applyFont="1" applyFill="1" applyBorder="1" applyAlignment="1">
      <alignment horizontal="left"/>
    </xf>
    <xf numFmtId="0" fontId="59" fillId="2" borderId="0" xfId="12" applyFont="1" applyFill="1"/>
    <xf numFmtId="0" fontId="71" fillId="2" borderId="0" xfId="0" applyFont="1" applyFill="1"/>
    <xf numFmtId="3" fontId="61" fillId="0" borderId="0" xfId="0" applyNumberFormat="1" applyFont="1" applyAlignment="1">
      <alignment horizontal="right"/>
    </xf>
    <xf numFmtId="3" fontId="43" fillId="0" borderId="0" xfId="0" applyNumberFormat="1" applyFont="1" applyAlignment="1">
      <alignment horizontal="right"/>
    </xf>
    <xf numFmtId="3" fontId="61" fillId="0" borderId="4" xfId="0" applyNumberFormat="1" applyFont="1" applyBorder="1" applyAlignment="1">
      <alignment horizontal="right"/>
    </xf>
    <xf numFmtId="170" fontId="61" fillId="2" borderId="0" xfId="1" applyNumberFormat="1" applyFont="1" applyFill="1"/>
    <xf numFmtId="0" fontId="61" fillId="7" borderId="1" xfId="0" applyFont="1" applyFill="1" applyBorder="1"/>
    <xf numFmtId="3" fontId="43" fillId="7" borderId="1" xfId="0" applyNumberFormat="1" applyFont="1" applyFill="1" applyBorder="1"/>
    <xf numFmtId="0" fontId="61" fillId="2" borderId="1" xfId="0" applyFont="1" applyFill="1" applyBorder="1"/>
    <xf numFmtId="164" fontId="68" fillId="2" borderId="0" xfId="8" applyFont="1" applyFill="1"/>
    <xf numFmtId="0" fontId="61" fillId="2" borderId="45" xfId="0" applyFont="1" applyFill="1" applyBorder="1"/>
    <xf numFmtId="170" fontId="43" fillId="2" borderId="45" xfId="1" applyNumberFormat="1" applyFont="1" applyFill="1" applyBorder="1"/>
    <xf numFmtId="0" fontId="62" fillId="7" borderId="0" xfId="0" applyFont="1" applyFill="1"/>
    <xf numFmtId="0" fontId="62" fillId="7" borderId="0" xfId="0" applyFont="1" applyFill="1" applyAlignment="1">
      <alignment vertical="center" wrapText="1"/>
    </xf>
    <xf numFmtId="0" fontId="60" fillId="5" borderId="49" xfId="0" applyFont="1" applyFill="1" applyBorder="1" applyAlignment="1">
      <alignment horizontal="center" vertical="center" wrapText="1"/>
    </xf>
    <xf numFmtId="0" fontId="59" fillId="0" borderId="8" xfId="0" applyFont="1" applyBorder="1" applyAlignment="1">
      <alignment vertical="center" wrapText="1"/>
    </xf>
    <xf numFmtId="0" fontId="62" fillId="2" borderId="8" xfId="0" applyFont="1" applyFill="1" applyBorder="1" applyAlignment="1">
      <alignment vertical="center" wrapText="1"/>
    </xf>
    <xf numFmtId="9" fontId="66" fillId="7" borderId="0" xfId="9" applyFont="1" applyFill="1" applyBorder="1" applyAlignment="1"/>
    <xf numFmtId="0" fontId="72" fillId="7" borderId="0" xfId="0" applyFont="1" applyFill="1"/>
    <xf numFmtId="0" fontId="66" fillId="2" borderId="0" xfId="0" applyFont="1" applyFill="1"/>
    <xf numFmtId="0" fontId="43" fillId="2" borderId="0" xfId="0" applyFont="1" applyFill="1" applyAlignment="1">
      <alignment vertical="center" wrapText="1"/>
    </xf>
    <xf numFmtId="0" fontId="61" fillId="2" borderId="0" xfId="0" applyFont="1" applyFill="1" applyAlignment="1">
      <alignment vertical="center"/>
    </xf>
    <xf numFmtId="0" fontId="43" fillId="7" borderId="0" xfId="0" applyFont="1" applyFill="1" applyAlignment="1">
      <alignment horizontal="left"/>
    </xf>
    <xf numFmtId="0" fontId="66" fillId="7" borderId="0" xfId="0" applyFont="1" applyFill="1"/>
    <xf numFmtId="164" fontId="16" fillId="7" borderId="0" xfId="8" applyFont="1" applyFill="1" applyBorder="1"/>
    <xf numFmtId="0" fontId="73" fillId="7" borderId="0" xfId="0" applyFont="1" applyFill="1"/>
    <xf numFmtId="0" fontId="72" fillId="7" borderId="0" xfId="0" applyFont="1" applyFill="1" applyAlignment="1">
      <alignment vertical="center" wrapText="1"/>
    </xf>
    <xf numFmtId="0" fontId="61" fillId="2" borderId="0" xfId="0" applyFont="1" applyFill="1" applyAlignment="1">
      <alignment vertical="center" wrapText="1"/>
    </xf>
    <xf numFmtId="0" fontId="62" fillId="7" borderId="0" xfId="0" applyFont="1" applyFill="1" applyAlignment="1">
      <alignment wrapText="1"/>
    </xf>
    <xf numFmtId="0" fontId="59" fillId="7" borderId="0" xfId="0" applyFont="1" applyFill="1"/>
    <xf numFmtId="0" fontId="59" fillId="7" borderId="0" xfId="0" applyFont="1" applyFill="1" applyAlignment="1">
      <alignment wrapText="1"/>
    </xf>
    <xf numFmtId="0" fontId="59" fillId="0" borderId="8" xfId="0" applyFont="1" applyBorder="1" applyAlignment="1">
      <alignment horizontal="center" vertical="center" wrapText="1"/>
    </xf>
    <xf numFmtId="0" fontId="65" fillId="5" borderId="0" xfId="0" applyFont="1" applyFill="1"/>
    <xf numFmtId="0" fontId="70" fillId="11" borderId="0" xfId="0" applyFont="1" applyFill="1"/>
    <xf numFmtId="0" fontId="43" fillId="12" borderId="0" xfId="0" applyFont="1" applyFill="1"/>
    <xf numFmtId="0" fontId="72" fillId="9" borderId="8" xfId="0" applyFont="1" applyFill="1" applyBorder="1"/>
    <xf numFmtId="0" fontId="43" fillId="9" borderId="8" xfId="0" applyFont="1" applyFill="1" applyBorder="1"/>
    <xf numFmtId="0" fontId="63" fillId="2" borderId="0" xfId="0" applyFont="1" applyFill="1"/>
    <xf numFmtId="164" fontId="63" fillId="2" borderId="0" xfId="8" applyFont="1" applyFill="1"/>
    <xf numFmtId="0" fontId="61" fillId="0" borderId="8" xfId="0" applyFont="1" applyBorder="1"/>
    <xf numFmtId="0" fontId="43" fillId="0" borderId="8" xfId="0" applyFont="1" applyBorder="1"/>
    <xf numFmtId="0" fontId="71" fillId="2" borderId="0" xfId="3" applyFont="1" applyFill="1" applyAlignment="1">
      <alignment horizontal="left"/>
    </xf>
    <xf numFmtId="164" fontId="19" fillId="2" borderId="0" xfId="8" applyFont="1" applyFill="1"/>
    <xf numFmtId="164" fontId="68" fillId="7" borderId="0" xfId="8" applyFont="1" applyFill="1"/>
    <xf numFmtId="164" fontId="20" fillId="0" borderId="0" xfId="0" applyNumberFormat="1" applyFont="1"/>
    <xf numFmtId="170" fontId="0" fillId="0" borderId="0" xfId="0" applyNumberFormat="1"/>
    <xf numFmtId="0" fontId="40" fillId="0" borderId="0" xfId="0" applyFont="1" applyAlignment="1">
      <alignment horizontal="center" vertical="center" wrapText="1"/>
    </xf>
    <xf numFmtId="0" fontId="40" fillId="0" borderId="0" xfId="0" applyFont="1" applyAlignment="1">
      <alignment vertical="center" wrapText="1"/>
    </xf>
    <xf numFmtId="3" fontId="10" fillId="0" borderId="0" xfId="0" applyNumberFormat="1" applyFont="1"/>
    <xf numFmtId="14" fontId="43" fillId="0" borderId="0" xfId="0" applyNumberFormat="1" applyFont="1" applyAlignment="1">
      <alignment horizontal="center"/>
    </xf>
    <xf numFmtId="0" fontId="23" fillId="5" borderId="6" xfId="0" applyFont="1" applyFill="1" applyBorder="1" applyAlignment="1">
      <alignment vertical="center"/>
    </xf>
    <xf numFmtId="0" fontId="23" fillId="5" borderId="3" xfId="0" applyFont="1" applyFill="1" applyBorder="1" applyAlignment="1">
      <alignment vertical="center"/>
    </xf>
    <xf numFmtId="0" fontId="78" fillId="0" borderId="41" xfId="0" applyFont="1" applyBorder="1" applyAlignment="1">
      <alignment vertical="center" wrapText="1"/>
    </xf>
    <xf numFmtId="0" fontId="78" fillId="0" borderId="40" xfId="0" applyFont="1" applyBorder="1" applyAlignment="1">
      <alignment horizontal="center" vertical="center" wrapText="1"/>
    </xf>
    <xf numFmtId="0" fontId="78" fillId="0" borderId="41" xfId="0" applyFont="1" applyBorder="1" applyAlignment="1">
      <alignment horizontal="center" vertical="center" wrapText="1"/>
    </xf>
    <xf numFmtId="0" fontId="0" fillId="0" borderId="43" xfId="0" applyBorder="1" applyAlignment="1">
      <alignment vertical="top" wrapText="1"/>
    </xf>
    <xf numFmtId="0" fontId="78" fillId="0" borderId="42" xfId="0" applyFont="1" applyBorder="1" applyAlignment="1">
      <alignment horizontal="center" vertical="center" wrapText="1"/>
    </xf>
    <xf numFmtId="0" fontId="81" fillId="0" borderId="41" xfId="0" applyFont="1" applyBorder="1" applyAlignment="1">
      <alignment vertical="center" wrapText="1"/>
    </xf>
    <xf numFmtId="0" fontId="81" fillId="0" borderId="40" xfId="0" applyFont="1" applyBorder="1" applyAlignment="1">
      <alignment horizontal="center" vertical="center" wrapText="1"/>
    </xf>
    <xf numFmtId="0" fontId="81" fillId="0" borderId="41" xfId="0" applyFont="1" applyBorder="1" applyAlignment="1">
      <alignment horizontal="right" vertical="center" wrapText="1"/>
    </xf>
    <xf numFmtId="0" fontId="81" fillId="0" borderId="40" xfId="0" applyFont="1" applyBorder="1" applyAlignment="1">
      <alignment horizontal="right" vertical="center" wrapText="1"/>
    </xf>
    <xf numFmtId="0" fontId="0" fillId="0" borderId="42" xfId="0" applyBorder="1" applyAlignment="1">
      <alignment vertical="top" wrapText="1"/>
    </xf>
    <xf numFmtId="0" fontId="81" fillId="0" borderId="42" xfId="0" applyFont="1" applyBorder="1" applyAlignment="1">
      <alignment horizontal="center" vertical="center" wrapText="1"/>
    </xf>
    <xf numFmtId="0" fontId="8" fillId="2" borderId="0" xfId="0" applyFont="1" applyFill="1" applyAlignment="1">
      <alignment horizontal="center"/>
    </xf>
    <xf numFmtId="3" fontId="0" fillId="0" borderId="0" xfId="0" applyNumberFormat="1" applyAlignment="1">
      <alignment horizontal="right"/>
    </xf>
    <xf numFmtId="9" fontId="3" fillId="0" borderId="11" xfId="9" applyFont="1" applyFill="1" applyBorder="1" applyAlignment="1">
      <alignment horizontal="center"/>
    </xf>
    <xf numFmtId="171" fontId="3" fillId="0" borderId="11" xfId="1" applyNumberFormat="1" applyFont="1" applyFill="1" applyBorder="1"/>
    <xf numFmtId="171" fontId="43" fillId="0" borderId="46" xfId="1" applyNumberFormat="1" applyFont="1" applyFill="1" applyBorder="1"/>
    <xf numFmtId="9" fontId="43" fillId="0" borderId="46" xfId="9" applyFont="1" applyFill="1" applyBorder="1"/>
    <xf numFmtId="171" fontId="61" fillId="0" borderId="8" xfId="1" applyNumberFormat="1" applyFont="1" applyFill="1" applyBorder="1"/>
    <xf numFmtId="10" fontId="3" fillId="0" borderId="10" xfId="9" applyNumberFormat="1" applyFont="1" applyFill="1" applyBorder="1" applyAlignment="1">
      <alignment horizontal="center"/>
    </xf>
    <xf numFmtId="0" fontId="91" fillId="0" borderId="0" xfId="0" applyFont="1" applyAlignment="1">
      <alignment horizontal="right"/>
    </xf>
    <xf numFmtId="164" fontId="91" fillId="0" borderId="0" xfId="8" applyFont="1" applyAlignment="1">
      <alignment horizontal="right"/>
    </xf>
    <xf numFmtId="164" fontId="91" fillId="0" borderId="0" xfId="8" applyFont="1" applyBorder="1"/>
    <xf numFmtId="0" fontId="92" fillId="0" borderId="0" xfId="0" applyFont="1" applyAlignment="1">
      <alignment horizontal="right"/>
    </xf>
    <xf numFmtId="0" fontId="93" fillId="7" borderId="0" xfId="0" applyFont="1" applyFill="1"/>
    <xf numFmtId="172" fontId="0" fillId="7" borderId="0" xfId="0" applyNumberFormat="1" applyFill="1"/>
    <xf numFmtId="3" fontId="92" fillId="0" borderId="0" xfId="0" applyNumberFormat="1" applyFont="1"/>
    <xf numFmtId="0" fontId="91" fillId="2" borderId="0" xfId="0" applyFont="1" applyFill="1" applyAlignment="1">
      <alignment horizontal="right"/>
    </xf>
    <xf numFmtId="0" fontId="91" fillId="2" borderId="0" xfId="0" applyFont="1" applyFill="1"/>
    <xf numFmtId="0" fontId="15" fillId="2" borderId="0" xfId="0" applyFont="1" applyFill="1"/>
    <xf numFmtId="164" fontId="91" fillId="2" borderId="0" xfId="8" applyFont="1" applyFill="1"/>
    <xf numFmtId="0" fontId="92" fillId="0" borderId="0" xfId="0" applyFont="1"/>
    <xf numFmtId="164" fontId="92" fillId="0" borderId="0" xfId="8" applyFont="1"/>
    <xf numFmtId="164" fontId="90" fillId="0" borderId="0" xfId="8" applyFont="1"/>
    <xf numFmtId="0" fontId="90" fillId="0" borderId="0" xfId="0" applyFont="1"/>
    <xf numFmtId="0" fontId="90" fillId="7" borderId="0" xfId="0" applyFont="1" applyFill="1"/>
    <xf numFmtId="170" fontId="90" fillId="7" borderId="0" xfId="0" applyNumberFormat="1" applyFont="1" applyFill="1"/>
    <xf numFmtId="0" fontId="91" fillId="2" borderId="0" xfId="0" applyFont="1" applyFill="1" applyAlignment="1">
      <alignment horizontal="center" vertical="center"/>
    </xf>
    <xf numFmtId="3" fontId="91" fillId="0" borderId="0" xfId="8" applyNumberFormat="1" applyFont="1" applyFill="1"/>
    <xf numFmtId="170" fontId="27" fillId="2" borderId="0" xfId="1" applyNumberFormat="1" applyFont="1" applyFill="1" applyAlignment="1">
      <alignment horizontal="center" vertical="center"/>
    </xf>
    <xf numFmtId="170" fontId="94" fillId="0" borderId="0" xfId="1" applyNumberFormat="1" applyFont="1" applyFill="1" applyAlignment="1">
      <alignment horizontal="center" vertical="center"/>
    </xf>
    <xf numFmtId="0" fontId="94" fillId="2" borderId="0" xfId="0" applyFont="1" applyFill="1" applyAlignment="1">
      <alignment horizontal="center" vertical="center"/>
    </xf>
    <xf numFmtId="0" fontId="93" fillId="0" borderId="0" xfId="0" applyFont="1" applyAlignment="1">
      <alignment horizontal="right"/>
    </xf>
    <xf numFmtId="170" fontId="58" fillId="0" borderId="0" xfId="8" applyNumberFormat="1" applyFont="1" applyFill="1" applyBorder="1"/>
    <xf numFmtId="170" fontId="52" fillId="12" borderId="8" xfId="1" applyNumberFormat="1" applyFont="1" applyFill="1" applyBorder="1"/>
    <xf numFmtId="170" fontId="95" fillId="12" borderId="8" xfId="0" applyNumberFormat="1" applyFont="1" applyFill="1" applyBorder="1"/>
    <xf numFmtId="170" fontId="59" fillId="2" borderId="0" xfId="1" applyNumberFormat="1" applyFont="1" applyFill="1" applyBorder="1"/>
    <xf numFmtId="172" fontId="93" fillId="2" borderId="0" xfId="1" applyNumberFormat="1" applyFont="1" applyFill="1"/>
    <xf numFmtId="0" fontId="90" fillId="2" borderId="0" xfId="0" applyFont="1" applyFill="1"/>
    <xf numFmtId="0" fontId="16" fillId="2" borderId="0" xfId="0" applyFont="1" applyFill="1" applyAlignment="1">
      <alignment horizontal="center" vertical="center"/>
    </xf>
    <xf numFmtId="3" fontId="0" fillId="7" borderId="0" xfId="0" applyNumberFormat="1" applyFill="1"/>
    <xf numFmtId="170" fontId="42" fillId="0" borderId="0" xfId="1" applyNumberFormat="1" applyFont="1" applyFill="1" applyBorder="1" applyAlignment="1">
      <alignment horizontal="right"/>
    </xf>
    <xf numFmtId="170" fontId="42" fillId="0" borderId="0" xfId="1" applyNumberFormat="1" applyFont="1" applyFill="1" applyBorder="1"/>
    <xf numFmtId="166" fontId="42" fillId="0" borderId="0" xfId="1" applyFont="1" applyFill="1" applyBorder="1"/>
    <xf numFmtId="0" fontId="18" fillId="0" borderId="0" xfId="0" applyFont="1"/>
    <xf numFmtId="3" fontId="0" fillId="2" borderId="0" xfId="0" applyNumberFormat="1" applyFill="1"/>
    <xf numFmtId="3" fontId="15" fillId="0" borderId="0" xfId="0" applyNumberFormat="1" applyFont="1"/>
    <xf numFmtId="164" fontId="62" fillId="2" borderId="0" xfId="3" applyNumberFormat="1" applyFont="1" applyFill="1" applyAlignment="1">
      <alignment horizontal="left"/>
    </xf>
    <xf numFmtId="0" fontId="59" fillId="2" borderId="0" xfId="0" applyFont="1" applyFill="1"/>
    <xf numFmtId="0" fontId="61" fillId="2" borderId="45" xfId="0" quotePrefix="1" applyFont="1" applyFill="1" applyBorder="1"/>
    <xf numFmtId="164" fontId="81" fillId="0" borderId="40" xfId="8" applyFont="1" applyBorder="1" applyAlignment="1">
      <alignment horizontal="right" vertical="center" wrapText="1"/>
    </xf>
    <xf numFmtId="170" fontId="15" fillId="2" borderId="3" xfId="0" applyNumberFormat="1" applyFont="1" applyFill="1" applyBorder="1"/>
    <xf numFmtId="0" fontId="43" fillId="2" borderId="0" xfId="0" applyFont="1" applyFill="1" applyAlignment="1">
      <alignment horizontal="left"/>
    </xf>
    <xf numFmtId="3" fontId="16" fillId="2" borderId="0" xfId="0" applyNumberFormat="1" applyFont="1" applyFill="1" applyAlignment="1">
      <alignment horizontal="center" vertical="center"/>
    </xf>
    <xf numFmtId="164" fontId="23" fillId="5" borderId="0" xfId="8" applyFont="1" applyFill="1" applyAlignment="1">
      <alignment vertical="center"/>
    </xf>
    <xf numFmtId="164" fontId="13" fillId="2" borderId="0" xfId="8" applyFont="1" applyFill="1" applyAlignment="1">
      <alignment horizontal="center" vertical="center"/>
    </xf>
    <xf numFmtId="164" fontId="10" fillId="2" borderId="0" xfId="8" applyFont="1" applyFill="1"/>
    <xf numFmtId="164" fontId="43" fillId="0" borderId="0" xfId="8" applyFont="1" applyAlignment="1">
      <alignment horizontal="center"/>
    </xf>
    <xf numFmtId="164" fontId="8" fillId="2" borderId="0" xfId="8" applyFont="1" applyFill="1" applyAlignment="1">
      <alignment horizontal="center"/>
    </xf>
    <xf numFmtId="164" fontId="25" fillId="2" borderId="0" xfId="8" applyFont="1" applyFill="1" applyAlignment="1">
      <alignment horizontal="center" vertical="center"/>
    </xf>
    <xf numFmtId="164" fontId="16" fillId="2" borderId="0" xfId="8" applyFont="1" applyFill="1" applyAlignment="1">
      <alignment horizontal="center" vertical="center"/>
    </xf>
    <xf numFmtId="164" fontId="19" fillId="0" borderId="0" xfId="8" applyFont="1" applyAlignment="1">
      <alignment horizontal="center" vertical="center"/>
    </xf>
    <xf numFmtId="164" fontId="8" fillId="2" borderId="0" xfId="8" applyFont="1" applyFill="1" applyAlignment="1">
      <alignment horizontal="center" vertical="center"/>
    </xf>
    <xf numFmtId="164" fontId="91" fillId="0" borderId="0" xfId="8" applyFont="1" applyFill="1"/>
    <xf numFmtId="3" fontId="90" fillId="2" borderId="0" xfId="0" applyNumberFormat="1" applyFont="1" applyFill="1"/>
    <xf numFmtId="0" fontId="98" fillId="0" borderId="8" xfId="0" applyFont="1" applyBorder="1" applyAlignment="1">
      <alignment horizontal="justify" vertical="center" wrapText="1"/>
    </xf>
    <xf numFmtId="173" fontId="15" fillId="4" borderId="0" xfId="0" applyNumberFormat="1" applyFont="1" applyFill="1" applyAlignment="1">
      <alignment horizontal="left"/>
    </xf>
    <xf numFmtId="0" fontId="4" fillId="2" borderId="0" xfId="0" applyFont="1" applyFill="1" applyAlignment="1">
      <alignment vertical="center"/>
    </xf>
    <xf numFmtId="0" fontId="62" fillId="0" borderId="0" xfId="0" applyFont="1"/>
    <xf numFmtId="0" fontId="36" fillId="5" borderId="8" xfId="0" applyFont="1" applyFill="1" applyBorder="1" applyAlignment="1">
      <alignment horizontal="center" vertical="center"/>
    </xf>
    <xf numFmtId="3" fontId="62" fillId="0" borderId="0" xfId="1" applyNumberFormat="1" applyFont="1" applyFill="1"/>
    <xf numFmtId="3" fontId="62" fillId="0" borderId="0" xfId="1" applyNumberFormat="1" applyFont="1" applyFill="1" applyBorder="1"/>
    <xf numFmtId="3" fontId="60" fillId="5" borderId="45" xfId="1" applyNumberFormat="1" applyFont="1" applyFill="1" applyBorder="1"/>
    <xf numFmtId="3" fontId="17" fillId="0" borderId="0" xfId="8" applyNumberFormat="1" applyFont="1" applyFill="1"/>
    <xf numFmtId="3" fontId="43" fillId="2" borderId="0" xfId="1" applyNumberFormat="1" applyFont="1" applyFill="1"/>
    <xf numFmtId="3" fontId="62" fillId="2" borderId="0" xfId="1" applyNumberFormat="1" applyFont="1" applyFill="1"/>
    <xf numFmtId="3" fontId="12" fillId="0" borderId="0" xfId="8" applyNumberFormat="1" applyFont="1"/>
    <xf numFmtId="3" fontId="30" fillId="0" borderId="0" xfId="8" applyNumberFormat="1" applyFont="1" applyFill="1" applyBorder="1"/>
    <xf numFmtId="3" fontId="18" fillId="0" borderId="0" xfId="1" applyNumberFormat="1" applyFont="1" applyFill="1" applyBorder="1" applyAlignment="1">
      <alignment horizontal="right"/>
    </xf>
    <xf numFmtId="3" fontId="3" fillId="0" borderId="0" xfId="0" applyNumberFormat="1" applyFont="1" applyAlignment="1">
      <alignment horizontal="right"/>
    </xf>
    <xf numFmtId="3" fontId="43" fillId="2" borderId="0" xfId="8" applyNumberFormat="1" applyFont="1" applyFill="1" applyAlignment="1">
      <alignment vertical="center"/>
    </xf>
    <xf numFmtId="3" fontId="59" fillId="2" borderId="2" xfId="8" applyNumberFormat="1" applyFont="1" applyFill="1" applyBorder="1"/>
    <xf numFmtId="3" fontId="59" fillId="2" borderId="2" xfId="1" applyNumberFormat="1" applyFont="1" applyFill="1" applyBorder="1"/>
    <xf numFmtId="3" fontId="43" fillId="2" borderId="0" xfId="8" applyNumberFormat="1" applyFont="1" applyFill="1"/>
    <xf numFmtId="3" fontId="60" fillId="5" borderId="0" xfId="8" applyNumberFormat="1" applyFont="1" applyFill="1" applyBorder="1"/>
    <xf numFmtId="3" fontId="60" fillId="5" borderId="0" xfId="1" applyNumberFormat="1" applyFont="1" applyFill="1" applyBorder="1"/>
    <xf numFmtId="3" fontId="3" fillId="2" borderId="0" xfId="8" applyNumberFormat="1" applyFont="1" applyFill="1" applyAlignment="1">
      <alignment horizontal="center" vertical="center"/>
    </xf>
    <xf numFmtId="3" fontId="3" fillId="2" borderId="0" xfId="0" applyNumberFormat="1" applyFont="1" applyFill="1" applyAlignment="1">
      <alignment horizontal="center" vertical="center"/>
    </xf>
    <xf numFmtId="3" fontId="43" fillId="0" borderId="0" xfId="8" applyNumberFormat="1" applyFont="1" applyFill="1"/>
    <xf numFmtId="3" fontId="3" fillId="0" borderId="0" xfId="8" applyNumberFormat="1" applyFont="1" applyFill="1"/>
    <xf numFmtId="3" fontId="61" fillId="16" borderId="0" xfId="8" applyNumberFormat="1" applyFont="1" applyFill="1"/>
    <xf numFmtId="3" fontId="61" fillId="16" borderId="0" xfId="96" applyNumberFormat="1" applyFont="1" applyFill="1"/>
    <xf numFmtId="3" fontId="3" fillId="0" borderId="0" xfId="96" applyNumberFormat="1" applyFont="1" applyFill="1"/>
    <xf numFmtId="3" fontId="60" fillId="5" borderId="0" xfId="94" applyNumberFormat="1" applyFont="1" applyFill="1" applyBorder="1"/>
    <xf numFmtId="3" fontId="23" fillId="4" borderId="0" xfId="1" applyNumberFormat="1" applyFont="1" applyFill="1" applyBorder="1"/>
    <xf numFmtId="3" fontId="3" fillId="0" borderId="0" xfId="1" applyNumberFormat="1" applyFont="1"/>
    <xf numFmtId="3" fontId="3" fillId="0" borderId="0" xfId="1" applyNumberFormat="1" applyFont="1" applyBorder="1"/>
    <xf numFmtId="3" fontId="15" fillId="0" borderId="0" xfId="1" applyNumberFormat="1" applyFont="1"/>
    <xf numFmtId="3" fontId="16" fillId="0" borderId="0" xfId="1" applyNumberFormat="1" applyFont="1"/>
    <xf numFmtId="3" fontId="23" fillId="4" borderId="0" xfId="1" applyNumberFormat="1" applyFont="1" applyFill="1" applyBorder="1" applyAlignment="1">
      <alignment vertical="center"/>
    </xf>
    <xf numFmtId="3" fontId="9" fillId="0" borderId="4" xfId="1" applyNumberFormat="1" applyFont="1" applyBorder="1"/>
    <xf numFmtId="3" fontId="9" fillId="0" borderId="0" xfId="1" applyNumberFormat="1" applyFont="1" applyBorder="1"/>
    <xf numFmtId="3" fontId="23" fillId="0" borderId="0" xfId="1" applyNumberFormat="1" applyFont="1" applyFill="1" applyBorder="1" applyAlignment="1">
      <alignment vertical="center"/>
    </xf>
    <xf numFmtId="3" fontId="4" fillId="0" borderId="0" xfId="1" applyNumberFormat="1" applyFont="1"/>
    <xf numFmtId="3" fontId="4" fillId="0" borderId="0" xfId="1" applyNumberFormat="1" applyFont="1" applyBorder="1"/>
    <xf numFmtId="3" fontId="23" fillId="0" borderId="0" xfId="1" applyNumberFormat="1" applyFont="1" applyFill="1"/>
    <xf numFmtId="3" fontId="15" fillId="0" borderId="0" xfId="1" applyNumberFormat="1" applyFont="1" applyFill="1"/>
    <xf numFmtId="3" fontId="15" fillId="0" borderId="0" xfId="1" applyNumberFormat="1" applyFont="1" applyFill="1" applyBorder="1"/>
    <xf numFmtId="3" fontId="61" fillId="2" borderId="4" xfId="1" applyNumberFormat="1" applyFont="1" applyFill="1" applyBorder="1" applyAlignment="1">
      <alignment vertical="center" wrapText="1"/>
    </xf>
    <xf numFmtId="3" fontId="37" fillId="7" borderId="0" xfId="0" applyNumberFormat="1" applyFont="1" applyFill="1"/>
    <xf numFmtId="3" fontId="74" fillId="7" borderId="0" xfId="0" applyNumberFormat="1" applyFont="1" applyFill="1"/>
    <xf numFmtId="3" fontId="62" fillId="2" borderId="8" xfId="1" applyNumberFormat="1" applyFont="1" applyFill="1" applyBorder="1" applyAlignment="1">
      <alignment horizontal="right" vertical="center" wrapText="1"/>
    </xf>
    <xf numFmtId="3" fontId="62" fillId="0" borderId="8" xfId="1" applyNumberFormat="1" applyFont="1" applyFill="1" applyBorder="1" applyAlignment="1">
      <alignment horizontal="right" vertical="center" wrapText="1"/>
    </xf>
    <xf numFmtId="3" fontId="59" fillId="15" borderId="50" xfId="1" applyNumberFormat="1" applyFont="1" applyFill="1" applyBorder="1" applyAlignment="1">
      <alignment horizontal="right" vertical="center" wrapText="1"/>
    </xf>
    <xf numFmtId="1" fontId="61" fillId="2" borderId="4" xfId="1" applyNumberFormat="1" applyFont="1" applyFill="1" applyBorder="1"/>
    <xf numFmtId="3" fontId="43" fillId="2" borderId="45" xfId="1" applyNumberFormat="1" applyFont="1" applyFill="1" applyBorder="1"/>
    <xf numFmtId="3" fontId="61" fillId="2" borderId="4" xfId="1" applyNumberFormat="1" applyFont="1" applyFill="1" applyBorder="1"/>
    <xf numFmtId="1" fontId="66" fillId="7" borderId="0" xfId="1" applyNumberFormat="1" applyFont="1" applyFill="1" applyBorder="1"/>
    <xf numFmtId="3" fontId="72" fillId="7" borderId="4" xfId="1" applyNumberFormat="1" applyFont="1" applyFill="1" applyBorder="1" applyAlignment="1">
      <alignment horizontal="right"/>
    </xf>
    <xf numFmtId="3" fontId="66" fillId="0" borderId="0" xfId="1" applyNumberFormat="1" applyFont="1" applyFill="1" applyBorder="1" applyAlignment="1">
      <alignment horizontal="right"/>
    </xf>
    <xf numFmtId="1" fontId="66" fillId="7" borderId="4" xfId="8" applyNumberFormat="1" applyFont="1" applyFill="1" applyBorder="1"/>
    <xf numFmtId="1" fontId="6" fillId="7" borderId="0" xfId="8" applyNumberFormat="1" applyFont="1" applyFill="1" applyBorder="1" applyAlignment="1">
      <alignment horizontal="right"/>
    </xf>
    <xf numFmtId="1" fontId="6" fillId="7" borderId="0" xfId="0" applyNumberFormat="1" applyFont="1" applyFill="1"/>
    <xf numFmtId="1" fontId="72" fillId="7" borderId="4" xfId="1" applyNumberFormat="1" applyFont="1" applyFill="1" applyBorder="1"/>
    <xf numFmtId="1" fontId="66" fillId="7" borderId="4" xfId="1" applyNumberFormat="1" applyFont="1" applyFill="1" applyBorder="1" applyAlignment="1">
      <alignment horizontal="right"/>
    </xf>
    <xf numFmtId="3" fontId="59" fillId="7" borderId="0" xfId="1" applyNumberFormat="1" applyFont="1" applyFill="1" applyAlignment="1">
      <alignment wrapText="1"/>
    </xf>
    <xf numFmtId="3" fontId="62" fillId="7" borderId="45" xfId="1" applyNumberFormat="1" applyFont="1" applyFill="1" applyBorder="1" applyAlignment="1"/>
    <xf numFmtId="3" fontId="59" fillId="7" borderId="4" xfId="1" applyNumberFormat="1" applyFont="1" applyFill="1" applyBorder="1" applyAlignment="1">
      <alignment wrapText="1"/>
    </xf>
    <xf numFmtId="3" fontId="45" fillId="0" borderId="8" xfId="8" applyNumberFormat="1" applyFont="1" applyBorder="1" applyAlignment="1">
      <alignment horizontal="right" vertical="center" wrapText="1"/>
    </xf>
    <xf numFmtId="3" fontId="98" fillId="0" borderId="8" xfId="8" applyNumberFormat="1" applyFont="1" applyBorder="1" applyAlignment="1">
      <alignment horizontal="right" vertical="center" wrapText="1"/>
    </xf>
    <xf numFmtId="3" fontId="45" fillId="0" borderId="8" xfId="0" applyNumberFormat="1" applyFont="1" applyBorder="1" applyAlignment="1">
      <alignment horizontal="right" vertical="center" wrapText="1"/>
    </xf>
    <xf numFmtId="3" fontId="47" fillId="5" borderId="8" xfId="0" applyNumberFormat="1" applyFont="1" applyFill="1" applyBorder="1" applyAlignment="1">
      <alignment horizontal="right" vertical="center" wrapText="1"/>
    </xf>
    <xf numFmtId="3" fontId="98" fillId="0" borderId="8" xfId="0" applyNumberFormat="1" applyFont="1" applyBorder="1" applyAlignment="1">
      <alignment horizontal="right" vertical="center" wrapText="1"/>
    </xf>
    <xf numFmtId="3" fontId="43" fillId="2" borderId="0" xfId="1" applyNumberFormat="1" applyFont="1" applyFill="1" applyAlignment="1">
      <alignment horizontal="right"/>
    </xf>
    <xf numFmtId="3" fontId="43" fillId="2" borderId="0" xfId="1" applyNumberFormat="1" applyFont="1" applyFill="1" applyAlignment="1">
      <alignment horizontal="right" vertical="center"/>
    </xf>
    <xf numFmtId="3" fontId="61" fillId="2" borderId="0" xfId="1" applyNumberFormat="1" applyFont="1" applyFill="1" applyAlignment="1">
      <alignment horizontal="right"/>
    </xf>
    <xf numFmtId="0" fontId="59" fillId="2" borderId="0" xfId="0" applyFont="1" applyFill="1" applyAlignment="1">
      <alignment wrapText="1"/>
    </xf>
    <xf numFmtId="3" fontId="2" fillId="2" borderId="0" xfId="1" applyNumberFormat="1" applyFont="1" applyFill="1" applyAlignment="1">
      <alignment horizontal="right"/>
    </xf>
    <xf numFmtId="0" fontId="100" fillId="2" borderId="0" xfId="13" applyFont="1" applyFill="1" applyAlignment="1">
      <alignment horizontal="center"/>
    </xf>
    <xf numFmtId="0" fontId="101" fillId="2" borderId="0" xfId="0" applyFont="1" applyFill="1" applyAlignment="1">
      <alignment horizontal="center" vertical="center"/>
    </xf>
    <xf numFmtId="0" fontId="102" fillId="2" borderId="0" xfId="0" applyFont="1" applyFill="1" applyAlignment="1">
      <alignment horizontal="center" vertical="center"/>
    </xf>
    <xf numFmtId="0" fontId="100" fillId="2" borderId="0" xfId="13" applyFont="1" applyFill="1" applyAlignment="1">
      <alignment horizontal="center" vertical="center"/>
    </xf>
    <xf numFmtId="0" fontId="103" fillId="2" borderId="0" xfId="0" applyFont="1" applyFill="1"/>
    <xf numFmtId="1" fontId="59" fillId="2" borderId="4" xfId="1" applyNumberFormat="1" applyFont="1" applyFill="1" applyBorder="1"/>
    <xf numFmtId="1" fontId="0" fillId="2" borderId="15" xfId="1" applyNumberFormat="1" applyFont="1" applyFill="1" applyBorder="1"/>
    <xf numFmtId="3" fontId="62" fillId="0" borderId="0" xfId="8" applyNumberFormat="1" applyFont="1" applyFill="1"/>
    <xf numFmtId="1" fontId="61" fillId="7" borderId="4" xfId="1" applyNumberFormat="1" applyFont="1" applyFill="1" applyBorder="1"/>
    <xf numFmtId="3" fontId="43" fillId="7" borderId="0" xfId="1" applyNumberFormat="1" applyFont="1" applyFill="1"/>
    <xf numFmtId="3" fontId="61" fillId="7" borderId="4" xfId="1" applyNumberFormat="1" applyFont="1" applyFill="1" applyBorder="1"/>
    <xf numFmtId="3" fontId="43" fillId="0" borderId="0" xfId="1" applyNumberFormat="1" applyFont="1" applyFill="1"/>
    <xf numFmtId="3" fontId="61" fillId="0" borderId="4" xfId="1" applyNumberFormat="1" applyFont="1" applyFill="1" applyBorder="1"/>
    <xf numFmtId="3" fontId="43" fillId="0" borderId="0" xfId="1" applyNumberFormat="1" applyFont="1"/>
    <xf numFmtId="3" fontId="0" fillId="0" borderId="0" xfId="8" applyNumberFormat="1" applyFont="1"/>
    <xf numFmtId="3" fontId="0" fillId="0" borderId="0" xfId="0" applyNumberFormat="1" applyAlignment="1">
      <alignment horizontal="center"/>
    </xf>
    <xf numFmtId="3" fontId="0" fillId="0" borderId="1" xfId="8" applyNumberFormat="1" applyFont="1" applyBorder="1"/>
    <xf numFmtId="3" fontId="68" fillId="0" borderId="0" xfId="8" applyNumberFormat="1" applyFont="1"/>
    <xf numFmtId="3" fontId="43" fillId="0" borderId="0" xfId="1" applyNumberFormat="1" applyFont="1" applyBorder="1"/>
    <xf numFmtId="3" fontId="59" fillId="2" borderId="4" xfId="1" applyNumberFormat="1" applyFont="1" applyFill="1" applyBorder="1"/>
    <xf numFmtId="3" fontId="4" fillId="2" borderId="0" xfId="1" applyNumberFormat="1" applyFont="1" applyFill="1" applyBorder="1"/>
    <xf numFmtId="1" fontId="43" fillId="7" borderId="4" xfId="8" applyNumberFormat="1" applyFont="1" applyFill="1" applyBorder="1"/>
    <xf numFmtId="3" fontId="43" fillId="7" borderId="0" xfId="1" applyNumberFormat="1" applyFont="1" applyFill="1" applyBorder="1"/>
    <xf numFmtId="3" fontId="3" fillId="0" borderId="0" xfId="8" applyNumberFormat="1" applyFont="1" applyAlignment="1">
      <alignment horizontal="right" vertical="top" wrapText="1"/>
    </xf>
    <xf numFmtId="3" fontId="3" fillId="0" borderId="0" xfId="0" applyNumberFormat="1" applyFont="1" applyAlignment="1">
      <alignment horizontal="right" vertical="top" wrapText="1"/>
    </xf>
    <xf numFmtId="3" fontId="61" fillId="0" borderId="3" xfId="8" applyNumberFormat="1" applyFont="1" applyBorder="1" applyAlignment="1">
      <alignment horizontal="right" vertical="top" wrapText="1"/>
    </xf>
    <xf numFmtId="3" fontId="3" fillId="0" borderId="3" xfId="8" applyNumberFormat="1" applyFont="1" applyBorder="1" applyAlignment="1">
      <alignment horizontal="right" vertical="top" wrapText="1"/>
    </xf>
    <xf numFmtId="3" fontId="0" fillId="0" borderId="0" xfId="8" applyNumberFormat="1" applyFont="1" applyAlignment="1">
      <alignment horizontal="right"/>
    </xf>
    <xf numFmtId="3" fontId="0" fillId="0" borderId="3" xfId="8" applyNumberFormat="1" applyFont="1" applyBorder="1" applyAlignment="1">
      <alignment horizontal="right"/>
    </xf>
    <xf numFmtId="3" fontId="61" fillId="0" borderId="4" xfId="1" applyNumberFormat="1" applyFont="1" applyBorder="1" applyAlignment="1">
      <alignment horizontal="right"/>
    </xf>
    <xf numFmtId="3" fontId="62" fillId="2" borderId="16" xfId="78" applyNumberFormat="1" applyFont="1" applyFill="1" applyBorder="1"/>
    <xf numFmtId="3" fontId="59" fillId="13" borderId="14" xfId="78" applyNumberFormat="1" applyFont="1" applyFill="1" applyBorder="1"/>
    <xf numFmtId="3" fontId="62" fillId="7" borderId="16" xfId="78" applyNumberFormat="1" applyFont="1" applyFill="1" applyBorder="1"/>
    <xf numFmtId="3" fontId="62" fillId="7" borderId="14" xfId="78" applyNumberFormat="1" applyFont="1" applyFill="1" applyBorder="1"/>
    <xf numFmtId="3" fontId="59" fillId="6" borderId="8" xfId="78" applyNumberFormat="1" applyFont="1" applyFill="1" applyBorder="1"/>
    <xf numFmtId="172" fontId="29" fillId="2" borderId="0" xfId="77" applyNumberFormat="1" applyFont="1" applyFill="1"/>
    <xf numFmtId="3" fontId="43" fillId="2" borderId="0" xfId="8" applyNumberFormat="1" applyFont="1" applyFill="1" applyAlignment="1">
      <alignment horizontal="right"/>
    </xf>
    <xf numFmtId="3" fontId="59" fillId="2" borderId="4" xfId="1" applyNumberFormat="1" applyFont="1" applyFill="1" applyBorder="1" applyAlignment="1">
      <alignment horizontal="right"/>
    </xf>
    <xf numFmtId="3" fontId="59" fillId="2" borderId="4" xfId="10" applyNumberFormat="1" applyFont="1" applyFill="1" applyBorder="1"/>
    <xf numFmtId="3" fontId="43" fillId="2" borderId="0" xfId="1" applyNumberFormat="1" applyFont="1" applyFill="1" applyBorder="1"/>
    <xf numFmtId="3" fontId="61" fillId="2" borderId="15" xfId="1" applyNumberFormat="1" applyFont="1" applyFill="1" applyBorder="1"/>
    <xf numFmtId="3" fontId="43" fillId="0" borderId="8" xfId="1" applyNumberFormat="1" applyFont="1" applyFill="1" applyBorder="1"/>
    <xf numFmtId="3" fontId="43" fillId="2" borderId="8" xfId="1" applyNumberFormat="1" applyFont="1" applyFill="1" applyBorder="1"/>
    <xf numFmtId="3" fontId="61" fillId="0" borderId="8" xfId="1" applyNumberFormat="1" applyFont="1" applyFill="1" applyBorder="1"/>
    <xf numFmtId="3" fontId="3" fillId="0" borderId="9" xfId="1" applyNumberFormat="1" applyFont="1" applyFill="1" applyBorder="1"/>
    <xf numFmtId="3" fontId="3" fillId="0" borderId="8" xfId="1" applyNumberFormat="1" applyFont="1" applyFill="1" applyBorder="1"/>
    <xf numFmtId="3" fontId="3" fillId="0" borderId="2" xfId="1" applyNumberFormat="1" applyFont="1" applyFill="1" applyBorder="1"/>
    <xf numFmtId="3" fontId="61" fillId="0" borderId="5" xfId="1" applyNumberFormat="1" applyFont="1" applyFill="1" applyBorder="1" applyAlignment="1">
      <alignment vertical="center"/>
    </xf>
    <xf numFmtId="3" fontId="4" fillId="2" borderId="0" xfId="8" applyNumberFormat="1" applyFont="1" applyFill="1" applyAlignment="1">
      <alignment horizontal="right" vertical="center"/>
    </xf>
    <xf numFmtId="0" fontId="100" fillId="0" borderId="0" xfId="13" applyFont="1" applyAlignment="1">
      <alignment horizontal="center"/>
    </xf>
    <xf numFmtId="0" fontId="100" fillId="0" borderId="0" xfId="13" applyFont="1" applyFill="1" applyAlignment="1">
      <alignment horizontal="center"/>
    </xf>
    <xf numFmtId="170" fontId="102" fillId="2" borderId="0" xfId="0" applyNumberFormat="1" applyFont="1" applyFill="1" applyAlignment="1">
      <alignment horizontal="center" vertical="center"/>
    </xf>
    <xf numFmtId="164" fontId="29" fillId="0" borderId="0" xfId="8" applyFont="1" applyFill="1"/>
    <xf numFmtId="3" fontId="29" fillId="2" borderId="0" xfId="77" applyNumberFormat="1" applyFont="1" applyFill="1"/>
    <xf numFmtId="3" fontId="43" fillId="2" borderId="0" xfId="0" applyNumberFormat="1" applyFont="1" applyFill="1"/>
    <xf numFmtId="3" fontId="0" fillId="0" borderId="0" xfId="8" applyNumberFormat="1" applyFont="1" applyFill="1" applyBorder="1"/>
    <xf numFmtId="3" fontId="62" fillId="0" borderId="3" xfId="11" applyNumberFormat="1" applyFont="1" applyFill="1" applyBorder="1"/>
    <xf numFmtId="3" fontId="62" fillId="0" borderId="0" xfId="11" applyNumberFormat="1" applyFont="1" applyFill="1" applyBorder="1"/>
    <xf numFmtId="3" fontId="43" fillId="0" borderId="0" xfId="1" applyNumberFormat="1" applyFont="1" applyFill="1" applyBorder="1"/>
    <xf numFmtId="172" fontId="62" fillId="0" borderId="0" xfId="1" applyNumberFormat="1" applyFont="1" applyFill="1"/>
    <xf numFmtId="3" fontId="90" fillId="7" borderId="0" xfId="0" applyNumberFormat="1" applyFont="1" applyFill="1"/>
    <xf numFmtId="164" fontId="15" fillId="7" borderId="0" xfId="8" applyFont="1" applyFill="1" applyBorder="1"/>
    <xf numFmtId="3" fontId="62" fillId="0" borderId="0" xfId="1" applyNumberFormat="1" applyFont="1" applyFill="1" applyBorder="1" applyAlignment="1">
      <alignment vertical="center" wrapText="1"/>
    </xf>
    <xf numFmtId="3" fontId="23" fillId="0" borderId="0" xfId="1" applyNumberFormat="1" applyFont="1" applyFill="1" applyBorder="1"/>
    <xf numFmtId="170" fontId="108" fillId="0" borderId="0" xfId="1" applyNumberFormat="1" applyFont="1"/>
    <xf numFmtId="170" fontId="108" fillId="0" borderId="0" xfId="1" applyNumberFormat="1" applyFont="1" applyBorder="1"/>
    <xf numFmtId="0" fontId="108" fillId="0" borderId="0" xfId="0" applyFont="1"/>
    <xf numFmtId="3" fontId="37" fillId="0" borderId="0" xfId="0" applyNumberFormat="1" applyFont="1"/>
    <xf numFmtId="0" fontId="16" fillId="7" borderId="0" xfId="0" applyFont="1" applyFill="1"/>
    <xf numFmtId="164" fontId="16" fillId="0" borderId="0" xfId="0" applyNumberFormat="1" applyFont="1"/>
    <xf numFmtId="164" fontId="0" fillId="0" borderId="0" xfId="0" applyNumberFormat="1"/>
    <xf numFmtId="164" fontId="38" fillId="2" borderId="0" xfId="8" applyFont="1" applyFill="1"/>
    <xf numFmtId="3" fontId="38" fillId="7" borderId="0" xfId="0" applyNumberFormat="1" applyFont="1" applyFill="1" applyAlignment="1">
      <alignment horizontal="right"/>
    </xf>
    <xf numFmtId="3" fontId="40" fillId="7" borderId="0" xfId="8" applyNumberFormat="1" applyFont="1" applyFill="1" applyAlignment="1">
      <alignment horizontal="right"/>
    </xf>
    <xf numFmtId="3" fontId="4" fillId="7" borderId="0" xfId="8" applyNumberFormat="1" applyFont="1" applyFill="1" applyBorder="1" applyAlignment="1">
      <alignment horizontal="right"/>
    </xf>
    <xf numFmtId="4" fontId="42" fillId="2" borderId="0" xfId="0" applyNumberFormat="1" applyFont="1" applyFill="1"/>
    <xf numFmtId="0" fontId="4" fillId="0" borderId="0" xfId="0" applyFont="1"/>
    <xf numFmtId="3" fontId="4" fillId="0" borderId="0" xfId="0" applyNumberFormat="1" applyFont="1"/>
    <xf numFmtId="0" fontId="4" fillId="2" borderId="0" xfId="0" applyFont="1" applyFill="1"/>
    <xf numFmtId="170" fontId="4" fillId="2" borderId="0" xfId="0" applyNumberFormat="1" applyFont="1" applyFill="1"/>
    <xf numFmtId="3" fontId="63" fillId="0" borderId="0" xfId="0" applyNumberFormat="1" applyFont="1"/>
    <xf numFmtId="0" fontId="13" fillId="0" borderId="16" xfId="13" applyFill="1" applyBorder="1" applyAlignment="1">
      <alignment horizontal="center"/>
    </xf>
    <xf numFmtId="0" fontId="6" fillId="0" borderId="0" xfId="0" applyFont="1"/>
    <xf numFmtId="0" fontId="19" fillId="2" borderId="0" xfId="0" applyFont="1" applyFill="1" applyAlignment="1">
      <alignment horizontal="center" vertical="center"/>
    </xf>
    <xf numFmtId="0" fontId="109" fillId="0" borderId="0" xfId="0" applyFont="1"/>
    <xf numFmtId="164" fontId="19" fillId="2" borderId="0" xfId="8" applyFont="1" applyFill="1" applyAlignment="1">
      <alignment horizontal="center" vertical="center"/>
    </xf>
    <xf numFmtId="164" fontId="3" fillId="0" borderId="0" xfId="0" applyNumberFormat="1" applyFont="1"/>
    <xf numFmtId="3" fontId="43" fillId="0" borderId="0" xfId="1" applyNumberFormat="1" applyFont="1" applyFill="1" applyAlignment="1">
      <alignment horizontal="right"/>
    </xf>
    <xf numFmtId="3" fontId="61" fillId="0" borderId="0" xfId="1" applyNumberFormat="1" applyFont="1" applyFill="1" applyAlignment="1">
      <alignment horizontal="right"/>
    </xf>
    <xf numFmtId="3" fontId="2" fillId="0" borderId="0" xfId="1" applyNumberFormat="1" applyFont="1" applyFill="1" applyAlignment="1">
      <alignment horizontal="right"/>
    </xf>
    <xf numFmtId="0" fontId="102" fillId="0" borderId="0" xfId="0" applyFont="1" applyAlignment="1">
      <alignment horizontal="center" vertical="center"/>
    </xf>
    <xf numFmtId="170" fontId="9" fillId="0" borderId="0" xfId="1" applyNumberFormat="1" applyFont="1" applyFill="1" applyAlignment="1">
      <alignment horizontal="center" vertical="center"/>
    </xf>
    <xf numFmtId="0" fontId="3" fillId="0" borderId="0" xfId="0" applyFont="1" applyAlignment="1">
      <alignment horizontal="center" vertical="center"/>
    </xf>
    <xf numFmtId="3" fontId="61" fillId="0" borderId="1" xfId="1" applyNumberFormat="1" applyFont="1" applyFill="1" applyBorder="1"/>
    <xf numFmtId="3" fontId="61" fillId="0" borderId="0" xfId="1" applyNumberFormat="1" applyFont="1" applyFill="1"/>
    <xf numFmtId="0" fontId="61" fillId="0" borderId="1" xfId="0" applyFont="1" applyBorder="1"/>
    <xf numFmtId="164" fontId="40" fillId="0" borderId="0" xfId="8" applyFont="1" applyFill="1"/>
    <xf numFmtId="3" fontId="43" fillId="0" borderId="0" xfId="1" applyNumberFormat="1" applyFont="1" applyFill="1" applyBorder="1" applyAlignment="1">
      <alignment vertical="center" wrapText="1"/>
    </xf>
    <xf numFmtId="9" fontId="18" fillId="0" borderId="11" xfId="9" applyFont="1" applyFill="1" applyBorder="1" applyAlignment="1">
      <alignment horizontal="center"/>
    </xf>
    <xf numFmtId="170" fontId="15" fillId="0" borderId="8" xfId="0" applyNumberFormat="1" applyFont="1" applyBorder="1"/>
    <xf numFmtId="0" fontId="16" fillId="0" borderId="8" xfId="0" applyFont="1" applyBorder="1"/>
    <xf numFmtId="0" fontId="43" fillId="0" borderId="8" xfId="0" applyFont="1" applyBorder="1" applyAlignment="1">
      <alignment horizontal="center"/>
    </xf>
    <xf numFmtId="0" fontId="59" fillId="0" borderId="0" xfId="12" applyFont="1"/>
    <xf numFmtId="3" fontId="90" fillId="0" borderId="0" xfId="0" applyNumberFormat="1" applyFont="1"/>
    <xf numFmtId="0" fontId="110" fillId="2" borderId="0" xfId="0" applyFont="1" applyFill="1" applyAlignment="1">
      <alignment vertical="center"/>
    </xf>
    <xf numFmtId="0" fontId="110" fillId="2" borderId="0" xfId="0" applyFont="1" applyFill="1"/>
    <xf numFmtId="0" fontId="111" fillId="7" borderId="0" xfId="0" applyFont="1" applyFill="1"/>
    <xf numFmtId="170" fontId="43" fillId="0" borderId="0" xfId="1" applyNumberFormat="1" applyFont="1" applyBorder="1" applyAlignment="1">
      <alignment horizontal="center" vertical="center" wrapText="1"/>
    </xf>
    <xf numFmtId="164" fontId="43" fillId="7" borderId="0" xfId="8" applyFont="1" applyFill="1" applyBorder="1"/>
    <xf numFmtId="164" fontId="0" fillId="2" borderId="0" xfId="8" applyFont="1" applyFill="1"/>
    <xf numFmtId="164" fontId="69" fillId="7" borderId="0" xfId="8" applyFont="1" applyFill="1"/>
    <xf numFmtId="3" fontId="62" fillId="13" borderId="14" xfId="78" applyNumberFormat="1" applyFont="1" applyFill="1" applyBorder="1"/>
    <xf numFmtId="164" fontId="4" fillId="0" borderId="0" xfId="8" applyFont="1"/>
    <xf numFmtId="3" fontId="3" fillId="2" borderId="0" xfId="0" applyNumberFormat="1" applyFont="1" applyFill="1"/>
    <xf numFmtId="164" fontId="3" fillId="2" borderId="0" xfId="0" applyNumberFormat="1" applyFont="1" applyFill="1"/>
    <xf numFmtId="0" fontId="2" fillId="0" borderId="6" xfId="0" applyFont="1" applyBorder="1" applyAlignment="1">
      <alignment vertical="center"/>
    </xf>
    <xf numFmtId="0" fontId="2" fillId="0" borderId="8" xfId="0" applyFont="1" applyBorder="1" applyAlignment="1">
      <alignment horizontal="center" vertical="center" wrapText="1"/>
    </xf>
    <xf numFmtId="10" fontId="3" fillId="0" borderId="11" xfId="9" applyNumberFormat="1" applyFont="1" applyFill="1" applyBorder="1" applyAlignment="1">
      <alignment horizontal="center"/>
    </xf>
    <xf numFmtId="0" fontId="48" fillId="0" borderId="5" xfId="0" applyFont="1" applyBorder="1"/>
    <xf numFmtId="0" fontId="43" fillId="0" borderId="8" xfId="0" applyFont="1" applyBorder="1" applyAlignment="1">
      <alignment wrapText="1"/>
    </xf>
    <xf numFmtId="0" fontId="62" fillId="0" borderId="8" xfId="0" applyFont="1" applyBorder="1"/>
    <xf numFmtId="3" fontId="62" fillId="0" borderId="8" xfId="1" applyNumberFormat="1" applyFont="1" applyFill="1" applyBorder="1"/>
    <xf numFmtId="3" fontId="3" fillId="0" borderId="2" xfId="0" applyNumberFormat="1" applyFont="1" applyBorder="1"/>
    <xf numFmtId="0" fontId="3" fillId="0" borderId="11" xfId="0" applyFont="1" applyBorder="1"/>
    <xf numFmtId="0" fontId="59" fillId="0" borderId="8" xfId="0" applyFont="1" applyBorder="1" applyAlignment="1">
      <alignment wrapText="1"/>
    </xf>
    <xf numFmtId="0" fontId="43" fillId="0" borderId="5" xfId="0" applyFont="1" applyBorder="1"/>
    <xf numFmtId="3" fontId="61" fillId="0" borderId="0" xfId="8" applyNumberFormat="1" applyFont="1" applyFill="1" applyBorder="1"/>
    <xf numFmtId="3" fontId="61" fillId="0" borderId="0" xfId="1" applyNumberFormat="1" applyFont="1" applyFill="1" applyBorder="1"/>
    <xf numFmtId="3" fontId="61" fillId="0" borderId="4" xfId="8" applyNumberFormat="1" applyFont="1" applyFill="1" applyBorder="1"/>
    <xf numFmtId="3" fontId="29" fillId="0" borderId="0" xfId="8" applyNumberFormat="1" applyFont="1" applyFill="1"/>
    <xf numFmtId="0" fontId="61" fillId="0" borderId="8" xfId="0" applyFont="1" applyBorder="1" applyAlignment="1">
      <alignment horizontal="left"/>
    </xf>
    <xf numFmtId="0" fontId="67" fillId="0" borderId="8" xfId="0" applyFont="1" applyBorder="1"/>
    <xf numFmtId="3" fontId="4" fillId="0" borderId="8" xfId="1" applyNumberFormat="1" applyFont="1" applyFill="1" applyBorder="1"/>
    <xf numFmtId="0" fontId="112" fillId="0" borderId="0" xfId="0" applyFont="1"/>
    <xf numFmtId="0" fontId="113" fillId="0" borderId="0" xfId="0" applyFont="1"/>
    <xf numFmtId="0" fontId="43" fillId="0" borderId="0" xfId="0" applyFont="1" applyAlignment="1">
      <alignment vertical="center"/>
    </xf>
    <xf numFmtId="0" fontId="61" fillId="7" borderId="17" xfId="0" applyFont="1" applyFill="1" applyBorder="1" applyAlignment="1">
      <alignment horizontal="center" vertical="center" wrapText="1"/>
    </xf>
    <xf numFmtId="0" fontId="61" fillId="7" borderId="19" xfId="0" applyFont="1" applyFill="1" applyBorder="1" applyAlignment="1">
      <alignment horizontal="center" vertical="center" wrapText="1"/>
    </xf>
    <xf numFmtId="164" fontId="43" fillId="7" borderId="54" xfId="8" applyFont="1" applyFill="1" applyBorder="1"/>
    <xf numFmtId="170" fontId="43" fillId="0" borderId="54" xfId="1" applyNumberFormat="1" applyFont="1" applyBorder="1" applyAlignment="1">
      <alignment horizontal="center" vertical="center" wrapText="1"/>
    </xf>
    <xf numFmtId="164" fontId="61" fillId="7" borderId="19" xfId="8" applyFont="1" applyFill="1" applyBorder="1" applyAlignment="1">
      <alignment horizontal="center" vertical="center" wrapText="1"/>
    </xf>
    <xf numFmtId="0" fontId="61" fillId="7" borderId="44" xfId="0" applyFont="1" applyFill="1" applyBorder="1" applyAlignment="1">
      <alignment horizontal="center" vertical="center" wrapText="1"/>
    </xf>
    <xf numFmtId="9" fontId="43" fillId="0" borderId="55" xfId="9" applyFont="1" applyBorder="1" applyAlignment="1">
      <alignment horizontal="center" vertical="center" wrapText="1"/>
    </xf>
    <xf numFmtId="9" fontId="43" fillId="0" borderId="54" xfId="9" applyFont="1" applyBorder="1" applyAlignment="1">
      <alignment horizontal="center" vertical="center" wrapText="1"/>
    </xf>
    <xf numFmtId="0" fontId="60" fillId="5" borderId="0" xfId="3" quotePrefix="1" applyFont="1" applyFill="1" applyAlignment="1">
      <alignment horizontal="right"/>
    </xf>
    <xf numFmtId="0" fontId="43" fillId="2" borderId="54" xfId="0" applyFont="1" applyFill="1" applyBorder="1" applyAlignment="1">
      <alignment horizontal="center" vertical="center" wrapText="1"/>
    </xf>
    <xf numFmtId="170" fontId="15" fillId="0" borderId="0" xfId="0" applyNumberFormat="1" applyFont="1"/>
    <xf numFmtId="0" fontId="70" fillId="10" borderId="29" xfId="77" applyFont="1" applyFill="1" applyBorder="1" applyAlignment="1">
      <alignment horizontal="center" vertical="center"/>
    </xf>
    <xf numFmtId="0" fontId="70" fillId="10" borderId="56" xfId="77" applyFont="1" applyFill="1" applyBorder="1" applyAlignment="1">
      <alignment vertical="center"/>
    </xf>
    <xf numFmtId="0" fontId="59" fillId="6" borderId="5" xfId="77" applyFont="1" applyFill="1" applyBorder="1"/>
    <xf numFmtId="0" fontId="70" fillId="10" borderId="32" xfId="77" applyFont="1" applyFill="1" applyBorder="1" applyAlignment="1">
      <alignment horizontal="center" vertical="center" wrapText="1"/>
    </xf>
    <xf numFmtId="0" fontId="70" fillId="10" borderId="57" xfId="77" applyFont="1" applyFill="1" applyBorder="1" applyAlignment="1">
      <alignment vertical="center" wrapText="1"/>
    </xf>
    <xf numFmtId="3" fontId="62" fillId="2" borderId="14" xfId="78" applyNumberFormat="1" applyFont="1" applyFill="1" applyBorder="1"/>
    <xf numFmtId="3" fontId="59" fillId="6" borderId="11" xfId="78" applyNumberFormat="1" applyFont="1" applyFill="1" applyBorder="1"/>
    <xf numFmtId="0" fontId="70" fillId="10" borderId="12" xfId="77" applyFont="1" applyFill="1" applyBorder="1" applyAlignment="1">
      <alignment horizontal="center" vertical="center" wrapText="1"/>
    </xf>
    <xf numFmtId="0" fontId="70" fillId="10" borderId="16" xfId="77" applyFont="1" applyFill="1" applyBorder="1" applyAlignment="1">
      <alignment vertical="center" wrapText="1"/>
    </xf>
    <xf numFmtId="3" fontId="0" fillId="7" borderId="16" xfId="0" applyNumberFormat="1" applyFill="1" applyBorder="1"/>
    <xf numFmtId="0" fontId="62" fillId="0" borderId="13" xfId="77" applyFont="1" applyBorder="1"/>
    <xf numFmtId="164" fontId="0" fillId="7" borderId="0" xfId="0" applyNumberFormat="1" applyFill="1"/>
    <xf numFmtId="10" fontId="0" fillId="7" borderId="0" xfId="9" applyNumberFormat="1" applyFont="1" applyFill="1"/>
    <xf numFmtId="10" fontId="43" fillId="0" borderId="55" xfId="9" applyNumberFormat="1" applyFont="1" applyBorder="1" applyAlignment="1">
      <alignment horizontal="center" vertical="center" wrapText="1"/>
    </xf>
    <xf numFmtId="164" fontId="4" fillId="0" borderId="0" xfId="8" applyFont="1" applyFill="1" applyAlignment="1">
      <alignment horizontal="center" vertical="center"/>
    </xf>
    <xf numFmtId="0" fontId="4" fillId="0" borderId="0" xfId="0" applyFont="1" applyAlignment="1">
      <alignment horizontal="center" vertical="center"/>
    </xf>
    <xf numFmtId="3" fontId="62" fillId="0" borderId="0" xfId="8" applyNumberFormat="1" applyFont="1" applyFill="1" applyAlignment="1">
      <alignment vertical="center"/>
    </xf>
    <xf numFmtId="3" fontId="43" fillId="0" borderId="0" xfId="96" applyNumberFormat="1" applyFont="1" applyFill="1"/>
    <xf numFmtId="0" fontId="62" fillId="0" borderId="0" xfId="0" applyFont="1" applyAlignment="1">
      <alignment horizontal="center"/>
    </xf>
    <xf numFmtId="164" fontId="59" fillId="0" borderId="0" xfId="8" applyFont="1" applyFill="1"/>
    <xf numFmtId="164" fontId="59" fillId="0" borderId="0" xfId="8" applyFont="1" applyFill="1" applyBorder="1" applyAlignment="1">
      <alignment horizontal="center"/>
    </xf>
    <xf numFmtId="164" fontId="59" fillId="0" borderId="0" xfId="8" applyFont="1" applyFill="1" applyBorder="1" applyAlignment="1">
      <alignment horizontal="center" vertical="center"/>
    </xf>
    <xf numFmtId="164" fontId="38" fillId="0" borderId="0" xfId="8" applyFont="1" applyFill="1"/>
    <xf numFmtId="3" fontId="43" fillId="0" borderId="1" xfId="11" applyNumberFormat="1" applyFont="1" applyFill="1" applyBorder="1"/>
    <xf numFmtId="0" fontId="0" fillId="0" borderId="0" xfId="0" applyAlignment="1">
      <alignment horizontal="left" wrapText="1"/>
    </xf>
    <xf numFmtId="0" fontId="62" fillId="9" borderId="0" xfId="77" applyFont="1" applyFill="1" applyAlignment="1">
      <alignment vertical="center"/>
    </xf>
    <xf numFmtId="14" fontId="60" fillId="5" borderId="0" xfId="1" applyNumberFormat="1" applyFont="1" applyFill="1" applyAlignment="1">
      <alignment horizontal="center"/>
    </xf>
    <xf numFmtId="164" fontId="107" fillId="5" borderId="0" xfId="8" applyFont="1" applyFill="1" applyAlignment="1">
      <alignment horizontal="center" vertical="center"/>
    </xf>
    <xf numFmtId="0" fontId="104" fillId="5" borderId="0" xfId="0" applyFont="1" applyFill="1" applyAlignment="1">
      <alignment horizontal="center" vertical="center"/>
    </xf>
    <xf numFmtId="0" fontId="105" fillId="5" borderId="0" xfId="0" applyFont="1" applyFill="1" applyAlignment="1">
      <alignment horizontal="center" vertical="center"/>
    </xf>
    <xf numFmtId="0" fontId="101" fillId="5" borderId="0" xfId="0" applyFont="1" applyFill="1" applyAlignment="1">
      <alignment horizontal="center" vertical="center"/>
    </xf>
    <xf numFmtId="3" fontId="96" fillId="5" borderId="0" xfId="8" applyNumberFormat="1" applyFont="1" applyFill="1" applyAlignment="1">
      <alignment horizontal="center" vertical="center"/>
    </xf>
    <xf numFmtId="0" fontId="76" fillId="5" borderId="0" xfId="0" applyFont="1" applyFill="1" applyAlignment="1">
      <alignment horizontal="center" vertical="center"/>
    </xf>
    <xf numFmtId="0" fontId="59" fillId="0" borderId="0" xfId="0" applyFont="1" applyAlignment="1">
      <alignment horizontal="centerContinuous"/>
    </xf>
    <xf numFmtId="0" fontId="62" fillId="0" borderId="0" xfId="0" applyFont="1" applyAlignment="1">
      <alignment horizontal="centerContinuous"/>
    </xf>
    <xf numFmtId="3" fontId="43" fillId="0" borderId="0" xfId="8" applyNumberFormat="1" applyFont="1" applyFill="1" applyAlignment="1">
      <alignment vertical="center"/>
    </xf>
    <xf numFmtId="3" fontId="59" fillId="0" borderId="2" xfId="8" applyNumberFormat="1" applyFont="1" applyFill="1" applyBorder="1"/>
    <xf numFmtId="3" fontId="16" fillId="0" borderId="0" xfId="8" applyNumberFormat="1" applyFont="1" applyFill="1" applyAlignment="1">
      <alignment horizontal="center" vertical="center"/>
    </xf>
    <xf numFmtId="180" fontId="60" fillId="5" borderId="0" xfId="0" applyNumberFormat="1" applyFont="1" applyFill="1" applyAlignment="1">
      <alignment horizontal="center" vertical="center"/>
    </xf>
    <xf numFmtId="180" fontId="60" fillId="5" borderId="1" xfId="0" applyNumberFormat="1" applyFont="1" applyFill="1" applyBorder="1" applyAlignment="1">
      <alignment horizontal="center" vertical="center"/>
    </xf>
    <xf numFmtId="180" fontId="36" fillId="5" borderId="0" xfId="0" applyNumberFormat="1" applyFont="1" applyFill="1" applyAlignment="1">
      <alignment horizontal="center" vertical="center"/>
    </xf>
    <xf numFmtId="180" fontId="60" fillId="5" borderId="1" xfId="3" quotePrefix="1" applyNumberFormat="1" applyFont="1" applyFill="1" applyBorder="1" applyAlignment="1">
      <alignment horizontal="center"/>
    </xf>
    <xf numFmtId="180" fontId="60" fillId="5" borderId="33" xfId="3" quotePrefix="1" applyNumberFormat="1" applyFont="1" applyFill="1" applyBorder="1" applyAlignment="1">
      <alignment horizontal="center"/>
    </xf>
    <xf numFmtId="180" fontId="60" fillId="5" borderId="1" xfId="1" applyNumberFormat="1" applyFont="1" applyFill="1" applyBorder="1" applyAlignment="1">
      <alignment horizontal="center" vertical="center"/>
    </xf>
    <xf numFmtId="181" fontId="60" fillId="5" borderId="1" xfId="1" applyNumberFormat="1" applyFont="1" applyFill="1" applyBorder="1" applyAlignment="1">
      <alignment horizontal="center" vertical="center"/>
    </xf>
    <xf numFmtId="180" fontId="36" fillId="5" borderId="0" xfId="0" applyNumberFormat="1" applyFont="1" applyFill="1"/>
    <xf numFmtId="180" fontId="0" fillId="0" borderId="0" xfId="0" applyNumberFormat="1"/>
    <xf numFmtId="180" fontId="36" fillId="5" borderId="0" xfId="8" applyNumberFormat="1" applyFont="1" applyFill="1" applyAlignment="1"/>
    <xf numFmtId="180" fontId="60" fillId="5" borderId="0" xfId="0" applyNumberFormat="1" applyFont="1" applyFill="1" applyAlignment="1">
      <alignment horizontal="center" vertical="center" wrapText="1"/>
    </xf>
    <xf numFmtId="3" fontId="34" fillId="0" borderId="0" xfId="0" applyNumberFormat="1" applyFont="1"/>
    <xf numFmtId="180" fontId="60" fillId="5" borderId="0" xfId="1" applyNumberFormat="1" applyFont="1" applyFill="1" applyAlignment="1">
      <alignment horizontal="center"/>
    </xf>
    <xf numFmtId="181" fontId="60" fillId="5" borderId="8" xfId="0" applyNumberFormat="1" applyFont="1" applyFill="1" applyBorder="1" applyAlignment="1">
      <alignment horizontal="center" vertical="center"/>
    </xf>
    <xf numFmtId="0" fontId="15" fillId="0" borderId="0" xfId="0" applyFont="1" applyAlignment="1">
      <alignment horizontal="center"/>
    </xf>
    <xf numFmtId="3" fontId="23" fillId="4" borderId="0" xfId="1" applyNumberFormat="1" applyFont="1" applyFill="1" applyBorder="1" applyAlignment="1">
      <alignment horizontal="right" vertical="center"/>
    </xf>
    <xf numFmtId="3" fontId="3" fillId="0" borderId="0" xfId="1" applyNumberFormat="1" applyFont="1" applyAlignment="1">
      <alignment horizontal="right" vertical="center"/>
    </xf>
    <xf numFmtId="3" fontId="3" fillId="0" borderId="0" xfId="1" applyNumberFormat="1" applyFont="1" applyBorder="1" applyAlignment="1">
      <alignment horizontal="right" vertical="center"/>
    </xf>
    <xf numFmtId="3" fontId="16" fillId="0" borderId="0" xfId="1" applyNumberFormat="1" applyFont="1" applyAlignment="1">
      <alignment horizontal="right" vertical="center"/>
    </xf>
    <xf numFmtId="3" fontId="3" fillId="0" borderId="0" xfId="0" applyNumberFormat="1" applyFont="1" applyAlignment="1">
      <alignment horizontal="right" vertical="center"/>
    </xf>
    <xf numFmtId="0" fontId="23" fillId="4" borderId="0" xfId="0" applyFont="1" applyFill="1" applyAlignment="1">
      <alignment horizontal="left" wrapText="1"/>
    </xf>
    <xf numFmtId="3" fontId="43" fillId="0" borderId="45" xfId="1" applyNumberFormat="1" applyFont="1" applyFill="1" applyBorder="1" applyAlignment="1">
      <alignment horizontal="right"/>
    </xf>
    <xf numFmtId="3" fontId="43" fillId="2" borderId="45" xfId="1" applyNumberFormat="1" applyFont="1" applyFill="1" applyBorder="1" applyAlignment="1">
      <alignment horizontal="right" vertical="center"/>
    </xf>
    <xf numFmtId="0" fontId="64" fillId="2" borderId="5" xfId="0" applyFont="1" applyFill="1" applyBorder="1" applyAlignment="1">
      <alignment horizontal="center"/>
    </xf>
    <xf numFmtId="0" fontId="43" fillId="2" borderId="0" xfId="0" applyFont="1" applyFill="1" applyAlignment="1">
      <alignment horizontal="left" wrapText="1"/>
    </xf>
    <xf numFmtId="0" fontId="43" fillId="0" borderId="0" xfId="0" applyFont="1" applyAlignment="1">
      <alignment horizontal="left" wrapText="1"/>
    </xf>
    <xf numFmtId="0" fontId="59" fillId="2" borderId="45" xfId="2" applyFont="1" applyFill="1" applyBorder="1" applyAlignment="1">
      <alignment horizontal="left"/>
    </xf>
    <xf numFmtId="3" fontId="61" fillId="2" borderId="0" xfId="1" applyNumberFormat="1" applyFont="1" applyFill="1" applyBorder="1" applyAlignment="1">
      <alignment vertical="center" wrapText="1"/>
    </xf>
    <xf numFmtId="0" fontId="0" fillId="7" borderId="0" xfId="0" applyFill="1" applyAlignment="1">
      <alignment wrapText="1"/>
    </xf>
    <xf numFmtId="0" fontId="42" fillId="0" borderId="0" xfId="0" applyFont="1" applyAlignment="1">
      <alignment horizontal="justify" vertical="justify" wrapText="1"/>
    </xf>
    <xf numFmtId="0" fontId="3" fillId="0" borderId="0" xfId="0" applyFont="1" applyAlignment="1">
      <alignment horizontal="left" vertical="justify" wrapText="1"/>
    </xf>
    <xf numFmtId="0" fontId="64" fillId="0" borderId="0" xfId="0" applyFont="1" applyAlignment="1">
      <alignment horizontal="center" vertical="center"/>
    </xf>
    <xf numFmtId="0" fontId="58" fillId="0" borderId="0" xfId="0" applyFont="1" applyAlignment="1">
      <alignment horizontal="center" vertical="center" wrapText="1"/>
    </xf>
    <xf numFmtId="0" fontId="42" fillId="7" borderId="0" xfId="0" applyFont="1" applyFill="1"/>
    <xf numFmtId="0" fontId="40" fillId="0" borderId="0" xfId="3" applyFont="1" applyAlignment="1">
      <alignment horizontal="left"/>
    </xf>
    <xf numFmtId="166" fontId="42" fillId="0" borderId="0" xfId="1" applyFont="1" applyFill="1" applyBorder="1" applyAlignment="1">
      <alignment horizontal="center"/>
    </xf>
    <xf numFmtId="0" fontId="42" fillId="0" borderId="0" xfId="0" applyFont="1" applyAlignment="1">
      <alignment horizontal="center"/>
    </xf>
    <xf numFmtId="0" fontId="42" fillId="2" borderId="0" xfId="0" applyFont="1" applyFill="1" applyAlignment="1">
      <alignment horizontal="justify" vertical="justify" wrapText="1"/>
    </xf>
    <xf numFmtId="0" fontId="8" fillId="0" borderId="0" xfId="0" applyFont="1" applyAlignment="1">
      <alignment horizontal="justify" vertical="justify" wrapText="1"/>
    </xf>
    <xf numFmtId="0" fontId="86" fillId="0" borderId="0" xfId="0" applyFont="1" applyAlignment="1">
      <alignment horizontal="center" vertical="center" wrapText="1"/>
    </xf>
    <xf numFmtId="0" fontId="61" fillId="2" borderId="0" xfId="0" applyFont="1" applyFill="1" applyAlignment="1">
      <alignment horizontal="left" vertical="justify" wrapText="1"/>
    </xf>
    <xf numFmtId="0" fontId="86" fillId="0" borderId="0" xfId="0" applyFont="1" applyAlignment="1">
      <alignment horizontal="justify" vertical="center" wrapText="1"/>
    </xf>
    <xf numFmtId="0" fontId="88" fillId="0" borderId="0" xfId="0" applyFont="1" applyAlignment="1">
      <alignment horizontal="left" vertical="center" wrapText="1"/>
    </xf>
    <xf numFmtId="178" fontId="89" fillId="0" borderId="0" xfId="0" applyNumberFormat="1" applyFont="1" applyAlignment="1">
      <alignment horizontal="center" vertical="center" wrapText="1"/>
    </xf>
    <xf numFmtId="0" fontId="9" fillId="0" borderId="0" xfId="0" applyFont="1" applyAlignment="1">
      <alignment horizontal="left" vertical="justify" wrapText="1"/>
    </xf>
    <xf numFmtId="0" fontId="8" fillId="0" borderId="0" xfId="0" applyFont="1" applyAlignment="1">
      <alignment horizontal="justify" vertical="justify"/>
    </xf>
    <xf numFmtId="0" fontId="44" fillId="0" borderId="0" xfId="0" applyFont="1" applyAlignment="1">
      <alignment horizontal="left" wrapText="1"/>
    </xf>
    <xf numFmtId="0" fontId="18" fillId="0" borderId="0" xfId="0" applyFont="1" applyAlignment="1">
      <alignment horizontal="left" vertical="justify" wrapText="1"/>
    </xf>
    <xf numFmtId="0" fontId="2" fillId="0" borderId="0" xfId="0" applyFont="1" applyAlignment="1">
      <alignment horizontal="left" vertical="justify" wrapText="1"/>
    </xf>
    <xf numFmtId="0" fontId="8" fillId="0" borderId="0" xfId="0" applyFont="1" applyAlignment="1">
      <alignment horizontal="left" vertical="justify" wrapText="1"/>
    </xf>
    <xf numFmtId="0" fontId="3" fillId="0" borderId="0" xfId="0" applyFont="1" applyAlignment="1">
      <alignment horizontal="justify" vertical="justify" wrapText="1"/>
    </xf>
    <xf numFmtId="4" fontId="8" fillId="0" borderId="0" xfId="0" applyNumberFormat="1" applyFont="1" applyAlignment="1">
      <alignment horizontal="center" vertical="justify" wrapText="1"/>
    </xf>
    <xf numFmtId="0" fontId="64" fillId="0" borderId="0" xfId="0" applyFont="1" applyAlignment="1">
      <alignment horizontal="justify" vertical="justify" wrapText="1"/>
    </xf>
    <xf numFmtId="14" fontId="15" fillId="4" borderId="0" xfId="0" applyNumberFormat="1" applyFont="1" applyFill="1" applyAlignment="1">
      <alignment horizontal="left"/>
    </xf>
    <xf numFmtId="0" fontId="0" fillId="0" borderId="0" xfId="0"/>
    <xf numFmtId="0" fontId="60" fillId="5" borderId="0" xfId="0" applyFont="1" applyFill="1" applyAlignment="1">
      <alignment horizontal="left" vertical="center"/>
    </xf>
    <xf numFmtId="0" fontId="61" fillId="16" borderId="0" xfId="0" applyFont="1" applyFill="1" applyAlignment="1">
      <alignment horizontal="left"/>
    </xf>
    <xf numFmtId="0" fontId="0" fillId="2" borderId="0" xfId="0" applyFill="1"/>
    <xf numFmtId="0" fontId="0" fillId="0" borderId="0" xfId="0" applyAlignment="1">
      <alignment horizontal="left"/>
    </xf>
    <xf numFmtId="0" fontId="59" fillId="0" borderId="0" xfId="0" applyFont="1" applyAlignment="1">
      <alignment horizontal="left"/>
    </xf>
    <xf numFmtId="0" fontId="60" fillId="5" borderId="0" xfId="0" applyFont="1" applyFill="1" applyAlignment="1">
      <alignment horizontal="left"/>
    </xf>
    <xf numFmtId="0" fontId="59" fillId="0" borderId="0" xfId="0" applyFont="1" applyAlignment="1">
      <alignment horizontal="left" vertical="center"/>
    </xf>
    <xf numFmtId="3" fontId="3" fillId="0" borderId="0" xfId="0" applyNumberFormat="1" applyFont="1" applyAlignment="1">
      <alignment horizontal="center"/>
    </xf>
    <xf numFmtId="0" fontId="59" fillId="0" borderId="0" xfId="0" applyFont="1" applyAlignment="1">
      <alignment horizontal="center"/>
    </xf>
    <xf numFmtId="0" fontId="61" fillId="0" borderId="0" xfId="0" applyFont="1" applyAlignment="1">
      <alignment horizontal="center"/>
    </xf>
    <xf numFmtId="0" fontId="43" fillId="0" borderId="0" xfId="0" applyFont="1" applyAlignment="1">
      <alignment horizontal="center"/>
    </xf>
    <xf numFmtId="0" fontId="12" fillId="3" borderId="0" xfId="0" applyFont="1" applyFill="1" applyAlignment="1">
      <alignment horizontal="center"/>
    </xf>
    <xf numFmtId="0" fontId="39" fillId="0" borderId="0" xfId="0" applyFont="1" applyAlignment="1">
      <alignment horizontal="center"/>
    </xf>
    <xf numFmtId="0" fontId="38" fillId="0" borderId="0" xfId="0" applyFont="1" applyAlignment="1">
      <alignment horizontal="center"/>
    </xf>
    <xf numFmtId="170" fontId="23" fillId="5" borderId="0" xfId="1" applyNumberFormat="1" applyFont="1" applyFill="1" applyAlignment="1">
      <alignment horizontal="center" vertical="center" wrapText="1"/>
    </xf>
    <xf numFmtId="170" fontId="23" fillId="5" borderId="45" xfId="1" applyNumberFormat="1" applyFont="1" applyFill="1" applyBorder="1" applyAlignment="1">
      <alignment horizontal="center" vertical="center" wrapText="1"/>
    </xf>
    <xf numFmtId="0" fontId="23" fillId="5" borderId="0" xfId="0" applyFont="1" applyFill="1" applyAlignment="1">
      <alignment horizontal="center" vertical="center" wrapText="1"/>
    </xf>
    <xf numFmtId="0" fontId="12" fillId="0" borderId="0" xfId="0" applyFont="1" applyAlignment="1">
      <alignment horizontal="center"/>
    </xf>
    <xf numFmtId="0" fontId="77" fillId="0" borderId="0" xfId="0" applyFont="1" applyAlignment="1">
      <alignment horizontal="center"/>
    </xf>
    <xf numFmtId="0" fontId="22" fillId="0" borderId="0" xfId="0" applyFont="1" applyAlignment="1">
      <alignment horizontal="center"/>
    </xf>
    <xf numFmtId="0" fontId="23" fillId="0" borderId="0" xfId="0" applyFont="1" applyAlignment="1">
      <alignment horizontal="center" vertical="center" wrapText="1"/>
    </xf>
    <xf numFmtId="170" fontId="60" fillId="5" borderId="0" xfId="1" applyNumberFormat="1" applyFont="1" applyFill="1" applyAlignment="1">
      <alignment horizontal="center" vertical="center" wrapText="1"/>
    </xf>
    <xf numFmtId="170" fontId="60" fillId="5" borderId="45" xfId="1" applyNumberFormat="1" applyFont="1" applyFill="1" applyBorder="1" applyAlignment="1">
      <alignment horizontal="center" vertical="center" wrapText="1"/>
    </xf>
    <xf numFmtId="170" fontId="23" fillId="5" borderId="1" xfId="1" applyNumberFormat="1" applyFont="1" applyFill="1" applyBorder="1" applyAlignment="1">
      <alignment horizontal="center" vertical="center" wrapText="1"/>
    </xf>
    <xf numFmtId="0" fontId="2" fillId="0" borderId="13" xfId="0" applyFont="1" applyBorder="1" applyAlignment="1">
      <alignment horizontal="left" vertical="center"/>
    </xf>
    <xf numFmtId="0" fontId="2" fillId="0" borderId="0" xfId="0" applyFont="1" applyAlignment="1">
      <alignment horizontal="left" vertical="center"/>
    </xf>
    <xf numFmtId="0" fontId="78" fillId="0" borderId="35" xfId="0" applyFont="1" applyBorder="1" applyAlignment="1">
      <alignment horizontal="center" vertical="center" wrapText="1"/>
    </xf>
    <xf numFmtId="0" fontId="78" fillId="0" borderId="36" xfId="0" applyFont="1" applyBorder="1" applyAlignment="1">
      <alignment horizontal="center" vertical="center" wrapText="1"/>
    </xf>
    <xf numFmtId="0" fontId="78" fillId="0" borderId="37" xfId="0" applyFont="1" applyBorder="1" applyAlignment="1">
      <alignment horizontal="center" vertical="center" wrapText="1"/>
    </xf>
    <xf numFmtId="0" fontId="79" fillId="0" borderId="39" xfId="0" applyFont="1" applyBorder="1" applyAlignment="1">
      <alignment horizontal="center" vertical="center" wrapText="1"/>
    </xf>
    <xf numFmtId="0" fontId="79" fillId="0" borderId="0" xfId="0" applyFont="1" applyAlignment="1">
      <alignment horizontal="center" vertical="center" wrapText="1"/>
    </xf>
    <xf numFmtId="0" fontId="79" fillId="0" borderId="40" xfId="0" applyFont="1" applyBorder="1" applyAlignment="1">
      <alignment horizontal="center" vertical="center" wrapText="1"/>
    </xf>
    <xf numFmtId="0" fontId="78" fillId="0" borderId="34" xfId="0" applyFont="1" applyBorder="1" applyAlignment="1">
      <alignment horizontal="center" vertical="center" wrapText="1"/>
    </xf>
    <xf numFmtId="0" fontId="78" fillId="0" borderId="18" xfId="0" applyFont="1" applyBorder="1" applyAlignment="1">
      <alignment horizontal="center" vertical="center" wrapText="1"/>
    </xf>
    <xf numFmtId="0" fontId="78" fillId="0" borderId="42" xfId="0" applyFont="1" applyBorder="1" applyAlignment="1">
      <alignment horizontal="center" vertical="center" wrapText="1"/>
    </xf>
    <xf numFmtId="0" fontId="78" fillId="0" borderId="35" xfId="0" applyFont="1" applyBorder="1" applyAlignment="1">
      <alignment vertical="center" wrapText="1"/>
    </xf>
    <xf numFmtId="0" fontId="78" fillId="0" borderId="37" xfId="0" applyFont="1" applyBorder="1" applyAlignment="1">
      <alignment vertical="center" wrapText="1"/>
    </xf>
    <xf numFmtId="0" fontId="78" fillId="0" borderId="36" xfId="0" applyFont="1" applyBorder="1" applyAlignment="1">
      <alignment vertical="center" wrapText="1"/>
    </xf>
    <xf numFmtId="0" fontId="78" fillId="0" borderId="39" xfId="0" applyFont="1" applyBorder="1" applyAlignment="1">
      <alignment vertical="center" wrapText="1"/>
    </xf>
    <xf numFmtId="0" fontId="78" fillId="0" borderId="40" xfId="0" applyFont="1" applyBorder="1" applyAlignment="1">
      <alignment vertical="center" wrapText="1"/>
    </xf>
    <xf numFmtId="0" fontId="81" fillId="0" borderId="39" xfId="0" applyFont="1" applyBorder="1" applyAlignment="1">
      <alignment vertical="center" wrapText="1"/>
    </xf>
    <xf numFmtId="0" fontId="81" fillId="0" borderId="0" xfId="0" applyFont="1" applyAlignment="1">
      <alignment vertical="center" wrapText="1"/>
    </xf>
    <xf numFmtId="0" fontId="81" fillId="0" borderId="40" xfId="0" applyFont="1" applyBorder="1" applyAlignment="1">
      <alignment vertical="center" wrapText="1"/>
    </xf>
    <xf numFmtId="0" fontId="78" fillId="0" borderId="34" xfId="0" applyFont="1" applyBorder="1" applyAlignment="1">
      <alignment vertical="center" wrapText="1"/>
    </xf>
    <xf numFmtId="0" fontId="78" fillId="0" borderId="42" xfId="0" applyFont="1" applyBorder="1" applyAlignment="1">
      <alignment vertical="center" wrapText="1"/>
    </xf>
    <xf numFmtId="0" fontId="81" fillId="0" borderId="34" xfId="0" applyFont="1" applyBorder="1" applyAlignment="1">
      <alignment vertical="center" wrapText="1"/>
    </xf>
    <xf numFmtId="0" fontId="81" fillId="0" borderId="18" xfId="0" applyFont="1" applyBorder="1" applyAlignment="1">
      <alignment vertical="center" wrapText="1"/>
    </xf>
    <xf numFmtId="0" fontId="81" fillId="0" borderId="42" xfId="0" applyFont="1" applyBorder="1" applyAlignment="1">
      <alignment vertical="center" wrapText="1"/>
    </xf>
    <xf numFmtId="0" fontId="82" fillId="0" borderId="39" xfId="0" applyFont="1" applyBorder="1" applyAlignment="1">
      <alignment horizontal="justify" vertical="center" wrapText="1"/>
    </xf>
    <xf numFmtId="0" fontId="82" fillId="0" borderId="0" xfId="0" applyFont="1" applyAlignment="1">
      <alignment horizontal="justify" vertical="center" wrapText="1"/>
    </xf>
    <xf numFmtId="0" fontId="82" fillId="0" borderId="40" xfId="0" applyFont="1" applyBorder="1" applyAlignment="1">
      <alignment horizontal="justify" vertical="center" wrapText="1"/>
    </xf>
    <xf numFmtId="0" fontId="0" fillId="0" borderId="34" xfId="0" applyBorder="1" applyAlignment="1">
      <alignment vertical="top" wrapText="1"/>
    </xf>
    <xf numFmtId="0" fontId="0" fillId="0" borderId="18" xfId="0" applyBorder="1" applyAlignment="1">
      <alignment vertical="top" wrapText="1"/>
    </xf>
    <xf numFmtId="0" fontId="0" fillId="0" borderId="42" xfId="0" applyBorder="1" applyAlignment="1">
      <alignment vertical="top" wrapText="1"/>
    </xf>
    <xf numFmtId="0" fontId="83" fillId="0" borderId="39" xfId="0" applyFont="1" applyBorder="1" applyAlignment="1">
      <alignment horizontal="justify" vertical="center" wrapText="1"/>
    </xf>
    <xf numFmtId="0" fontId="83" fillId="0" borderId="0" xfId="0" applyFont="1" applyAlignment="1">
      <alignment horizontal="justify" vertical="center" wrapText="1"/>
    </xf>
    <xf numFmtId="0" fontId="83" fillId="0" borderId="40" xfId="0" applyFont="1" applyBorder="1" applyAlignment="1">
      <alignment horizontal="justify" vertical="center" wrapText="1"/>
    </xf>
    <xf numFmtId="0" fontId="81" fillId="0" borderId="34" xfId="0" applyFont="1" applyBorder="1" applyAlignment="1">
      <alignment horizontal="justify" vertical="center" wrapText="1"/>
    </xf>
    <xf numFmtId="0" fontId="81" fillId="0" borderId="18" xfId="0" applyFont="1" applyBorder="1" applyAlignment="1">
      <alignment horizontal="justify" vertical="center" wrapText="1"/>
    </xf>
    <xf numFmtId="0" fontId="81" fillId="0" borderId="42" xfId="0" applyFont="1" applyBorder="1" applyAlignment="1">
      <alignment horizontal="justify" vertical="center" wrapText="1"/>
    </xf>
    <xf numFmtId="0" fontId="78" fillId="0" borderId="35" xfId="0" applyFont="1" applyBorder="1" applyAlignment="1">
      <alignment horizontal="justify" vertical="center" wrapText="1"/>
    </xf>
    <xf numFmtId="0" fontId="78" fillId="0" borderId="36" xfId="0" applyFont="1" applyBorder="1" applyAlignment="1">
      <alignment horizontal="justify" vertical="center" wrapText="1"/>
    </xf>
    <xf numFmtId="0" fontId="78" fillId="0" borderId="37" xfId="0" applyFont="1" applyBorder="1" applyAlignment="1">
      <alignment horizontal="justify" vertical="center" wrapText="1"/>
    </xf>
    <xf numFmtId="0" fontId="81" fillId="0" borderId="35" xfId="0" applyFont="1" applyBorder="1" applyAlignment="1">
      <alignment horizontal="justify" vertical="center" wrapText="1"/>
    </xf>
    <xf numFmtId="0" fontId="81" fillId="0" borderId="36" xfId="0" applyFont="1" applyBorder="1" applyAlignment="1">
      <alignment horizontal="justify" vertical="center" wrapText="1"/>
    </xf>
    <xf numFmtId="0" fontId="81" fillId="0" borderId="37" xfId="0" applyFont="1" applyBorder="1" applyAlignment="1">
      <alignment horizontal="justify" vertical="center" wrapText="1"/>
    </xf>
    <xf numFmtId="0" fontId="85" fillId="0" borderId="34" xfId="0" applyFont="1" applyBorder="1" applyAlignment="1">
      <alignment vertical="center" wrapText="1"/>
    </xf>
    <xf numFmtId="0" fontId="85" fillId="0" borderId="42" xfId="0" applyFont="1" applyBorder="1" applyAlignment="1">
      <alignment vertical="center" wrapText="1"/>
    </xf>
    <xf numFmtId="0" fontId="78" fillId="0" borderId="38" xfId="0" applyFont="1" applyBorder="1" applyAlignment="1">
      <alignment horizontal="center" vertical="center" wrapText="1"/>
    </xf>
    <xf numFmtId="0" fontId="78" fillId="0" borderId="41" xfId="0" applyFont="1" applyBorder="1" applyAlignment="1">
      <alignment horizontal="center" vertical="center" wrapText="1"/>
    </xf>
    <xf numFmtId="0" fontId="78" fillId="0" borderId="43" xfId="0" applyFont="1" applyBorder="1" applyAlignment="1">
      <alignment horizontal="center" vertical="center" wrapText="1"/>
    </xf>
    <xf numFmtId="0" fontId="78" fillId="0" borderId="18" xfId="0" applyFont="1" applyBorder="1" applyAlignment="1">
      <alignment vertical="center" wrapText="1"/>
    </xf>
    <xf numFmtId="0" fontId="78" fillId="0" borderId="44" xfId="0" applyFont="1" applyBorder="1" applyAlignment="1">
      <alignment vertical="center" wrapText="1"/>
    </xf>
    <xf numFmtId="0" fontId="78" fillId="0" borderId="53" xfId="0" applyFont="1" applyBorder="1" applyAlignment="1">
      <alignment vertical="center" wrapText="1"/>
    </xf>
    <xf numFmtId="0" fontId="78" fillId="0" borderId="17" xfId="0" applyFont="1" applyBorder="1" applyAlignment="1">
      <alignment vertical="center" wrapText="1"/>
    </xf>
    <xf numFmtId="0" fontId="78" fillId="0" borderId="39" xfId="0" applyFont="1" applyBorder="1" applyAlignment="1">
      <alignment horizontal="center" vertical="center" wrapText="1"/>
    </xf>
    <xf numFmtId="0" fontId="78" fillId="0" borderId="0" xfId="0" applyFont="1" applyAlignment="1">
      <alignment horizontal="center" vertical="center" wrapText="1"/>
    </xf>
    <xf numFmtId="0" fontId="78" fillId="0" borderId="40" xfId="0" applyFont="1" applyBorder="1" applyAlignment="1">
      <alignment horizontal="center" vertical="center" wrapText="1"/>
    </xf>
    <xf numFmtId="173" fontId="87" fillId="17" borderId="0" xfId="0" applyNumberFormat="1" applyFont="1" applyFill="1" applyAlignment="1">
      <alignment horizontal="center" vertical="center" wrapText="1"/>
    </xf>
    <xf numFmtId="14" fontId="87" fillId="0" borderId="0" xfId="0" applyNumberFormat="1" applyFont="1" applyAlignment="1">
      <alignment horizontal="center" vertical="center" wrapText="1"/>
    </xf>
    <xf numFmtId="0" fontId="42" fillId="2" borderId="0" xfId="0" applyFont="1" applyFill="1" applyAlignment="1">
      <alignment horizontal="justify" vertical="justify" wrapText="1"/>
    </xf>
    <xf numFmtId="0" fontId="42" fillId="0" borderId="0" xfId="0" applyFont="1" applyAlignment="1">
      <alignment horizontal="justify" vertical="justify" wrapText="1"/>
    </xf>
    <xf numFmtId="0" fontId="3" fillId="0" borderId="0" xfId="0" applyFont="1" applyAlignment="1">
      <alignment horizontal="left" vertical="justify" wrapText="1"/>
    </xf>
    <xf numFmtId="0" fontId="59" fillId="0" borderId="0" xfId="0" applyFont="1" applyAlignment="1">
      <alignment horizontal="left" vertical="justify" wrapText="1"/>
    </xf>
    <xf numFmtId="0" fontId="65" fillId="5" borderId="0" xfId="0" applyFont="1" applyFill="1" applyAlignment="1">
      <alignment horizontal="center" vertical="center"/>
    </xf>
    <xf numFmtId="0" fontId="29" fillId="0" borderId="0" xfId="0" applyFont="1" applyAlignment="1">
      <alignment horizontal="justify" vertical="justify" wrapText="1"/>
    </xf>
    <xf numFmtId="0" fontId="33" fillId="14" borderId="0" xfId="0" applyFont="1" applyFill="1" applyAlignment="1">
      <alignment horizontal="left" vertical="top" wrapText="1"/>
    </xf>
    <xf numFmtId="0" fontId="64" fillId="0" borderId="0" xfId="0" applyFont="1" applyAlignment="1">
      <alignment horizontal="justify" vertical="justify" wrapText="1"/>
    </xf>
    <xf numFmtId="0" fontId="40" fillId="0" borderId="0" xfId="0" applyFont="1" applyAlignment="1">
      <alignment horizontal="justify" vertical="justify" wrapText="1"/>
    </xf>
    <xf numFmtId="0" fontId="43" fillId="2" borderId="0" xfId="0" applyFont="1" applyFill="1" applyAlignment="1">
      <alignment horizontal="left" wrapText="1"/>
    </xf>
    <xf numFmtId="0" fontId="110" fillId="2" borderId="0" xfId="0" applyFont="1" applyFill="1" applyAlignment="1">
      <alignment horizontal="left" vertical="top" wrapText="1"/>
    </xf>
    <xf numFmtId="0" fontId="43" fillId="0" borderId="0" xfId="0" applyFont="1" applyAlignment="1">
      <alignment horizontal="left" wrapText="1" shrinkToFit="1"/>
    </xf>
    <xf numFmtId="0" fontId="43" fillId="0" borderId="0" xfId="0" applyFont="1" applyAlignment="1">
      <alignment horizontal="left" wrapText="1"/>
    </xf>
    <xf numFmtId="0" fontId="43" fillId="0" borderId="0" xfId="0" applyFont="1" applyAlignment="1">
      <alignment horizontal="left" vertical="center" wrapText="1"/>
    </xf>
    <xf numFmtId="0" fontId="61" fillId="7" borderId="44" xfId="0" applyFont="1" applyFill="1" applyBorder="1" applyAlignment="1">
      <alignment horizontal="center" vertical="center" wrapText="1"/>
    </xf>
    <xf numFmtId="0" fontId="61" fillId="7" borderId="17" xfId="0" applyFont="1" applyFill="1" applyBorder="1" applyAlignment="1">
      <alignment horizontal="center" vertical="center" wrapText="1"/>
    </xf>
    <xf numFmtId="0" fontId="43" fillId="0" borderId="44" xfId="0" applyFont="1" applyBorder="1" applyAlignment="1">
      <alignment horizontal="left" vertical="center" wrapText="1"/>
    </xf>
    <xf numFmtId="0" fontId="43" fillId="0" borderId="17" xfId="0" applyFont="1" applyBorder="1" applyAlignment="1">
      <alignment horizontal="left" vertical="center" wrapText="1"/>
    </xf>
    <xf numFmtId="0" fontId="43" fillId="0" borderId="55" xfId="0" applyFont="1" applyBorder="1" applyAlignment="1">
      <alignment horizontal="left" vertical="center" wrapText="1"/>
    </xf>
    <xf numFmtId="0" fontId="43" fillId="0" borderId="58" xfId="0" applyFont="1" applyBorder="1" applyAlignment="1">
      <alignment horizontal="left" vertical="center" wrapText="1"/>
    </xf>
    <xf numFmtId="0" fontId="0" fillId="7" borderId="0" xfId="0" applyFill="1" applyAlignment="1">
      <alignment horizontal="left" wrapText="1"/>
    </xf>
    <xf numFmtId="0" fontId="31" fillId="10" borderId="5" xfId="77" applyFont="1" applyFill="1" applyBorder="1" applyAlignment="1">
      <alignment horizontal="left" vertical="center"/>
    </xf>
    <xf numFmtId="0" fontId="31" fillId="10" borderId="2" xfId="77" applyFont="1" applyFill="1" applyBorder="1" applyAlignment="1">
      <alignment horizontal="left" vertical="center"/>
    </xf>
    <xf numFmtId="0" fontId="70" fillId="10" borderId="51" xfId="77" applyFont="1" applyFill="1" applyBorder="1" applyAlignment="1">
      <alignment horizontal="center" vertical="center" wrapText="1"/>
    </xf>
    <xf numFmtId="0" fontId="70" fillId="10" borderId="52" xfId="77" applyFont="1" applyFill="1" applyBorder="1" applyAlignment="1">
      <alignment horizontal="center" vertical="center" wrapText="1"/>
    </xf>
    <xf numFmtId="0" fontId="43" fillId="2" borderId="0" xfId="0" applyFont="1" applyFill="1" applyAlignment="1">
      <alignment horizontal="center"/>
    </xf>
    <xf numFmtId="0" fontId="61" fillId="7" borderId="0" xfId="0" applyFont="1" applyFill="1" applyAlignment="1">
      <alignment horizontal="center" vertical="center"/>
    </xf>
    <xf numFmtId="0" fontId="110" fillId="0" borderId="0" xfId="0" applyFont="1" applyAlignment="1">
      <alignment horizontal="left" vertical="top" wrapText="1"/>
    </xf>
    <xf numFmtId="0" fontId="43" fillId="2" borderId="0" xfId="0" applyFont="1" applyFill="1" applyAlignment="1">
      <alignment horizontal="left"/>
    </xf>
    <xf numFmtId="0" fontId="110" fillId="0" borderId="0" xfId="0" applyFont="1" applyAlignment="1">
      <alignment horizontal="left"/>
    </xf>
    <xf numFmtId="0" fontId="60" fillId="5" borderId="0" xfId="0" applyFont="1" applyFill="1" applyAlignment="1">
      <alignment horizontal="center" vertical="center"/>
    </xf>
    <xf numFmtId="0" fontId="62" fillId="0" borderId="0" xfId="0" applyFont="1" applyAlignment="1">
      <alignment horizontal="left" vertical="center" wrapText="1"/>
    </xf>
    <xf numFmtId="0" fontId="0" fillId="7" borderId="0" xfId="0" applyFill="1" applyAlignment="1">
      <alignment horizontal="center"/>
    </xf>
    <xf numFmtId="0" fontId="41" fillId="7" borderId="0" xfId="0" applyFont="1" applyFill="1" applyAlignment="1">
      <alignment horizontal="left" wrapText="1"/>
    </xf>
    <xf numFmtId="0" fontId="29" fillId="0" borderId="35" xfId="0" applyFont="1" applyBorder="1" applyAlignment="1">
      <alignment horizontal="center" vertical="center" wrapText="1"/>
    </xf>
    <xf numFmtId="0" fontId="29" fillId="0" borderId="34" xfId="0" applyFont="1" applyBorder="1" applyAlignment="1">
      <alignment horizontal="center" vertical="center" wrapText="1"/>
    </xf>
    <xf numFmtId="180" fontId="60" fillId="5" borderId="47" xfId="1" applyNumberFormat="1" applyFont="1" applyFill="1" applyBorder="1" applyAlignment="1">
      <alignment horizontal="center" vertical="center" wrapText="1"/>
    </xf>
    <xf numFmtId="180" fontId="60" fillId="5" borderId="48" xfId="1" applyNumberFormat="1" applyFont="1" applyFill="1" applyBorder="1" applyAlignment="1">
      <alignment horizontal="center" vertical="center" wrapText="1"/>
    </xf>
    <xf numFmtId="9" fontId="6" fillId="7" borderId="0" xfId="9" applyFont="1" applyFill="1" applyBorder="1" applyAlignment="1">
      <alignment horizontal="center"/>
    </xf>
    <xf numFmtId="9" fontId="66" fillId="7" borderId="0" xfId="9" applyFont="1" applyFill="1" applyBorder="1" applyAlignment="1">
      <alignment horizontal="left"/>
    </xf>
    <xf numFmtId="0" fontId="66" fillId="7" borderId="0" xfId="0" applyFont="1" applyFill="1" applyAlignment="1">
      <alignment horizontal="left"/>
    </xf>
    <xf numFmtId="0" fontId="62" fillId="7" borderId="0" xfId="0" applyFont="1" applyFill="1" applyAlignment="1">
      <alignment wrapText="1"/>
    </xf>
    <xf numFmtId="0" fontId="41" fillId="8" borderId="0" xfId="0" applyFont="1" applyFill="1" applyAlignment="1">
      <alignment horizontal="left" vertical="center" wrapText="1"/>
    </xf>
    <xf numFmtId="0" fontId="38" fillId="7" borderId="0" xfId="0" applyFont="1" applyFill="1" applyAlignment="1">
      <alignment horizontal="left"/>
    </xf>
    <xf numFmtId="0" fontId="62" fillId="2" borderId="0" xfId="0" applyFont="1" applyFill="1" applyAlignment="1">
      <alignment horizontal="left" vertical="center" wrapText="1"/>
    </xf>
    <xf numFmtId="0" fontId="45" fillId="0" borderId="0" xfId="0" applyFont="1" applyAlignment="1">
      <alignment horizontal="left" vertical="center" wrapText="1"/>
    </xf>
    <xf numFmtId="0" fontId="45" fillId="7" borderId="0" xfId="0" applyFont="1" applyFill="1" applyAlignment="1">
      <alignment horizontal="left" vertical="center" wrapText="1"/>
    </xf>
    <xf numFmtId="0" fontId="40" fillId="0" borderId="0" xfId="0" applyFont="1" applyAlignment="1">
      <alignment horizontal="left" vertical="center" wrapText="1"/>
    </xf>
    <xf numFmtId="0" fontId="38" fillId="7" borderId="0" xfId="0" applyFont="1" applyFill="1" applyAlignment="1">
      <alignment horizontal="left" wrapText="1"/>
    </xf>
    <xf numFmtId="0" fontId="40" fillId="0" borderId="0" xfId="0" applyFont="1" applyAlignment="1">
      <alignment horizontal="left" vertical="top" wrapText="1"/>
    </xf>
    <xf numFmtId="0" fontId="53" fillId="12" borderId="0" xfId="0" applyFont="1" applyFill="1" applyAlignment="1">
      <alignment horizontal="left"/>
    </xf>
    <xf numFmtId="0" fontId="56" fillId="12" borderId="0" xfId="0" applyFont="1" applyFill="1" applyAlignment="1">
      <alignment horizontal="left" wrapText="1"/>
    </xf>
  </cellXfs>
  <cellStyles count="111">
    <cellStyle name="Comma 4 2" xfId="74" xr:uid="{00000000-0005-0000-0000-000000000000}"/>
    <cellStyle name="Comma 4 2 2" xfId="99" xr:uid="{0CDC24C3-1726-40C5-B235-07EE3F2EA775}"/>
    <cellStyle name="Excel Built-in Normal" xfId="90" xr:uid="{00000000-0005-0000-0000-000001000000}"/>
    <cellStyle name="Hipervínculo" xfId="13" builtinId="8"/>
    <cellStyle name="Millares" xfId="1" builtinId="3"/>
    <cellStyle name="Millares [0]" xfId="8" builtinId="6"/>
    <cellStyle name="Millares [0] 2" xfId="92" xr:uid="{00000000-0005-0000-0000-000005000000}"/>
    <cellStyle name="Millares [0] 2 2" xfId="93" xr:uid="{00000000-0005-0000-0000-000006000000}"/>
    <cellStyle name="Millares [0] 2 2 2" xfId="105" xr:uid="{086D7755-B288-4799-B665-E4B0B004D6CE}"/>
    <cellStyle name="Millares [0] 3" xfId="81" xr:uid="{00000000-0005-0000-0000-000007000000}"/>
    <cellStyle name="Millares [0] 4" xfId="96" xr:uid="{00357B40-10CB-4337-86C3-652EF71D1429}"/>
    <cellStyle name="Millares 100 11" xfId="11" xr:uid="{00000000-0005-0000-0000-000008000000}"/>
    <cellStyle name="Millares 100 11 2" xfId="98" xr:uid="{41113B9D-FB9C-4323-A67B-40B67CB9BE7B}"/>
    <cellStyle name="Millares 174 2" xfId="86" xr:uid="{00000000-0005-0000-0000-000009000000}"/>
    <cellStyle name="Millares 174 2 2" xfId="103" xr:uid="{D8A3532F-98A3-4856-B017-7C40B8AE69D4}"/>
    <cellStyle name="Millares 2" xfId="6" xr:uid="{00000000-0005-0000-0000-00000A000000}"/>
    <cellStyle name="Millares 2 2" xfId="85" xr:uid="{00000000-0005-0000-0000-00000B000000}"/>
    <cellStyle name="Millares 2 2 2" xfId="102" xr:uid="{9AE69866-1110-40BF-A593-328455B7DAE4}"/>
    <cellStyle name="Millares 2 3" xfId="95" xr:uid="{41C4E58F-4C6F-4015-9711-070D670B2CB9}"/>
    <cellStyle name="Millares 212" xfId="10" xr:uid="{00000000-0005-0000-0000-00000C000000}"/>
    <cellStyle name="Millares 212 2" xfId="97" xr:uid="{66666323-2097-4028-9D5C-EBF0D71DBD76}"/>
    <cellStyle name="Millares 3" xfId="91" xr:uid="{00000000-0005-0000-0000-00000D000000}"/>
    <cellStyle name="Millares 3 11" xfId="78" xr:uid="{00000000-0005-0000-0000-00000E000000}"/>
    <cellStyle name="Millares 3 11 2" xfId="100" xr:uid="{2F3CF68B-F490-4101-8017-DD2D46096165}"/>
    <cellStyle name="Millares 4" xfId="94" xr:uid="{E2CA04CC-86FE-428E-8478-A018CD3F352E}"/>
    <cellStyle name="Millares 654 2 2" xfId="79" xr:uid="{00000000-0005-0000-0000-00000F000000}"/>
    <cellStyle name="Millares 656" xfId="89" xr:uid="{00000000-0005-0000-0000-000010000000}"/>
    <cellStyle name="Millares 656 2" xfId="104" xr:uid="{EBD276B7-00C9-4ACC-8821-C49A6828B3E7}"/>
    <cellStyle name="Millares 657" xfId="82" xr:uid="{00000000-0005-0000-0000-000011000000}"/>
    <cellStyle name="Millares 657 2" xfId="101" xr:uid="{A7BAD719-E283-474B-82EE-67CDB323CAA6}"/>
    <cellStyle name="Moneda 2" xfId="106" xr:uid="{B6DAFD6A-F7FF-44B4-B281-7BAABBE515F4}"/>
    <cellStyle name="Normal" xfId="0" builtinId="0"/>
    <cellStyle name="Normal 10 10 2 2 2" xfId="77" xr:uid="{00000000-0005-0000-0000-000013000000}"/>
    <cellStyle name="Normal 1016" xfId="15" xr:uid="{00000000-0005-0000-0000-000014000000}"/>
    <cellStyle name="Normal 1018" xfId="45" xr:uid="{00000000-0005-0000-0000-000015000000}"/>
    <cellStyle name="Normal 1022" xfId="69" xr:uid="{00000000-0005-0000-0000-000016000000}"/>
    <cellStyle name="Normal 1024" xfId="22" xr:uid="{00000000-0005-0000-0000-000017000000}"/>
    <cellStyle name="Normal 1025" xfId="72" xr:uid="{00000000-0005-0000-0000-000018000000}"/>
    <cellStyle name="Normal 1026" xfId="71" xr:uid="{00000000-0005-0000-0000-000019000000}"/>
    <cellStyle name="Normal 1027" xfId="73" xr:uid="{00000000-0005-0000-0000-00001A000000}"/>
    <cellStyle name="Normal 105" xfId="83" xr:uid="{00000000-0005-0000-0000-00001B000000}"/>
    <cellStyle name="Normal 107" xfId="87" xr:uid="{00000000-0005-0000-0000-00001C000000}"/>
    <cellStyle name="Normal 109" xfId="88" xr:uid="{00000000-0005-0000-0000-00001D000000}"/>
    <cellStyle name="Normal 12 10" xfId="7" xr:uid="{00000000-0005-0000-0000-00001E000000}"/>
    <cellStyle name="Normal 12 2 10" xfId="3" xr:uid="{00000000-0005-0000-0000-00001F000000}"/>
    <cellStyle name="Normal 12 2 2 4" xfId="12" xr:uid="{00000000-0005-0000-0000-000020000000}"/>
    <cellStyle name="Normal 125" xfId="5" xr:uid="{00000000-0005-0000-0000-000021000000}"/>
    <cellStyle name="Normal 126" xfId="75" xr:uid="{00000000-0005-0000-0000-000022000000}"/>
    <cellStyle name="Normal 199 2 2" xfId="80" xr:uid="{00000000-0005-0000-0000-000023000000}"/>
    <cellStyle name="Normal 2" xfId="2" xr:uid="{00000000-0005-0000-0000-000024000000}"/>
    <cellStyle name="Normal 2 10 2 2 2" xfId="84" xr:uid="{00000000-0005-0000-0000-000025000000}"/>
    <cellStyle name="Normal 2 2" xfId="107" xr:uid="{6D1B3B5F-0E36-4DC5-8493-5F143793445A}"/>
    <cellStyle name="Normal 2 2 2 3" xfId="4" xr:uid="{00000000-0005-0000-0000-000026000000}"/>
    <cellStyle name="Normal 2 3" xfId="109" xr:uid="{FBF49954-168B-4E2C-83E4-09FCCE692358}"/>
    <cellStyle name="Normal 3" xfId="110" xr:uid="{F6377ADC-3760-4358-A9FA-853E0ADA6F0B}"/>
    <cellStyle name="Normal 6" xfId="108" xr:uid="{CC073776-A7E1-42C6-805E-841134373D87}"/>
    <cellStyle name="Normal 601" xfId="64" xr:uid="{00000000-0005-0000-0000-000027000000}"/>
    <cellStyle name="Normal 605" xfId="20" xr:uid="{00000000-0005-0000-0000-000028000000}"/>
    <cellStyle name="Normal 606" xfId="19" xr:uid="{00000000-0005-0000-0000-000029000000}"/>
    <cellStyle name="Normal 636" xfId="17" xr:uid="{00000000-0005-0000-0000-00002A000000}"/>
    <cellStyle name="Normal 640" xfId="18" xr:uid="{00000000-0005-0000-0000-00002B000000}"/>
    <cellStyle name="Normal 643" xfId="21" xr:uid="{00000000-0005-0000-0000-00002C000000}"/>
    <cellStyle name="Normal 646" xfId="23" xr:uid="{00000000-0005-0000-0000-00002D000000}"/>
    <cellStyle name="Normal 647" xfId="24" xr:uid="{00000000-0005-0000-0000-00002E000000}"/>
    <cellStyle name="Normal 649" xfId="25" xr:uid="{00000000-0005-0000-0000-00002F000000}"/>
    <cellStyle name="Normal 650" xfId="26" xr:uid="{00000000-0005-0000-0000-000030000000}"/>
    <cellStyle name="Normal 651" xfId="27" xr:uid="{00000000-0005-0000-0000-000031000000}"/>
    <cellStyle name="Normal 652" xfId="28" xr:uid="{00000000-0005-0000-0000-000032000000}"/>
    <cellStyle name="Normal 653" xfId="29" xr:uid="{00000000-0005-0000-0000-000033000000}"/>
    <cellStyle name="Normal 654" xfId="30" xr:uid="{00000000-0005-0000-0000-000034000000}"/>
    <cellStyle name="Normal 655" xfId="31" xr:uid="{00000000-0005-0000-0000-000035000000}"/>
    <cellStyle name="Normal 656" xfId="32" xr:uid="{00000000-0005-0000-0000-000036000000}"/>
    <cellStyle name="Normal 657" xfId="33" xr:uid="{00000000-0005-0000-0000-000037000000}"/>
    <cellStyle name="Normal 658" xfId="35" xr:uid="{00000000-0005-0000-0000-000038000000}"/>
    <cellStyle name="Normal 659" xfId="36" xr:uid="{00000000-0005-0000-0000-000039000000}"/>
    <cellStyle name="Normal 660" xfId="38" xr:uid="{00000000-0005-0000-0000-00003A000000}"/>
    <cellStyle name="Normal 662" xfId="39" xr:uid="{00000000-0005-0000-0000-00003B000000}"/>
    <cellStyle name="Normal 663" xfId="40" xr:uid="{00000000-0005-0000-0000-00003C000000}"/>
    <cellStyle name="Normal 664" xfId="41" xr:uid="{00000000-0005-0000-0000-00003D000000}"/>
    <cellStyle name="Normal 665" xfId="42" xr:uid="{00000000-0005-0000-0000-00003E000000}"/>
    <cellStyle name="Normal 667" xfId="43" xr:uid="{00000000-0005-0000-0000-00003F000000}"/>
    <cellStyle name="Normal 673" xfId="46" xr:uid="{00000000-0005-0000-0000-000040000000}"/>
    <cellStyle name="Normal 674" xfId="47" xr:uid="{00000000-0005-0000-0000-000041000000}"/>
    <cellStyle name="Normal 675" xfId="48" xr:uid="{00000000-0005-0000-0000-000042000000}"/>
    <cellStyle name="Normal 676" xfId="49" xr:uid="{00000000-0005-0000-0000-000043000000}"/>
    <cellStyle name="Normal 677" xfId="53" xr:uid="{00000000-0005-0000-0000-000044000000}"/>
    <cellStyle name="Normal 678" xfId="54" xr:uid="{00000000-0005-0000-0000-000045000000}"/>
    <cellStyle name="Normal 679" xfId="55" xr:uid="{00000000-0005-0000-0000-000046000000}"/>
    <cellStyle name="Normal 684" xfId="60" xr:uid="{00000000-0005-0000-0000-000047000000}"/>
    <cellStyle name="Normal 713" xfId="50" xr:uid="{00000000-0005-0000-0000-000048000000}"/>
    <cellStyle name="Normal 714" xfId="51" xr:uid="{00000000-0005-0000-0000-000049000000}"/>
    <cellStyle name="Normal 715" xfId="52" xr:uid="{00000000-0005-0000-0000-00004A000000}"/>
    <cellStyle name="Normal 744" xfId="70" xr:uid="{00000000-0005-0000-0000-00004B000000}"/>
    <cellStyle name="Normal 802" xfId="76" xr:uid="{00000000-0005-0000-0000-00004C000000}"/>
    <cellStyle name="Normal 944" xfId="14" xr:uid="{00000000-0005-0000-0000-00004D000000}"/>
    <cellStyle name="Normal 947" xfId="16" xr:uid="{00000000-0005-0000-0000-00004E000000}"/>
    <cellStyle name="Normal 952" xfId="44" xr:uid="{00000000-0005-0000-0000-00004F000000}"/>
    <cellStyle name="Normal 957" xfId="56" xr:uid="{00000000-0005-0000-0000-000050000000}"/>
    <cellStyle name="Normal 958" xfId="57" xr:uid="{00000000-0005-0000-0000-000051000000}"/>
    <cellStyle name="Normal 959" xfId="58" xr:uid="{00000000-0005-0000-0000-000052000000}"/>
    <cellStyle name="Normal 960" xfId="59" xr:uid="{00000000-0005-0000-0000-000053000000}"/>
    <cellStyle name="Normal 961" xfId="61" xr:uid="{00000000-0005-0000-0000-000054000000}"/>
    <cellStyle name="Normal 962" xfId="62" xr:uid="{00000000-0005-0000-0000-000055000000}"/>
    <cellStyle name="Normal 963" xfId="63" xr:uid="{00000000-0005-0000-0000-000056000000}"/>
    <cellStyle name="Normal 964" xfId="65" xr:uid="{00000000-0005-0000-0000-000057000000}"/>
    <cellStyle name="Normal 965" xfId="66" xr:uid="{00000000-0005-0000-0000-000058000000}"/>
    <cellStyle name="Normal 966" xfId="67" xr:uid="{00000000-0005-0000-0000-000059000000}"/>
    <cellStyle name="Normal 967" xfId="68" xr:uid="{00000000-0005-0000-0000-00005A000000}"/>
    <cellStyle name="Normal 971" xfId="37" xr:uid="{00000000-0005-0000-0000-00005B000000}"/>
    <cellStyle name="Normal 986" xfId="34" xr:uid="{00000000-0005-0000-0000-00005C000000}"/>
    <cellStyle name="Porcentaje" xfId="9" builtinId="5"/>
  </cellStyles>
  <dxfs count="0"/>
  <tableStyles count="0" defaultTableStyle="TableStyleMedium2" defaultPivotStyle="PivotStyleLight16"/>
  <colors>
    <mruColors>
      <color rgb="FFFF9999"/>
      <color rgb="FF000099"/>
      <color rgb="FFCC3300"/>
      <color rgb="FF990000"/>
      <color rgb="FF0000CC"/>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2.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13.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14.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14.jpeg"/></Relationships>
</file>

<file path=xl/drawings/_rels/drawing14.xml.rels><?xml version="1.0" encoding="UTF-8" standalone="yes"?>
<Relationships xmlns="http://schemas.openxmlformats.org/package/2006/relationships"><Relationship Id="rId1" Type="http://schemas.openxmlformats.org/officeDocument/2006/relationships/image" Target="../media/image15.jpeg"/></Relationships>
</file>

<file path=xl/drawings/_rels/drawing15.xml.rels><?xml version="1.0" encoding="UTF-8" standalone="yes"?>
<Relationships xmlns="http://schemas.openxmlformats.org/package/2006/relationships"><Relationship Id="rId1" Type="http://schemas.openxmlformats.org/officeDocument/2006/relationships/image" Target="../media/image15.jpeg"/></Relationships>
</file>

<file path=xl/drawings/_rels/drawing16.xml.rels><?xml version="1.0" encoding="UTF-8" standalone="yes"?>
<Relationships xmlns="http://schemas.openxmlformats.org/package/2006/relationships"><Relationship Id="rId1" Type="http://schemas.openxmlformats.org/officeDocument/2006/relationships/image" Target="../media/image16.jpeg"/></Relationships>
</file>

<file path=xl/drawings/_rels/drawing17.xml.rels><?xml version="1.0" encoding="UTF-8" standalone="yes"?>
<Relationships xmlns="http://schemas.openxmlformats.org/package/2006/relationships"><Relationship Id="rId1" Type="http://schemas.openxmlformats.org/officeDocument/2006/relationships/image" Target="../media/image17.jpeg"/></Relationships>
</file>

<file path=xl/drawings/_rels/drawing18.xml.rels><?xml version="1.0" encoding="UTF-8" standalone="yes"?>
<Relationships xmlns="http://schemas.openxmlformats.org/package/2006/relationships"><Relationship Id="rId1" Type="http://schemas.openxmlformats.org/officeDocument/2006/relationships/image" Target="../media/image14.jpeg"/></Relationships>
</file>

<file path=xl/drawings/_rels/drawing19.xml.rels><?xml version="1.0" encoding="UTF-8" standalone="yes"?>
<Relationships xmlns="http://schemas.openxmlformats.org/package/2006/relationships"><Relationship Id="rId1" Type="http://schemas.openxmlformats.org/officeDocument/2006/relationships/image" Target="../media/image18.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20.xml.rels><?xml version="1.0" encoding="UTF-8" standalone="yes"?>
<Relationships xmlns="http://schemas.openxmlformats.org/package/2006/relationships"><Relationship Id="rId1" Type="http://schemas.openxmlformats.org/officeDocument/2006/relationships/image" Target="../media/image19.jpeg"/></Relationships>
</file>

<file path=xl/drawings/_rels/drawing21.xml.rels><?xml version="1.0" encoding="UTF-8" standalone="yes"?>
<Relationships xmlns="http://schemas.openxmlformats.org/package/2006/relationships"><Relationship Id="rId1" Type="http://schemas.openxmlformats.org/officeDocument/2006/relationships/image" Target="../media/image20.jpeg"/></Relationships>
</file>

<file path=xl/drawings/_rels/drawing22.xml.rels><?xml version="1.0" encoding="UTF-8" standalone="yes"?>
<Relationships xmlns="http://schemas.openxmlformats.org/package/2006/relationships"><Relationship Id="rId1" Type="http://schemas.openxmlformats.org/officeDocument/2006/relationships/image" Target="../media/image19.jpeg"/></Relationships>
</file>

<file path=xl/drawings/_rels/drawing23.xml.rels><?xml version="1.0" encoding="UTF-8" standalone="yes"?>
<Relationships xmlns="http://schemas.openxmlformats.org/package/2006/relationships"><Relationship Id="rId1" Type="http://schemas.openxmlformats.org/officeDocument/2006/relationships/image" Target="../media/image21.jpeg"/></Relationships>
</file>

<file path=xl/drawings/_rels/drawing24.xml.rels><?xml version="1.0" encoding="UTF-8" standalone="yes"?>
<Relationships xmlns="http://schemas.openxmlformats.org/package/2006/relationships"><Relationship Id="rId1" Type="http://schemas.openxmlformats.org/officeDocument/2006/relationships/image" Target="../media/image22.jpeg"/></Relationships>
</file>

<file path=xl/drawings/_rels/drawing25.xml.rels><?xml version="1.0" encoding="UTF-8" standalone="yes"?>
<Relationships xmlns="http://schemas.openxmlformats.org/package/2006/relationships"><Relationship Id="rId1" Type="http://schemas.openxmlformats.org/officeDocument/2006/relationships/image" Target="../media/image21.jpeg"/></Relationships>
</file>

<file path=xl/drawings/_rels/drawing26.xml.rels><?xml version="1.0" encoding="UTF-8" standalone="yes"?>
<Relationships xmlns="http://schemas.openxmlformats.org/package/2006/relationships"><Relationship Id="rId1" Type="http://schemas.openxmlformats.org/officeDocument/2006/relationships/image" Target="../media/image23.jpeg"/></Relationships>
</file>

<file path=xl/drawings/_rels/drawing27.xml.rels><?xml version="1.0" encoding="UTF-8" standalone="yes"?>
<Relationships xmlns="http://schemas.openxmlformats.org/package/2006/relationships"><Relationship Id="rId1" Type="http://schemas.openxmlformats.org/officeDocument/2006/relationships/image" Target="../media/image24.jpeg"/></Relationships>
</file>

<file path=xl/drawings/_rels/drawing28.xml.rels><?xml version="1.0" encoding="UTF-8" standalone="yes"?>
<Relationships xmlns="http://schemas.openxmlformats.org/package/2006/relationships"><Relationship Id="rId1" Type="http://schemas.openxmlformats.org/officeDocument/2006/relationships/image" Target="../media/image25.jpeg"/></Relationships>
</file>

<file path=xl/drawings/_rels/drawing29.xml.rels><?xml version="1.0" encoding="UTF-8" standalone="yes"?>
<Relationships xmlns="http://schemas.openxmlformats.org/package/2006/relationships"><Relationship Id="rId1" Type="http://schemas.openxmlformats.org/officeDocument/2006/relationships/image" Target="../media/image26.jpeg"/></Relationships>
</file>

<file path=xl/drawings/_rels/drawing3.xml.rels><?xml version="1.0" encoding="UTF-8" standalone="yes"?>
<Relationships xmlns="http://schemas.openxmlformats.org/package/2006/relationships"><Relationship Id="rId1" Type="http://schemas.openxmlformats.org/officeDocument/2006/relationships/image" Target="../media/image6.jpeg"/></Relationships>
</file>

<file path=xl/drawings/_rels/drawing30.xml.rels><?xml version="1.0" encoding="UTF-8" standalone="yes"?>
<Relationships xmlns="http://schemas.openxmlformats.org/package/2006/relationships"><Relationship Id="rId1" Type="http://schemas.openxmlformats.org/officeDocument/2006/relationships/image" Target="../media/image19.jpeg"/></Relationships>
</file>

<file path=xl/drawings/_rels/drawing31.xml.rels><?xml version="1.0" encoding="UTF-8" standalone="yes"?>
<Relationships xmlns="http://schemas.openxmlformats.org/package/2006/relationships"><Relationship Id="rId1" Type="http://schemas.openxmlformats.org/officeDocument/2006/relationships/image" Target="../media/image27.jpeg"/></Relationships>
</file>

<file path=xl/drawings/_rels/drawing32.xml.rels><?xml version="1.0" encoding="UTF-8" standalone="yes"?>
<Relationships xmlns="http://schemas.openxmlformats.org/package/2006/relationships"><Relationship Id="rId1" Type="http://schemas.openxmlformats.org/officeDocument/2006/relationships/image" Target="../media/image28.jpeg"/></Relationships>
</file>

<file path=xl/drawings/_rels/drawing33.xml.rels><?xml version="1.0" encoding="UTF-8" standalone="yes"?>
<Relationships xmlns="http://schemas.openxmlformats.org/package/2006/relationships"><Relationship Id="rId1" Type="http://schemas.openxmlformats.org/officeDocument/2006/relationships/image" Target="../media/image29.jpeg"/></Relationships>
</file>

<file path=xl/drawings/_rels/drawing34.xml.rels><?xml version="1.0" encoding="UTF-8" standalone="yes"?>
<Relationships xmlns="http://schemas.openxmlformats.org/package/2006/relationships"><Relationship Id="rId1" Type="http://schemas.openxmlformats.org/officeDocument/2006/relationships/image" Target="../media/image19.jpeg"/></Relationships>
</file>

<file path=xl/drawings/_rels/drawing35.xml.rels><?xml version="1.0" encoding="UTF-8" standalone="yes"?>
<Relationships xmlns="http://schemas.openxmlformats.org/package/2006/relationships"><Relationship Id="rId1" Type="http://schemas.openxmlformats.org/officeDocument/2006/relationships/image" Target="../media/image29.jpeg"/></Relationships>
</file>

<file path=xl/drawings/_rels/drawing36.xml.rels><?xml version="1.0" encoding="UTF-8" standalone="yes"?>
<Relationships xmlns="http://schemas.openxmlformats.org/package/2006/relationships"><Relationship Id="rId1" Type="http://schemas.openxmlformats.org/officeDocument/2006/relationships/image" Target="../media/image30.jpeg"/></Relationships>
</file>

<file path=xl/drawings/_rels/drawing37.xml.rels><?xml version="1.0" encoding="UTF-8" standalone="yes"?>
<Relationships xmlns="http://schemas.openxmlformats.org/package/2006/relationships"><Relationship Id="rId1" Type="http://schemas.openxmlformats.org/officeDocument/2006/relationships/image" Target="../media/image23.jpeg"/></Relationships>
</file>

<file path=xl/drawings/_rels/drawing38.xml.rels><?xml version="1.0" encoding="UTF-8" standalone="yes"?>
<Relationships xmlns="http://schemas.openxmlformats.org/package/2006/relationships"><Relationship Id="rId1" Type="http://schemas.openxmlformats.org/officeDocument/2006/relationships/image" Target="../media/image31.jpeg"/></Relationships>
</file>

<file path=xl/drawings/_rels/drawing39.xml.rels><?xml version="1.0" encoding="UTF-8" standalone="yes"?>
<Relationships xmlns="http://schemas.openxmlformats.org/package/2006/relationships"><Relationship Id="rId1" Type="http://schemas.openxmlformats.org/officeDocument/2006/relationships/image" Target="../media/image2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7.jpeg"/></Relationships>
</file>

<file path=xl/drawings/_rels/drawing40.xml.rels><?xml version="1.0" encoding="UTF-8" standalone="yes"?>
<Relationships xmlns="http://schemas.openxmlformats.org/package/2006/relationships"><Relationship Id="rId1" Type="http://schemas.openxmlformats.org/officeDocument/2006/relationships/image" Target="../media/image29.jpeg"/></Relationships>
</file>

<file path=xl/drawings/_rels/drawing41.xml.rels><?xml version="1.0" encoding="UTF-8" standalone="yes"?>
<Relationships xmlns="http://schemas.openxmlformats.org/package/2006/relationships"><Relationship Id="rId1" Type="http://schemas.openxmlformats.org/officeDocument/2006/relationships/image" Target="../media/image19.jpeg"/></Relationships>
</file>

<file path=xl/drawings/_rels/drawing42.xml.rels><?xml version="1.0" encoding="UTF-8" standalone="yes"?>
<Relationships xmlns="http://schemas.openxmlformats.org/package/2006/relationships"><Relationship Id="rId1" Type="http://schemas.openxmlformats.org/officeDocument/2006/relationships/image" Target="../media/image29.jpeg"/></Relationships>
</file>

<file path=xl/drawings/_rels/drawing43.xml.rels><?xml version="1.0" encoding="UTF-8" standalone="yes"?>
<Relationships xmlns="http://schemas.openxmlformats.org/package/2006/relationships"><Relationship Id="rId1" Type="http://schemas.openxmlformats.org/officeDocument/2006/relationships/image" Target="../media/image32.jpeg"/></Relationships>
</file>

<file path=xl/drawings/_rels/drawing44.xml.rels><?xml version="1.0" encoding="UTF-8" standalone="yes"?>
<Relationships xmlns="http://schemas.openxmlformats.org/package/2006/relationships"><Relationship Id="rId1" Type="http://schemas.openxmlformats.org/officeDocument/2006/relationships/image" Target="../media/image19.jpeg"/></Relationships>
</file>

<file path=xl/drawings/_rels/drawing45.xml.rels><?xml version="1.0" encoding="UTF-8" standalone="yes"?>
<Relationships xmlns="http://schemas.openxmlformats.org/package/2006/relationships"><Relationship Id="rId1" Type="http://schemas.openxmlformats.org/officeDocument/2006/relationships/image" Target="../media/image19.jpeg"/></Relationships>
</file>

<file path=xl/drawings/_rels/drawing5.xml.rels><?xml version="1.0" encoding="UTF-8" standalone="yes"?>
<Relationships xmlns="http://schemas.openxmlformats.org/package/2006/relationships"><Relationship Id="rId1" Type="http://schemas.openxmlformats.org/officeDocument/2006/relationships/image" Target="../media/image8.jpeg"/></Relationships>
</file>

<file path=xl/drawings/_rels/drawing6.xml.rels><?xml version="1.0" encoding="UTF-8" standalone="yes"?>
<Relationships xmlns="http://schemas.openxmlformats.org/package/2006/relationships"><Relationship Id="rId1" Type="http://schemas.openxmlformats.org/officeDocument/2006/relationships/image" Target="../media/image9.png"/></Relationships>
</file>

<file path=xl/drawings/_rels/drawing7.xml.rels><?xml version="1.0" encoding="UTF-8" standalone="yes"?>
<Relationships xmlns="http://schemas.openxmlformats.org/package/2006/relationships"><Relationship Id="rId1" Type="http://schemas.openxmlformats.org/officeDocument/2006/relationships/image" Target="../media/image10.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0.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1.jpeg"/></Relationships>
</file>

<file path=xl/drawings/_rels/vmlDrawing1.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0</xdr:col>
      <xdr:colOff>190500</xdr:colOff>
      <xdr:row>0</xdr:row>
      <xdr:rowOff>0</xdr:rowOff>
    </xdr:from>
    <xdr:to>
      <xdr:col>0</xdr:col>
      <xdr:colOff>1362075</xdr:colOff>
      <xdr:row>5</xdr:row>
      <xdr:rowOff>18960</xdr:rowOff>
    </xdr:to>
    <xdr:pic>
      <xdr:nvPicPr>
        <xdr:cNvPr id="2" name="Imagen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500" y="0"/>
          <a:ext cx="1171575" cy="82858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19050</xdr:colOff>
      <xdr:row>1</xdr:row>
      <xdr:rowOff>47625</xdr:rowOff>
    </xdr:from>
    <xdr:to>
      <xdr:col>0</xdr:col>
      <xdr:colOff>628650</xdr:colOff>
      <xdr:row>3</xdr:row>
      <xdr:rowOff>18963</xdr:rowOff>
    </xdr:to>
    <xdr:pic>
      <xdr:nvPicPr>
        <xdr:cNvPr id="2" name="Imagen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50" y="238125"/>
          <a:ext cx="609600" cy="363768"/>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175135</xdr:rowOff>
    </xdr:from>
    <xdr:to>
      <xdr:col>0</xdr:col>
      <xdr:colOff>512445</xdr:colOff>
      <xdr:row>2</xdr:row>
      <xdr:rowOff>135323</xdr:rowOff>
    </xdr:to>
    <xdr:pic>
      <xdr:nvPicPr>
        <xdr:cNvPr id="2" name="Imagen 1">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75135"/>
          <a:ext cx="523875" cy="312613"/>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47625</xdr:colOff>
      <xdr:row>1</xdr:row>
      <xdr:rowOff>28575</xdr:rowOff>
    </xdr:from>
    <xdr:to>
      <xdr:col>0</xdr:col>
      <xdr:colOff>571500</xdr:colOff>
      <xdr:row>2</xdr:row>
      <xdr:rowOff>150688</xdr:rowOff>
    </xdr:to>
    <xdr:pic>
      <xdr:nvPicPr>
        <xdr:cNvPr id="2" name="Imagen 1">
          <a:extLst>
            <a:ext uri="{FF2B5EF4-FFF2-40B4-BE49-F238E27FC236}">
              <a16:creationId xmlns:a16="http://schemas.microsoft.com/office/drawing/2014/main" id="{00000000-0008-0000-1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625" y="219075"/>
          <a:ext cx="523875" cy="312613"/>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47625</xdr:colOff>
      <xdr:row>1</xdr:row>
      <xdr:rowOff>0</xdr:rowOff>
    </xdr:from>
    <xdr:to>
      <xdr:col>0</xdr:col>
      <xdr:colOff>571500</xdr:colOff>
      <xdr:row>2</xdr:row>
      <xdr:rowOff>129733</xdr:rowOff>
    </xdr:to>
    <xdr:pic>
      <xdr:nvPicPr>
        <xdr:cNvPr id="3" name="Imagen 2">
          <a:extLst>
            <a:ext uri="{FF2B5EF4-FFF2-40B4-BE49-F238E27FC236}">
              <a16:creationId xmlns:a16="http://schemas.microsoft.com/office/drawing/2014/main" id="{00000000-0008-0000-13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625" y="190500"/>
          <a:ext cx="523875" cy="312613"/>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9525</xdr:colOff>
      <xdr:row>1</xdr:row>
      <xdr:rowOff>65456</xdr:rowOff>
    </xdr:from>
    <xdr:to>
      <xdr:col>0</xdr:col>
      <xdr:colOff>750570</xdr:colOff>
      <xdr:row>3</xdr:row>
      <xdr:rowOff>141164</xdr:rowOff>
    </xdr:to>
    <xdr:pic>
      <xdr:nvPicPr>
        <xdr:cNvPr id="2" name="Imagen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25" y="255956"/>
          <a:ext cx="733425" cy="437658"/>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742950</xdr:colOff>
      <xdr:row>2</xdr:row>
      <xdr:rowOff>94758</xdr:rowOff>
    </xdr:to>
    <xdr:pic>
      <xdr:nvPicPr>
        <xdr:cNvPr id="2" name="Imagen 1">
          <a:extLst>
            <a:ext uri="{FF2B5EF4-FFF2-40B4-BE49-F238E27FC236}">
              <a16:creationId xmlns:a16="http://schemas.microsoft.com/office/drawing/2014/main" id="{00000000-0008-0000-1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733425" cy="437658"/>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9525</xdr:colOff>
      <xdr:row>1</xdr:row>
      <xdr:rowOff>47625</xdr:rowOff>
    </xdr:from>
    <xdr:to>
      <xdr:col>0</xdr:col>
      <xdr:colOff>533400</xdr:colOff>
      <xdr:row>2</xdr:row>
      <xdr:rowOff>169738</xdr:rowOff>
    </xdr:to>
    <xdr:pic>
      <xdr:nvPicPr>
        <xdr:cNvPr id="3" name="Imagen 2">
          <a:extLst>
            <a:ext uri="{FF2B5EF4-FFF2-40B4-BE49-F238E27FC236}">
              <a16:creationId xmlns:a16="http://schemas.microsoft.com/office/drawing/2014/main" id="{00000000-0008-0000-15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25" y="238125"/>
          <a:ext cx="523875" cy="312613"/>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xdr:from>
      <xdr:col>1</xdr:col>
      <xdr:colOff>581025</xdr:colOff>
      <xdr:row>7</xdr:row>
      <xdr:rowOff>95250</xdr:rowOff>
    </xdr:from>
    <xdr:to>
      <xdr:col>3</xdr:col>
      <xdr:colOff>0</xdr:colOff>
      <xdr:row>9</xdr:row>
      <xdr:rowOff>95250</xdr:rowOff>
    </xdr:to>
    <xdr:sp macro="" textlink="">
      <xdr:nvSpPr>
        <xdr:cNvPr id="4" name="CuadroTexto 3">
          <a:extLst>
            <a:ext uri="{FF2B5EF4-FFF2-40B4-BE49-F238E27FC236}">
              <a16:creationId xmlns:a16="http://schemas.microsoft.com/office/drawing/2014/main" id="{00000000-0008-0000-1600-000004000000}"/>
            </a:ext>
          </a:extLst>
        </xdr:cNvPr>
        <xdr:cNvSpPr txBox="1"/>
      </xdr:nvSpPr>
      <xdr:spPr>
        <a:xfrm>
          <a:off x="2228850" y="1428750"/>
          <a:ext cx="2600325"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400">
              <a:solidFill>
                <a:schemeClr val="bg1">
                  <a:lumMod val="65000"/>
                </a:schemeClr>
              </a:solidFill>
            </a:rPr>
            <a:t>NO</a:t>
          </a:r>
          <a:r>
            <a:rPr lang="en-US" sz="2400" baseline="0">
              <a:solidFill>
                <a:schemeClr val="bg1">
                  <a:lumMod val="65000"/>
                </a:schemeClr>
              </a:solidFill>
            </a:rPr>
            <a:t> APLICA</a:t>
          </a:r>
          <a:endParaRPr lang="en-US" sz="2400">
            <a:solidFill>
              <a:schemeClr val="bg1">
                <a:lumMod val="65000"/>
              </a:schemeClr>
            </a:solidFill>
          </a:endParaRPr>
        </a:p>
      </xdr:txBody>
    </xdr:sp>
    <xdr:clientData/>
  </xdr:twoCellAnchor>
  <xdr:twoCellAnchor editAs="oneCell">
    <xdr:from>
      <xdr:col>0</xdr:col>
      <xdr:colOff>0</xdr:colOff>
      <xdr:row>1</xdr:row>
      <xdr:rowOff>38100</xdr:rowOff>
    </xdr:from>
    <xdr:to>
      <xdr:col>0</xdr:col>
      <xdr:colOff>701040</xdr:colOff>
      <xdr:row>3</xdr:row>
      <xdr:rowOff>97155</xdr:rowOff>
    </xdr:to>
    <xdr:pic>
      <xdr:nvPicPr>
        <xdr:cNvPr id="3" name="Imagen 2">
          <a:extLst>
            <a:ext uri="{FF2B5EF4-FFF2-40B4-BE49-F238E27FC236}">
              <a16:creationId xmlns:a16="http://schemas.microsoft.com/office/drawing/2014/main" id="{00000000-0008-0000-16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28600"/>
          <a:ext cx="704850" cy="447675"/>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19050</xdr:colOff>
      <xdr:row>1</xdr:row>
      <xdr:rowOff>38100</xdr:rowOff>
    </xdr:from>
    <xdr:to>
      <xdr:col>0</xdr:col>
      <xdr:colOff>552450</xdr:colOff>
      <xdr:row>2</xdr:row>
      <xdr:rowOff>167833</xdr:rowOff>
    </xdr:to>
    <xdr:pic>
      <xdr:nvPicPr>
        <xdr:cNvPr id="2" name="Imagen 1">
          <a:extLst>
            <a:ext uri="{FF2B5EF4-FFF2-40B4-BE49-F238E27FC236}">
              <a16:creationId xmlns:a16="http://schemas.microsoft.com/office/drawing/2014/main" id="{00000000-0008-0000-17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50" y="228600"/>
          <a:ext cx="523875" cy="312613"/>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38100</xdr:colOff>
      <xdr:row>0</xdr:row>
      <xdr:rowOff>180975</xdr:rowOff>
    </xdr:from>
    <xdr:to>
      <xdr:col>0</xdr:col>
      <xdr:colOff>644654</xdr:colOff>
      <xdr:row>2</xdr:row>
      <xdr:rowOff>180975</xdr:rowOff>
    </xdr:to>
    <xdr:pic>
      <xdr:nvPicPr>
        <xdr:cNvPr id="2" name="Imagen 1">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100" y="180975"/>
          <a:ext cx="606554" cy="3619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101600</xdr:colOff>
      <xdr:row>1</xdr:row>
      <xdr:rowOff>114300</xdr:rowOff>
    </xdr:from>
    <xdr:to>
      <xdr:col>2</xdr:col>
      <xdr:colOff>1066800</xdr:colOff>
      <xdr:row>9</xdr:row>
      <xdr:rowOff>127000</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20792" t="-833" r="25743" b="833"/>
        <a:stretch/>
      </xdr:blipFill>
      <xdr:spPr>
        <a:xfrm>
          <a:off x="101600" y="114300"/>
          <a:ext cx="1244600" cy="1181100"/>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1</xdr:row>
      <xdr:rowOff>47624</xdr:rowOff>
    </xdr:from>
    <xdr:to>
      <xdr:col>0</xdr:col>
      <xdr:colOff>686364</xdr:colOff>
      <xdr:row>3</xdr:row>
      <xdr:rowOff>76199</xdr:rowOff>
    </xdr:to>
    <xdr:pic>
      <xdr:nvPicPr>
        <xdr:cNvPr id="2" name="Imagen 1">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38124"/>
          <a:ext cx="686364" cy="409575"/>
        </a:xfrm>
        <a:prstGeom prst="rect">
          <a:avLst/>
        </a:prstGeom>
      </xdr:spPr>
    </xdr:pic>
    <xdr:clientData/>
  </xdr:twoCellAnchor>
  <xdr:twoCellAnchor>
    <xdr:from>
      <xdr:col>1</xdr:col>
      <xdr:colOff>133350</xdr:colOff>
      <xdr:row>8</xdr:row>
      <xdr:rowOff>142875</xdr:rowOff>
    </xdr:from>
    <xdr:to>
      <xdr:col>3</xdr:col>
      <xdr:colOff>0</xdr:colOff>
      <xdr:row>10</xdr:row>
      <xdr:rowOff>142875</xdr:rowOff>
    </xdr:to>
    <xdr:sp macro="" textlink="">
      <xdr:nvSpPr>
        <xdr:cNvPr id="3" name="CuadroTexto 2">
          <a:extLst>
            <a:ext uri="{FF2B5EF4-FFF2-40B4-BE49-F238E27FC236}">
              <a16:creationId xmlns:a16="http://schemas.microsoft.com/office/drawing/2014/main" id="{FFF667B4-DC60-4C29-B0D3-E46DECBAF107}"/>
            </a:ext>
          </a:extLst>
        </xdr:cNvPr>
        <xdr:cNvSpPr txBox="1"/>
      </xdr:nvSpPr>
      <xdr:spPr>
        <a:xfrm>
          <a:off x="3114675" y="1666875"/>
          <a:ext cx="2600325"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400">
              <a:solidFill>
                <a:schemeClr val="bg1">
                  <a:lumMod val="65000"/>
                </a:schemeClr>
              </a:solidFill>
            </a:rPr>
            <a:t>NO</a:t>
          </a:r>
          <a:r>
            <a:rPr lang="en-US" sz="2400" baseline="0">
              <a:solidFill>
                <a:schemeClr val="bg1">
                  <a:lumMod val="65000"/>
                </a:schemeClr>
              </a:solidFill>
            </a:rPr>
            <a:t> APLICA</a:t>
          </a:r>
          <a:endParaRPr lang="en-US" sz="2400">
            <a:solidFill>
              <a:schemeClr val="bg1">
                <a:lumMod val="65000"/>
              </a:schemeClr>
            </a:solidFill>
          </a:endParaRPr>
        </a:p>
      </xdr:txBody>
    </xdr:sp>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0</xdr:colOff>
      <xdr:row>1</xdr:row>
      <xdr:rowOff>1</xdr:rowOff>
    </xdr:from>
    <xdr:to>
      <xdr:col>0</xdr:col>
      <xdr:colOff>586740</xdr:colOff>
      <xdr:row>2</xdr:row>
      <xdr:rowOff>171457</xdr:rowOff>
    </xdr:to>
    <xdr:pic>
      <xdr:nvPicPr>
        <xdr:cNvPr id="2" name="Imagen 1">
          <a:extLst>
            <a:ext uri="{FF2B5EF4-FFF2-40B4-BE49-F238E27FC236}">
              <a16:creationId xmlns:a16="http://schemas.microsoft.com/office/drawing/2014/main" id="{00000000-0008-0000-18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1"/>
          <a:ext cx="581025" cy="346716"/>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0</xdr:colOff>
      <xdr:row>1</xdr:row>
      <xdr:rowOff>85725</xdr:rowOff>
    </xdr:from>
    <xdr:to>
      <xdr:col>0</xdr:col>
      <xdr:colOff>686364</xdr:colOff>
      <xdr:row>3</xdr:row>
      <xdr:rowOff>114300</xdr:rowOff>
    </xdr:to>
    <xdr:pic>
      <xdr:nvPicPr>
        <xdr:cNvPr id="2" name="Imagen 1">
          <a:extLst>
            <a:ext uri="{FF2B5EF4-FFF2-40B4-BE49-F238E27FC236}">
              <a16:creationId xmlns:a16="http://schemas.microsoft.com/office/drawing/2014/main" id="{00000000-0008-0000-19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76225"/>
          <a:ext cx="686364" cy="409575"/>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xdr:from>
      <xdr:col>1</xdr:col>
      <xdr:colOff>419100</xdr:colOff>
      <xdr:row>8</xdr:row>
      <xdr:rowOff>66675</xdr:rowOff>
    </xdr:from>
    <xdr:to>
      <xdr:col>3</xdr:col>
      <xdr:colOff>0</xdr:colOff>
      <xdr:row>10</xdr:row>
      <xdr:rowOff>66675</xdr:rowOff>
    </xdr:to>
    <xdr:sp macro="" textlink="">
      <xdr:nvSpPr>
        <xdr:cNvPr id="2" name="CuadroTexto 1">
          <a:extLst>
            <a:ext uri="{FF2B5EF4-FFF2-40B4-BE49-F238E27FC236}">
              <a16:creationId xmlns:a16="http://schemas.microsoft.com/office/drawing/2014/main" id="{00000000-0008-0000-1A00-000002000000}"/>
            </a:ext>
          </a:extLst>
        </xdr:cNvPr>
        <xdr:cNvSpPr txBox="1"/>
      </xdr:nvSpPr>
      <xdr:spPr>
        <a:xfrm>
          <a:off x="2447925" y="1781175"/>
          <a:ext cx="3019425"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400">
              <a:solidFill>
                <a:schemeClr val="bg1">
                  <a:lumMod val="65000"/>
                </a:schemeClr>
              </a:solidFill>
            </a:rPr>
            <a:t>NO</a:t>
          </a:r>
          <a:r>
            <a:rPr lang="en-US" sz="2400" baseline="0">
              <a:solidFill>
                <a:schemeClr val="bg1">
                  <a:lumMod val="65000"/>
                </a:schemeClr>
              </a:solidFill>
            </a:rPr>
            <a:t> APLICA</a:t>
          </a:r>
          <a:endParaRPr lang="en-US" sz="2400">
            <a:solidFill>
              <a:schemeClr val="bg1">
                <a:lumMod val="65000"/>
              </a:schemeClr>
            </a:solidFill>
          </a:endParaRPr>
        </a:p>
      </xdr:txBody>
    </xdr:sp>
    <xdr:clientData/>
  </xdr:twoCellAnchor>
  <xdr:twoCellAnchor editAs="oneCell">
    <xdr:from>
      <xdr:col>0</xdr:col>
      <xdr:colOff>0</xdr:colOff>
      <xdr:row>1</xdr:row>
      <xdr:rowOff>0</xdr:rowOff>
    </xdr:from>
    <xdr:to>
      <xdr:col>0</xdr:col>
      <xdr:colOff>686364</xdr:colOff>
      <xdr:row>2</xdr:row>
      <xdr:rowOff>17145</xdr:rowOff>
    </xdr:to>
    <xdr:pic>
      <xdr:nvPicPr>
        <xdr:cNvPr id="3" name="Imagen 2">
          <a:extLst>
            <a:ext uri="{FF2B5EF4-FFF2-40B4-BE49-F238E27FC236}">
              <a16:creationId xmlns:a16="http://schemas.microsoft.com/office/drawing/2014/main" id="{00000000-0008-0000-1A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686364" cy="409575"/>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838200</xdr:colOff>
      <xdr:row>1</xdr:row>
      <xdr:rowOff>476250</xdr:rowOff>
    </xdr:to>
    <xdr:pic>
      <xdr:nvPicPr>
        <xdr:cNvPr id="2" name="Imagen 1">
          <a:extLst>
            <a:ext uri="{FF2B5EF4-FFF2-40B4-BE49-F238E27FC236}">
              <a16:creationId xmlns:a16="http://schemas.microsoft.com/office/drawing/2014/main" id="{00000000-0008-0000-1B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838200" cy="466725"/>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686364</xdr:colOff>
      <xdr:row>1</xdr:row>
      <xdr:rowOff>398145</xdr:rowOff>
    </xdr:to>
    <xdr:pic>
      <xdr:nvPicPr>
        <xdr:cNvPr id="3" name="Imagen 2">
          <a:extLst>
            <a:ext uri="{FF2B5EF4-FFF2-40B4-BE49-F238E27FC236}">
              <a16:creationId xmlns:a16="http://schemas.microsoft.com/office/drawing/2014/main" id="{00000000-0008-0000-1C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686364" cy="409575"/>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11433</xdr:colOff>
      <xdr:row>8</xdr:row>
      <xdr:rowOff>95250</xdr:rowOff>
    </xdr:from>
    <xdr:to>
      <xdr:col>2</xdr:col>
      <xdr:colOff>1264920</xdr:colOff>
      <xdr:row>12</xdr:row>
      <xdr:rowOff>12700</xdr:rowOff>
    </xdr:to>
    <xdr:sp macro="" textlink="">
      <xdr:nvSpPr>
        <xdr:cNvPr id="3" name="CuadroTexto 2">
          <a:extLst>
            <a:ext uri="{FF2B5EF4-FFF2-40B4-BE49-F238E27FC236}">
              <a16:creationId xmlns:a16="http://schemas.microsoft.com/office/drawing/2014/main" id="{00000000-0008-0000-1D00-000003000000}"/>
            </a:ext>
          </a:extLst>
        </xdr:cNvPr>
        <xdr:cNvSpPr txBox="1"/>
      </xdr:nvSpPr>
      <xdr:spPr>
        <a:xfrm>
          <a:off x="11433" y="1733550"/>
          <a:ext cx="6968487" cy="628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a:t>No</a:t>
          </a:r>
          <a:r>
            <a:rPr lang="es-PY" sz="1100" baseline="0"/>
            <a:t> aplica.</a:t>
          </a:r>
          <a:endParaRPr lang="es-PY" sz="1100"/>
        </a:p>
      </xdr:txBody>
    </xdr:sp>
    <xdr:clientData/>
  </xdr:twoCellAnchor>
  <xdr:twoCellAnchor>
    <xdr:from>
      <xdr:col>0</xdr:col>
      <xdr:colOff>38100</xdr:colOff>
      <xdr:row>16</xdr:row>
      <xdr:rowOff>60959</xdr:rowOff>
    </xdr:from>
    <xdr:to>
      <xdr:col>2</xdr:col>
      <xdr:colOff>1272540</xdr:colOff>
      <xdr:row>22</xdr:row>
      <xdr:rowOff>63500</xdr:rowOff>
    </xdr:to>
    <xdr:sp macro="" textlink="">
      <xdr:nvSpPr>
        <xdr:cNvPr id="4" name="CuadroTexto 3">
          <a:extLst>
            <a:ext uri="{FF2B5EF4-FFF2-40B4-BE49-F238E27FC236}">
              <a16:creationId xmlns:a16="http://schemas.microsoft.com/office/drawing/2014/main" id="{00000000-0008-0000-1D00-000004000000}"/>
            </a:ext>
          </a:extLst>
        </xdr:cNvPr>
        <xdr:cNvSpPr txBox="1"/>
      </xdr:nvSpPr>
      <xdr:spPr>
        <a:xfrm>
          <a:off x="38100" y="3007359"/>
          <a:ext cx="6949440" cy="106934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es-PY" sz="1000">
              <a:solidFill>
                <a:schemeClr val="dk1"/>
              </a:solidFill>
              <a:effectLst/>
              <a:latin typeface="+mn-lt"/>
              <a:ea typeface="+mn-ea"/>
              <a:cs typeface="+mn-cs"/>
            </a:rPr>
            <a:t>De acuerdo con las disposiciones del art. 91 de la Ley N° 1.034/83 vigente en Paraguay, debe destinarse a constituir la Reserva Legal un monto no inferior al 5% del resultado positivo surgido de la sumatoria algebraica del resultado del ejercicio, los ajustes de ejercicios anteriores y las pérdidas acumuladas de ejercicios anteriores, hasta alcanzar el 20% del capital social. Zuba S.A. no ha alcanzado el valor máximo de la Reserva legal de acuerdo a lo previsto en la Ley N° 1.034/83 , motivo por el cual el saldo varia en los ejercicios comparados.</a:t>
          </a:r>
        </a:p>
        <a:p>
          <a:endParaRPr lang="es-PY" sz="1100"/>
        </a:p>
      </xdr:txBody>
    </xdr:sp>
    <xdr:clientData/>
  </xdr:twoCellAnchor>
  <xdr:twoCellAnchor>
    <xdr:from>
      <xdr:col>0</xdr:col>
      <xdr:colOff>49530</xdr:colOff>
      <xdr:row>24</xdr:row>
      <xdr:rowOff>26670</xdr:rowOff>
    </xdr:from>
    <xdr:to>
      <xdr:col>2</xdr:col>
      <xdr:colOff>1257300</xdr:colOff>
      <xdr:row>26</xdr:row>
      <xdr:rowOff>167640</xdr:rowOff>
    </xdr:to>
    <xdr:sp macro="" textlink="">
      <xdr:nvSpPr>
        <xdr:cNvPr id="5" name="CuadroTexto 4">
          <a:extLst>
            <a:ext uri="{FF2B5EF4-FFF2-40B4-BE49-F238E27FC236}">
              <a16:creationId xmlns:a16="http://schemas.microsoft.com/office/drawing/2014/main" id="{00000000-0008-0000-1D00-000005000000}"/>
            </a:ext>
          </a:extLst>
        </xdr:cNvPr>
        <xdr:cNvSpPr txBox="1"/>
      </xdr:nvSpPr>
      <xdr:spPr>
        <a:xfrm>
          <a:off x="49530" y="5048250"/>
          <a:ext cx="4255770" cy="5067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a:t>No</a:t>
          </a:r>
          <a:r>
            <a:rPr lang="es-PY" sz="1100" baseline="0"/>
            <a:t> aplica</a:t>
          </a:r>
          <a:endParaRPr lang="es-PY" sz="1100"/>
        </a:p>
      </xdr:txBody>
    </xdr:sp>
    <xdr:clientData/>
  </xdr:twoCellAnchor>
  <xdr:twoCellAnchor>
    <xdr:from>
      <xdr:col>0</xdr:col>
      <xdr:colOff>22861</xdr:colOff>
      <xdr:row>31</xdr:row>
      <xdr:rowOff>99060</xdr:rowOff>
    </xdr:from>
    <xdr:to>
      <xdr:col>2</xdr:col>
      <xdr:colOff>1242061</xdr:colOff>
      <xdr:row>35</xdr:row>
      <xdr:rowOff>25400</xdr:rowOff>
    </xdr:to>
    <xdr:sp macro="" textlink="">
      <xdr:nvSpPr>
        <xdr:cNvPr id="6" name="CuadroTexto 5">
          <a:extLst>
            <a:ext uri="{FF2B5EF4-FFF2-40B4-BE49-F238E27FC236}">
              <a16:creationId xmlns:a16="http://schemas.microsoft.com/office/drawing/2014/main" id="{00000000-0008-0000-1D00-000006000000}"/>
            </a:ext>
          </a:extLst>
        </xdr:cNvPr>
        <xdr:cNvSpPr txBox="1"/>
      </xdr:nvSpPr>
      <xdr:spPr>
        <a:xfrm>
          <a:off x="22861" y="5356860"/>
          <a:ext cx="6934200" cy="6375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a:t>La</a:t>
          </a:r>
          <a:r>
            <a:rPr lang="es-PY" sz="1100" baseline="0"/>
            <a:t> reserva facultativa fue creada mediante la decision de los accionistas en la asamblea de fecha 08/04/2024 por Gs. 7.333.810.028. En fecha 08/07/2024 por Asamblea Ordinaria se decidio la distribucion de Gs. 4.910.109.782</a:t>
          </a:r>
          <a:endParaRPr lang="es-PY" sz="1100"/>
        </a:p>
      </xdr:txBody>
    </xdr:sp>
    <xdr:clientData/>
  </xdr:twoCellAnchor>
  <xdr:twoCellAnchor editAs="oneCell">
    <xdr:from>
      <xdr:col>0</xdr:col>
      <xdr:colOff>0</xdr:colOff>
      <xdr:row>1</xdr:row>
      <xdr:rowOff>0</xdr:rowOff>
    </xdr:from>
    <xdr:to>
      <xdr:col>0</xdr:col>
      <xdr:colOff>686364</xdr:colOff>
      <xdr:row>2</xdr:row>
      <xdr:rowOff>19050</xdr:rowOff>
    </xdr:to>
    <xdr:pic>
      <xdr:nvPicPr>
        <xdr:cNvPr id="7" name="Imagen 6">
          <a:extLst>
            <a:ext uri="{FF2B5EF4-FFF2-40B4-BE49-F238E27FC236}">
              <a16:creationId xmlns:a16="http://schemas.microsoft.com/office/drawing/2014/main" id="{00000000-0008-0000-1D00-00000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686364" cy="409575"/>
        </a:xfrm>
        <a:prstGeom prst="rect">
          <a:avLst/>
        </a:prstGeom>
      </xdr:spPr>
    </xdr:pic>
    <xdr:clientData/>
  </xdr:twoCellAnchor>
</xdr:wsDr>
</file>

<file path=xl/drawings/drawing27.xml><?xml version="1.0" encoding="utf-8"?>
<xdr:wsDr xmlns:xdr="http://schemas.openxmlformats.org/drawingml/2006/spreadsheetDrawing" xmlns:a="http://schemas.openxmlformats.org/drawingml/2006/main">
  <xdr:twoCellAnchor>
    <xdr:from>
      <xdr:col>0</xdr:col>
      <xdr:colOff>2023533</xdr:colOff>
      <xdr:row>8</xdr:row>
      <xdr:rowOff>114300</xdr:rowOff>
    </xdr:from>
    <xdr:to>
      <xdr:col>3</xdr:col>
      <xdr:colOff>0</xdr:colOff>
      <xdr:row>10</xdr:row>
      <xdr:rowOff>114300</xdr:rowOff>
    </xdr:to>
    <xdr:sp macro="" textlink="">
      <xdr:nvSpPr>
        <xdr:cNvPr id="2" name="CuadroTexto 1">
          <a:extLst>
            <a:ext uri="{FF2B5EF4-FFF2-40B4-BE49-F238E27FC236}">
              <a16:creationId xmlns:a16="http://schemas.microsoft.com/office/drawing/2014/main" id="{00000000-0008-0000-1E00-000002000000}"/>
            </a:ext>
          </a:extLst>
        </xdr:cNvPr>
        <xdr:cNvSpPr txBox="1"/>
      </xdr:nvSpPr>
      <xdr:spPr>
        <a:xfrm>
          <a:off x="2023533" y="1849967"/>
          <a:ext cx="294640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400">
              <a:solidFill>
                <a:schemeClr val="bg1">
                  <a:lumMod val="65000"/>
                </a:schemeClr>
              </a:solidFill>
            </a:rPr>
            <a:t>NO</a:t>
          </a:r>
          <a:r>
            <a:rPr lang="en-US" sz="2400" baseline="0">
              <a:solidFill>
                <a:schemeClr val="bg1">
                  <a:lumMod val="65000"/>
                </a:schemeClr>
              </a:solidFill>
            </a:rPr>
            <a:t> APLICA</a:t>
          </a:r>
          <a:endParaRPr lang="en-US" sz="2400">
            <a:solidFill>
              <a:schemeClr val="bg1">
                <a:lumMod val="65000"/>
              </a:schemeClr>
            </a:solidFill>
          </a:endParaRPr>
        </a:p>
      </xdr:txBody>
    </xdr:sp>
    <xdr:clientData/>
  </xdr:twoCellAnchor>
  <xdr:twoCellAnchor editAs="oneCell">
    <xdr:from>
      <xdr:col>0</xdr:col>
      <xdr:colOff>0</xdr:colOff>
      <xdr:row>1</xdr:row>
      <xdr:rowOff>0</xdr:rowOff>
    </xdr:from>
    <xdr:to>
      <xdr:col>0</xdr:col>
      <xdr:colOff>686364</xdr:colOff>
      <xdr:row>1</xdr:row>
      <xdr:rowOff>401955</xdr:rowOff>
    </xdr:to>
    <xdr:pic>
      <xdr:nvPicPr>
        <xdr:cNvPr id="3" name="Imagen 2">
          <a:extLst>
            <a:ext uri="{FF2B5EF4-FFF2-40B4-BE49-F238E27FC236}">
              <a16:creationId xmlns:a16="http://schemas.microsoft.com/office/drawing/2014/main" id="{00000000-0008-0000-1E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686364" cy="409575"/>
        </a:xfrm>
        <a:prstGeom prst="rect">
          <a:avLst/>
        </a:prstGeom>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0</xdr:col>
      <xdr:colOff>0</xdr:colOff>
      <xdr:row>1</xdr:row>
      <xdr:rowOff>19050</xdr:rowOff>
    </xdr:from>
    <xdr:to>
      <xdr:col>0</xdr:col>
      <xdr:colOff>686364</xdr:colOff>
      <xdr:row>2</xdr:row>
      <xdr:rowOff>0</xdr:rowOff>
    </xdr:to>
    <xdr:pic>
      <xdr:nvPicPr>
        <xdr:cNvPr id="2" name="Imagen 1">
          <a:extLst>
            <a:ext uri="{FF2B5EF4-FFF2-40B4-BE49-F238E27FC236}">
              <a16:creationId xmlns:a16="http://schemas.microsoft.com/office/drawing/2014/main" id="{00000000-0008-0000-1F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09550"/>
          <a:ext cx="686364" cy="409575"/>
        </a:xfrm>
        <a:prstGeom prst="rect">
          <a:avLst/>
        </a:prstGeom>
      </xdr:spPr>
    </xdr:pic>
    <xdr:clientData/>
  </xdr:twoCellAnchor>
</xdr:wsDr>
</file>

<file path=xl/drawings/drawing29.xml><?xml version="1.0" encoding="utf-8"?>
<xdr:wsDr xmlns:xdr="http://schemas.openxmlformats.org/drawingml/2006/spreadsheetDrawing" xmlns:a="http://schemas.openxmlformats.org/drawingml/2006/main">
  <xdr:twoCellAnchor>
    <xdr:from>
      <xdr:col>0</xdr:col>
      <xdr:colOff>2354581</xdr:colOff>
      <xdr:row>9</xdr:row>
      <xdr:rowOff>38100</xdr:rowOff>
    </xdr:from>
    <xdr:to>
      <xdr:col>3</xdr:col>
      <xdr:colOff>1</xdr:colOff>
      <xdr:row>11</xdr:row>
      <xdr:rowOff>38100</xdr:rowOff>
    </xdr:to>
    <xdr:sp macro="" textlink="">
      <xdr:nvSpPr>
        <xdr:cNvPr id="2" name="CuadroTexto 1">
          <a:extLst>
            <a:ext uri="{FF2B5EF4-FFF2-40B4-BE49-F238E27FC236}">
              <a16:creationId xmlns:a16="http://schemas.microsoft.com/office/drawing/2014/main" id="{00000000-0008-0000-2000-000002000000}"/>
            </a:ext>
          </a:extLst>
        </xdr:cNvPr>
        <xdr:cNvSpPr txBox="1"/>
      </xdr:nvSpPr>
      <xdr:spPr>
        <a:xfrm>
          <a:off x="2354581" y="1668780"/>
          <a:ext cx="2217420" cy="3733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400">
              <a:solidFill>
                <a:schemeClr val="bg1">
                  <a:lumMod val="65000"/>
                </a:schemeClr>
              </a:solidFill>
            </a:rPr>
            <a:t>NO</a:t>
          </a:r>
          <a:r>
            <a:rPr lang="en-US" sz="2400" baseline="0">
              <a:solidFill>
                <a:schemeClr val="bg1">
                  <a:lumMod val="65000"/>
                </a:schemeClr>
              </a:solidFill>
            </a:rPr>
            <a:t> APLICA</a:t>
          </a:r>
          <a:endParaRPr lang="en-US" sz="2400">
            <a:solidFill>
              <a:schemeClr val="bg1">
                <a:lumMod val="65000"/>
              </a:schemeClr>
            </a:solidFill>
          </a:endParaRPr>
        </a:p>
      </xdr:txBody>
    </xdr:sp>
    <xdr:clientData/>
  </xdr:twoCellAnchor>
  <xdr:twoCellAnchor editAs="oneCell">
    <xdr:from>
      <xdr:col>0</xdr:col>
      <xdr:colOff>0</xdr:colOff>
      <xdr:row>1</xdr:row>
      <xdr:rowOff>19050</xdr:rowOff>
    </xdr:from>
    <xdr:to>
      <xdr:col>0</xdr:col>
      <xdr:colOff>686364</xdr:colOff>
      <xdr:row>3</xdr:row>
      <xdr:rowOff>142875</xdr:rowOff>
    </xdr:to>
    <xdr:pic>
      <xdr:nvPicPr>
        <xdr:cNvPr id="3" name="Imagen 2">
          <a:extLst>
            <a:ext uri="{FF2B5EF4-FFF2-40B4-BE49-F238E27FC236}">
              <a16:creationId xmlns:a16="http://schemas.microsoft.com/office/drawing/2014/main" id="{00000000-0008-0000-2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09550"/>
          <a:ext cx="686364" cy="5048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53338</xdr:colOff>
      <xdr:row>2</xdr:row>
      <xdr:rowOff>153488</xdr:rowOff>
    </xdr:from>
    <xdr:to>
      <xdr:col>1</xdr:col>
      <xdr:colOff>1360714</xdr:colOff>
      <xdr:row>9</xdr:row>
      <xdr:rowOff>35923</xdr:rowOff>
    </xdr:to>
    <xdr:pic>
      <xdr:nvPicPr>
        <xdr:cNvPr id="2" name="Imagen 1">
          <a:extLst>
            <a:ext uri="{FF2B5EF4-FFF2-40B4-BE49-F238E27FC236}">
              <a16:creationId xmlns:a16="http://schemas.microsoft.com/office/drawing/2014/main" id="{00000000-0008-0000-05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4655" t="6304" r="9362" b="4012"/>
        <a:stretch/>
      </xdr:blipFill>
      <xdr:spPr>
        <a:xfrm>
          <a:off x="194852" y="316774"/>
          <a:ext cx="1307376" cy="1058092"/>
        </a:xfrm>
        <a:prstGeom prst="rect">
          <a:avLst/>
        </a:prstGeom>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0</xdr:col>
      <xdr:colOff>9525</xdr:colOff>
      <xdr:row>1</xdr:row>
      <xdr:rowOff>76200</xdr:rowOff>
    </xdr:from>
    <xdr:to>
      <xdr:col>0</xdr:col>
      <xdr:colOff>695889</xdr:colOff>
      <xdr:row>3</xdr:row>
      <xdr:rowOff>104775</xdr:rowOff>
    </xdr:to>
    <xdr:pic>
      <xdr:nvPicPr>
        <xdr:cNvPr id="2" name="Imagen 1">
          <a:extLst>
            <a:ext uri="{FF2B5EF4-FFF2-40B4-BE49-F238E27FC236}">
              <a16:creationId xmlns:a16="http://schemas.microsoft.com/office/drawing/2014/main" id="{00000000-0008-0000-2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25" y="266700"/>
          <a:ext cx="686364" cy="409575"/>
        </a:xfrm>
        <a:prstGeom prst="rect">
          <a:avLst/>
        </a:prstGeom>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739140</xdr:colOff>
      <xdr:row>3</xdr:row>
      <xdr:rowOff>160020</xdr:rowOff>
    </xdr:to>
    <xdr:pic>
      <xdr:nvPicPr>
        <xdr:cNvPr id="2" name="Imagen 1">
          <a:extLst>
            <a:ext uri="{FF2B5EF4-FFF2-40B4-BE49-F238E27FC236}">
              <a16:creationId xmlns:a16="http://schemas.microsoft.com/office/drawing/2014/main" id="{00000000-0008-0000-2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82880"/>
          <a:ext cx="739140" cy="525780"/>
        </a:xfrm>
        <a:prstGeom prst="rect">
          <a:avLst/>
        </a:prstGeom>
      </xdr:spPr>
    </xdr:pic>
    <xdr:clientData/>
  </xdr:twoCellAnchor>
</xdr:wsDr>
</file>

<file path=xl/drawings/drawing32.xml><?xml version="1.0" encoding="utf-8"?>
<xdr:wsDr xmlns:xdr="http://schemas.openxmlformats.org/drawingml/2006/spreadsheetDrawing" xmlns:a="http://schemas.openxmlformats.org/drawingml/2006/main">
  <xdr:twoCellAnchor editAs="oneCell">
    <xdr:from>
      <xdr:col>0</xdr:col>
      <xdr:colOff>0</xdr:colOff>
      <xdr:row>1</xdr:row>
      <xdr:rowOff>57150</xdr:rowOff>
    </xdr:from>
    <xdr:to>
      <xdr:col>0</xdr:col>
      <xdr:colOff>686364</xdr:colOff>
      <xdr:row>3</xdr:row>
      <xdr:rowOff>85725</xdr:rowOff>
    </xdr:to>
    <xdr:pic>
      <xdr:nvPicPr>
        <xdr:cNvPr id="2" name="Imagen 1">
          <a:extLst>
            <a:ext uri="{FF2B5EF4-FFF2-40B4-BE49-F238E27FC236}">
              <a16:creationId xmlns:a16="http://schemas.microsoft.com/office/drawing/2014/main" id="{00000000-0008-0000-2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47650"/>
          <a:ext cx="686364" cy="409575"/>
        </a:xfrm>
        <a:prstGeom prst="rect">
          <a:avLst/>
        </a:prstGeom>
      </xdr:spPr>
    </xdr:pic>
    <xdr:clientData/>
  </xdr:twoCellAnchor>
</xdr:wsDr>
</file>

<file path=xl/drawings/drawing33.xml><?xml version="1.0" encoding="utf-8"?>
<xdr:wsDr xmlns:xdr="http://schemas.openxmlformats.org/drawingml/2006/spreadsheetDrawing" xmlns:a="http://schemas.openxmlformats.org/drawingml/2006/main">
  <xdr:twoCellAnchor editAs="oneCell">
    <xdr:from>
      <xdr:col>0</xdr:col>
      <xdr:colOff>0</xdr:colOff>
      <xdr:row>1</xdr:row>
      <xdr:rowOff>28575</xdr:rowOff>
    </xdr:from>
    <xdr:to>
      <xdr:col>0</xdr:col>
      <xdr:colOff>686364</xdr:colOff>
      <xdr:row>2</xdr:row>
      <xdr:rowOff>66675</xdr:rowOff>
    </xdr:to>
    <xdr:pic>
      <xdr:nvPicPr>
        <xdr:cNvPr id="2" name="Imagen 1">
          <a:extLst>
            <a:ext uri="{FF2B5EF4-FFF2-40B4-BE49-F238E27FC236}">
              <a16:creationId xmlns:a16="http://schemas.microsoft.com/office/drawing/2014/main" id="{00000000-0008-0000-2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19075"/>
          <a:ext cx="686364" cy="409575"/>
        </a:xfrm>
        <a:prstGeom prst="rect">
          <a:avLst/>
        </a:prstGeom>
      </xdr:spPr>
    </xdr:pic>
    <xdr:clientData/>
  </xdr:twoCellAnchor>
</xdr:wsDr>
</file>

<file path=xl/drawings/drawing34.xml><?xml version="1.0" encoding="utf-8"?>
<xdr:wsDr xmlns:xdr="http://schemas.openxmlformats.org/drawingml/2006/spreadsheetDrawing" xmlns:a="http://schemas.openxmlformats.org/drawingml/2006/main">
  <xdr:twoCellAnchor editAs="oneCell">
    <xdr:from>
      <xdr:col>0</xdr:col>
      <xdr:colOff>0</xdr:colOff>
      <xdr:row>1</xdr:row>
      <xdr:rowOff>38100</xdr:rowOff>
    </xdr:from>
    <xdr:to>
      <xdr:col>0</xdr:col>
      <xdr:colOff>686364</xdr:colOff>
      <xdr:row>3</xdr:row>
      <xdr:rowOff>66675</xdr:rowOff>
    </xdr:to>
    <xdr:pic>
      <xdr:nvPicPr>
        <xdr:cNvPr id="2" name="Imagen 1">
          <a:extLst>
            <a:ext uri="{FF2B5EF4-FFF2-40B4-BE49-F238E27FC236}">
              <a16:creationId xmlns:a16="http://schemas.microsoft.com/office/drawing/2014/main" id="{00000000-0008-0000-2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28600"/>
          <a:ext cx="686364" cy="409575"/>
        </a:xfrm>
        <a:prstGeom prst="rect">
          <a:avLst/>
        </a:prstGeom>
      </xdr:spPr>
    </xdr:pic>
    <xdr:clientData/>
  </xdr:twoCellAnchor>
</xdr:wsDr>
</file>

<file path=xl/drawings/drawing35.xml><?xml version="1.0" encoding="utf-8"?>
<xdr:wsDr xmlns:xdr="http://schemas.openxmlformats.org/drawingml/2006/spreadsheetDrawing" xmlns:a="http://schemas.openxmlformats.org/drawingml/2006/main">
  <xdr:twoCellAnchor>
    <xdr:from>
      <xdr:col>1</xdr:col>
      <xdr:colOff>47625</xdr:colOff>
      <xdr:row>16</xdr:row>
      <xdr:rowOff>76200</xdr:rowOff>
    </xdr:from>
    <xdr:to>
      <xdr:col>3</xdr:col>
      <xdr:colOff>0</xdr:colOff>
      <xdr:row>18</xdr:row>
      <xdr:rowOff>66675</xdr:rowOff>
    </xdr:to>
    <xdr:sp macro="" textlink="">
      <xdr:nvSpPr>
        <xdr:cNvPr id="2" name="CuadroTexto 1">
          <a:extLst>
            <a:ext uri="{FF2B5EF4-FFF2-40B4-BE49-F238E27FC236}">
              <a16:creationId xmlns:a16="http://schemas.microsoft.com/office/drawing/2014/main" id="{00000000-0008-0000-2700-000002000000}"/>
            </a:ext>
          </a:extLst>
        </xdr:cNvPr>
        <xdr:cNvSpPr txBox="1"/>
      </xdr:nvSpPr>
      <xdr:spPr>
        <a:xfrm>
          <a:off x="2581275" y="2038350"/>
          <a:ext cx="3514725"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400">
              <a:solidFill>
                <a:schemeClr val="bg1">
                  <a:lumMod val="65000"/>
                </a:schemeClr>
              </a:solidFill>
            </a:rPr>
            <a:t>NO</a:t>
          </a:r>
          <a:r>
            <a:rPr lang="en-US" sz="2400" baseline="0">
              <a:solidFill>
                <a:schemeClr val="bg1">
                  <a:lumMod val="65000"/>
                </a:schemeClr>
              </a:solidFill>
            </a:rPr>
            <a:t> APLICA</a:t>
          </a:r>
          <a:endParaRPr lang="en-US" sz="2400">
            <a:solidFill>
              <a:schemeClr val="bg1">
                <a:lumMod val="65000"/>
              </a:schemeClr>
            </a:solidFill>
          </a:endParaRPr>
        </a:p>
      </xdr:txBody>
    </xdr:sp>
    <xdr:clientData/>
  </xdr:twoCellAnchor>
  <xdr:twoCellAnchor editAs="oneCell">
    <xdr:from>
      <xdr:col>0</xdr:col>
      <xdr:colOff>9525</xdr:colOff>
      <xdr:row>1</xdr:row>
      <xdr:rowOff>57150</xdr:rowOff>
    </xdr:from>
    <xdr:to>
      <xdr:col>0</xdr:col>
      <xdr:colOff>695889</xdr:colOff>
      <xdr:row>2</xdr:row>
      <xdr:rowOff>57150</xdr:rowOff>
    </xdr:to>
    <xdr:pic>
      <xdr:nvPicPr>
        <xdr:cNvPr id="3" name="Imagen 2">
          <a:extLst>
            <a:ext uri="{FF2B5EF4-FFF2-40B4-BE49-F238E27FC236}">
              <a16:creationId xmlns:a16="http://schemas.microsoft.com/office/drawing/2014/main" id="{00000000-0008-0000-27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25" y="247650"/>
          <a:ext cx="686364" cy="409575"/>
        </a:xfrm>
        <a:prstGeom prst="rect">
          <a:avLst/>
        </a:prstGeom>
      </xdr:spPr>
    </xdr:pic>
    <xdr:clientData/>
  </xdr:twoCellAnchor>
</xdr:wsDr>
</file>

<file path=xl/drawings/drawing36.xml><?xml version="1.0" encoding="utf-8"?>
<xdr:wsDr xmlns:xdr="http://schemas.openxmlformats.org/drawingml/2006/spreadsheetDrawing" xmlns:a="http://schemas.openxmlformats.org/drawingml/2006/main">
  <xdr:twoCellAnchor>
    <xdr:from>
      <xdr:col>1</xdr:col>
      <xdr:colOff>47626</xdr:colOff>
      <xdr:row>16</xdr:row>
      <xdr:rowOff>114300</xdr:rowOff>
    </xdr:from>
    <xdr:to>
      <xdr:col>3</xdr:col>
      <xdr:colOff>0</xdr:colOff>
      <xdr:row>18</xdr:row>
      <xdr:rowOff>104775</xdr:rowOff>
    </xdr:to>
    <xdr:sp macro="" textlink="">
      <xdr:nvSpPr>
        <xdr:cNvPr id="2" name="CuadroTexto 1">
          <a:extLst>
            <a:ext uri="{FF2B5EF4-FFF2-40B4-BE49-F238E27FC236}">
              <a16:creationId xmlns:a16="http://schemas.microsoft.com/office/drawing/2014/main" id="{00000000-0008-0000-2800-000002000000}"/>
            </a:ext>
          </a:extLst>
        </xdr:cNvPr>
        <xdr:cNvSpPr txBox="1"/>
      </xdr:nvSpPr>
      <xdr:spPr>
        <a:xfrm>
          <a:off x="2581276" y="3362325"/>
          <a:ext cx="240030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400">
              <a:solidFill>
                <a:schemeClr val="bg1">
                  <a:lumMod val="65000"/>
                </a:schemeClr>
              </a:solidFill>
            </a:rPr>
            <a:t>NO</a:t>
          </a:r>
          <a:r>
            <a:rPr lang="en-US" sz="2400" baseline="0">
              <a:solidFill>
                <a:schemeClr val="bg1">
                  <a:lumMod val="65000"/>
                </a:schemeClr>
              </a:solidFill>
            </a:rPr>
            <a:t> APLICA</a:t>
          </a:r>
          <a:endParaRPr lang="en-US" sz="2400">
            <a:solidFill>
              <a:schemeClr val="bg1">
                <a:lumMod val="65000"/>
              </a:schemeClr>
            </a:solidFill>
          </a:endParaRPr>
        </a:p>
      </xdr:txBody>
    </xdr:sp>
    <xdr:clientData/>
  </xdr:twoCellAnchor>
  <xdr:twoCellAnchor editAs="oneCell">
    <xdr:from>
      <xdr:col>0</xdr:col>
      <xdr:colOff>0</xdr:colOff>
      <xdr:row>1</xdr:row>
      <xdr:rowOff>0</xdr:rowOff>
    </xdr:from>
    <xdr:to>
      <xdr:col>0</xdr:col>
      <xdr:colOff>686364</xdr:colOff>
      <xdr:row>2</xdr:row>
      <xdr:rowOff>28575</xdr:rowOff>
    </xdr:to>
    <xdr:pic>
      <xdr:nvPicPr>
        <xdr:cNvPr id="3" name="Imagen 2">
          <a:extLst>
            <a:ext uri="{FF2B5EF4-FFF2-40B4-BE49-F238E27FC236}">
              <a16:creationId xmlns:a16="http://schemas.microsoft.com/office/drawing/2014/main" id="{00000000-0008-0000-28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686364" cy="409575"/>
        </a:xfrm>
        <a:prstGeom prst="rect">
          <a:avLst/>
        </a:prstGeom>
      </xdr:spPr>
    </xdr:pic>
    <xdr:clientData/>
  </xdr:twoCellAnchor>
</xdr:wsDr>
</file>

<file path=xl/drawings/drawing37.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686364</xdr:colOff>
      <xdr:row>2</xdr:row>
      <xdr:rowOff>47625</xdr:rowOff>
    </xdr:to>
    <xdr:pic>
      <xdr:nvPicPr>
        <xdr:cNvPr id="2" name="Imagen 1">
          <a:extLst>
            <a:ext uri="{FF2B5EF4-FFF2-40B4-BE49-F238E27FC236}">
              <a16:creationId xmlns:a16="http://schemas.microsoft.com/office/drawing/2014/main" id="{00000000-0008-0000-29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686364" cy="409575"/>
        </a:xfrm>
        <a:prstGeom prst="rect">
          <a:avLst/>
        </a:prstGeom>
      </xdr:spPr>
    </xdr:pic>
    <xdr:clientData/>
  </xdr:twoCellAnchor>
  <xdr:twoCellAnchor>
    <xdr:from>
      <xdr:col>0</xdr:col>
      <xdr:colOff>2381250</xdr:colOff>
      <xdr:row>15</xdr:row>
      <xdr:rowOff>19050</xdr:rowOff>
    </xdr:from>
    <xdr:to>
      <xdr:col>3</xdr:col>
      <xdr:colOff>0</xdr:colOff>
      <xdr:row>16</xdr:row>
      <xdr:rowOff>123825</xdr:rowOff>
    </xdr:to>
    <xdr:sp macro="" textlink="">
      <xdr:nvSpPr>
        <xdr:cNvPr id="3" name="CuadroTexto 2">
          <a:extLst>
            <a:ext uri="{FF2B5EF4-FFF2-40B4-BE49-F238E27FC236}">
              <a16:creationId xmlns:a16="http://schemas.microsoft.com/office/drawing/2014/main" id="{CFA01497-63C9-4D68-A52B-6469046FBCC5}"/>
            </a:ext>
          </a:extLst>
        </xdr:cNvPr>
        <xdr:cNvSpPr txBox="1"/>
      </xdr:nvSpPr>
      <xdr:spPr>
        <a:xfrm>
          <a:off x="2381250" y="2114550"/>
          <a:ext cx="3600450" cy="295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400">
              <a:solidFill>
                <a:schemeClr val="bg1">
                  <a:lumMod val="65000"/>
                </a:schemeClr>
              </a:solidFill>
            </a:rPr>
            <a:t>NO</a:t>
          </a:r>
          <a:r>
            <a:rPr lang="en-US" sz="2400" baseline="0">
              <a:solidFill>
                <a:schemeClr val="bg1">
                  <a:lumMod val="65000"/>
                </a:schemeClr>
              </a:solidFill>
            </a:rPr>
            <a:t> APLICA</a:t>
          </a:r>
          <a:endParaRPr lang="en-US" sz="2400">
            <a:solidFill>
              <a:schemeClr val="bg1">
                <a:lumMod val="65000"/>
              </a:schemeClr>
            </a:solidFill>
          </a:endParaRPr>
        </a:p>
      </xdr:txBody>
    </xdr:sp>
    <xdr:clientData/>
  </xdr:twoCellAnchor>
</xdr:wsDr>
</file>

<file path=xl/drawings/drawing38.xml><?xml version="1.0" encoding="utf-8"?>
<xdr:wsDr xmlns:xdr="http://schemas.openxmlformats.org/drawingml/2006/spreadsheetDrawing" xmlns:a="http://schemas.openxmlformats.org/drawingml/2006/main">
  <xdr:twoCellAnchor>
    <xdr:from>
      <xdr:col>1</xdr:col>
      <xdr:colOff>66675</xdr:colOff>
      <xdr:row>15</xdr:row>
      <xdr:rowOff>171450</xdr:rowOff>
    </xdr:from>
    <xdr:to>
      <xdr:col>3</xdr:col>
      <xdr:colOff>0</xdr:colOff>
      <xdr:row>17</xdr:row>
      <xdr:rowOff>76200</xdr:rowOff>
    </xdr:to>
    <xdr:sp macro="" textlink="">
      <xdr:nvSpPr>
        <xdr:cNvPr id="2" name="CuadroTexto 1">
          <a:extLst>
            <a:ext uri="{FF2B5EF4-FFF2-40B4-BE49-F238E27FC236}">
              <a16:creationId xmlns:a16="http://schemas.microsoft.com/office/drawing/2014/main" id="{00000000-0008-0000-2A00-000002000000}"/>
            </a:ext>
          </a:extLst>
        </xdr:cNvPr>
        <xdr:cNvSpPr txBox="1"/>
      </xdr:nvSpPr>
      <xdr:spPr>
        <a:xfrm>
          <a:off x="1876425" y="1838325"/>
          <a:ext cx="3600450" cy="295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400">
              <a:solidFill>
                <a:schemeClr val="bg1">
                  <a:lumMod val="65000"/>
                </a:schemeClr>
              </a:solidFill>
            </a:rPr>
            <a:t>NO</a:t>
          </a:r>
          <a:r>
            <a:rPr lang="en-US" sz="2400" baseline="0">
              <a:solidFill>
                <a:schemeClr val="bg1">
                  <a:lumMod val="65000"/>
                </a:schemeClr>
              </a:solidFill>
            </a:rPr>
            <a:t> APLICA</a:t>
          </a:r>
          <a:endParaRPr lang="en-US" sz="2400">
            <a:solidFill>
              <a:schemeClr val="bg1">
                <a:lumMod val="65000"/>
              </a:schemeClr>
            </a:solidFill>
          </a:endParaRPr>
        </a:p>
      </xdr:txBody>
    </xdr:sp>
    <xdr:clientData/>
  </xdr:twoCellAnchor>
  <xdr:twoCellAnchor editAs="oneCell">
    <xdr:from>
      <xdr:col>0</xdr:col>
      <xdr:colOff>9525</xdr:colOff>
      <xdr:row>1</xdr:row>
      <xdr:rowOff>9525</xdr:rowOff>
    </xdr:from>
    <xdr:to>
      <xdr:col>0</xdr:col>
      <xdr:colOff>695889</xdr:colOff>
      <xdr:row>2</xdr:row>
      <xdr:rowOff>95250</xdr:rowOff>
    </xdr:to>
    <xdr:pic>
      <xdr:nvPicPr>
        <xdr:cNvPr id="3" name="Imagen 2">
          <a:extLst>
            <a:ext uri="{FF2B5EF4-FFF2-40B4-BE49-F238E27FC236}">
              <a16:creationId xmlns:a16="http://schemas.microsoft.com/office/drawing/2014/main" id="{00000000-0008-0000-2A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25" y="200025"/>
          <a:ext cx="686364" cy="409575"/>
        </a:xfrm>
        <a:prstGeom prst="rect">
          <a:avLst/>
        </a:prstGeom>
      </xdr:spPr>
    </xdr:pic>
    <xdr:clientData/>
  </xdr:twoCellAnchor>
</xdr:wsDr>
</file>

<file path=xl/drawings/drawing39.xml><?xml version="1.0" encoding="utf-8"?>
<xdr:wsDr xmlns:xdr="http://schemas.openxmlformats.org/drawingml/2006/spreadsheetDrawing" xmlns:a="http://schemas.openxmlformats.org/drawingml/2006/main">
  <xdr:twoCellAnchor>
    <xdr:from>
      <xdr:col>1</xdr:col>
      <xdr:colOff>66675</xdr:colOff>
      <xdr:row>12</xdr:row>
      <xdr:rowOff>114300</xdr:rowOff>
    </xdr:from>
    <xdr:to>
      <xdr:col>3</xdr:col>
      <xdr:colOff>0</xdr:colOff>
      <xdr:row>14</xdr:row>
      <xdr:rowOff>114300</xdr:rowOff>
    </xdr:to>
    <xdr:sp macro="" textlink="">
      <xdr:nvSpPr>
        <xdr:cNvPr id="2" name="CuadroTexto 1">
          <a:extLst>
            <a:ext uri="{FF2B5EF4-FFF2-40B4-BE49-F238E27FC236}">
              <a16:creationId xmlns:a16="http://schemas.microsoft.com/office/drawing/2014/main" id="{00000000-0008-0000-2B00-000002000000}"/>
            </a:ext>
          </a:extLst>
        </xdr:cNvPr>
        <xdr:cNvSpPr txBox="1"/>
      </xdr:nvSpPr>
      <xdr:spPr>
        <a:xfrm>
          <a:off x="3486150" y="1952625"/>
          <a:ext cx="3390900" cy="3905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400">
              <a:solidFill>
                <a:schemeClr val="bg1">
                  <a:lumMod val="65000"/>
                </a:schemeClr>
              </a:solidFill>
            </a:rPr>
            <a:t>NO</a:t>
          </a:r>
          <a:r>
            <a:rPr lang="en-US" sz="2400" baseline="0">
              <a:solidFill>
                <a:schemeClr val="bg1">
                  <a:lumMod val="65000"/>
                </a:schemeClr>
              </a:solidFill>
            </a:rPr>
            <a:t> APLICA</a:t>
          </a:r>
          <a:endParaRPr lang="en-US" sz="2400">
            <a:solidFill>
              <a:schemeClr val="bg1">
                <a:lumMod val="65000"/>
              </a:schemeClr>
            </a:solidFill>
          </a:endParaRPr>
        </a:p>
      </xdr:txBody>
    </xdr:sp>
    <xdr:clientData/>
  </xdr:twoCellAnchor>
  <xdr:twoCellAnchor editAs="oneCell">
    <xdr:from>
      <xdr:col>0</xdr:col>
      <xdr:colOff>0</xdr:colOff>
      <xdr:row>1</xdr:row>
      <xdr:rowOff>0</xdr:rowOff>
    </xdr:from>
    <xdr:to>
      <xdr:col>0</xdr:col>
      <xdr:colOff>686364</xdr:colOff>
      <xdr:row>2</xdr:row>
      <xdr:rowOff>47625</xdr:rowOff>
    </xdr:to>
    <xdr:pic>
      <xdr:nvPicPr>
        <xdr:cNvPr id="3" name="Imagen 2">
          <a:extLst>
            <a:ext uri="{FF2B5EF4-FFF2-40B4-BE49-F238E27FC236}">
              <a16:creationId xmlns:a16="http://schemas.microsoft.com/office/drawing/2014/main" id="{00000000-0008-0000-2B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686364" cy="4095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42333</xdr:rowOff>
    </xdr:from>
    <xdr:to>
      <xdr:col>0</xdr:col>
      <xdr:colOff>1195916</xdr:colOff>
      <xdr:row>6</xdr:row>
      <xdr:rowOff>147301</xdr:rowOff>
    </xdr:to>
    <xdr:pic>
      <xdr:nvPicPr>
        <xdr:cNvPr id="2" name="Imagen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22250"/>
          <a:ext cx="1195916" cy="845801"/>
        </a:xfrm>
        <a:prstGeom prst="rect">
          <a:avLst/>
        </a:prstGeom>
      </xdr:spPr>
    </xdr:pic>
    <xdr:clientData/>
  </xdr:twoCellAnchor>
</xdr:wsDr>
</file>

<file path=xl/drawings/drawing40.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686364</xdr:colOff>
      <xdr:row>2</xdr:row>
      <xdr:rowOff>38100</xdr:rowOff>
    </xdr:to>
    <xdr:pic>
      <xdr:nvPicPr>
        <xdr:cNvPr id="2" name="Imagen 1">
          <a:extLst>
            <a:ext uri="{FF2B5EF4-FFF2-40B4-BE49-F238E27FC236}">
              <a16:creationId xmlns:a16="http://schemas.microsoft.com/office/drawing/2014/main" id="{00000000-0008-0000-2C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686364" cy="409575"/>
        </a:xfrm>
        <a:prstGeom prst="rect">
          <a:avLst/>
        </a:prstGeom>
      </xdr:spPr>
    </xdr:pic>
    <xdr:clientData/>
  </xdr:twoCellAnchor>
</xdr:wsDr>
</file>

<file path=xl/drawings/drawing41.xml><?xml version="1.0" encoding="utf-8"?>
<xdr:wsDr xmlns:xdr="http://schemas.openxmlformats.org/drawingml/2006/spreadsheetDrawing" xmlns:a="http://schemas.openxmlformats.org/drawingml/2006/main">
  <xdr:twoCellAnchor>
    <xdr:from>
      <xdr:col>1</xdr:col>
      <xdr:colOff>882015</xdr:colOff>
      <xdr:row>24</xdr:row>
      <xdr:rowOff>165735</xdr:rowOff>
    </xdr:from>
    <xdr:to>
      <xdr:col>3</xdr:col>
      <xdr:colOff>643890</xdr:colOff>
      <xdr:row>26</xdr:row>
      <xdr:rowOff>165735</xdr:rowOff>
    </xdr:to>
    <xdr:sp macro="" textlink="">
      <xdr:nvSpPr>
        <xdr:cNvPr id="2" name="CuadroTexto 1">
          <a:extLst>
            <a:ext uri="{FF2B5EF4-FFF2-40B4-BE49-F238E27FC236}">
              <a16:creationId xmlns:a16="http://schemas.microsoft.com/office/drawing/2014/main" id="{00000000-0008-0000-2D00-000002000000}"/>
            </a:ext>
          </a:extLst>
        </xdr:cNvPr>
        <xdr:cNvSpPr txBox="1"/>
      </xdr:nvSpPr>
      <xdr:spPr>
        <a:xfrm>
          <a:off x="2558415" y="4600575"/>
          <a:ext cx="3114675" cy="3733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400">
              <a:solidFill>
                <a:schemeClr val="bg1">
                  <a:lumMod val="65000"/>
                </a:schemeClr>
              </a:solidFill>
            </a:rPr>
            <a:t>NO</a:t>
          </a:r>
          <a:r>
            <a:rPr lang="en-US" sz="2400" baseline="0">
              <a:solidFill>
                <a:schemeClr val="bg1">
                  <a:lumMod val="65000"/>
                </a:schemeClr>
              </a:solidFill>
            </a:rPr>
            <a:t> APLICA</a:t>
          </a:r>
          <a:endParaRPr lang="en-US" sz="2400">
            <a:solidFill>
              <a:schemeClr val="bg1">
                <a:lumMod val="65000"/>
              </a:schemeClr>
            </a:solidFill>
          </a:endParaRPr>
        </a:p>
      </xdr:txBody>
    </xdr:sp>
    <xdr:clientData/>
  </xdr:twoCellAnchor>
  <xdr:twoCellAnchor>
    <xdr:from>
      <xdr:col>1</xdr:col>
      <xdr:colOff>733425</xdr:colOff>
      <xdr:row>31</xdr:row>
      <xdr:rowOff>142875</xdr:rowOff>
    </xdr:from>
    <xdr:to>
      <xdr:col>3</xdr:col>
      <xdr:colOff>495300</xdr:colOff>
      <xdr:row>33</xdr:row>
      <xdr:rowOff>142875</xdr:rowOff>
    </xdr:to>
    <xdr:sp macro="" textlink="">
      <xdr:nvSpPr>
        <xdr:cNvPr id="3" name="CuadroTexto 2">
          <a:extLst>
            <a:ext uri="{FF2B5EF4-FFF2-40B4-BE49-F238E27FC236}">
              <a16:creationId xmlns:a16="http://schemas.microsoft.com/office/drawing/2014/main" id="{00000000-0008-0000-2D00-000003000000}"/>
            </a:ext>
          </a:extLst>
        </xdr:cNvPr>
        <xdr:cNvSpPr txBox="1"/>
      </xdr:nvSpPr>
      <xdr:spPr>
        <a:xfrm>
          <a:off x="2362200" y="3419475"/>
          <a:ext cx="3019425"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400">
              <a:solidFill>
                <a:schemeClr val="bg1">
                  <a:lumMod val="65000"/>
                </a:schemeClr>
              </a:solidFill>
            </a:rPr>
            <a:t>NO</a:t>
          </a:r>
          <a:r>
            <a:rPr lang="en-US" sz="2400" baseline="0">
              <a:solidFill>
                <a:schemeClr val="bg1">
                  <a:lumMod val="65000"/>
                </a:schemeClr>
              </a:solidFill>
            </a:rPr>
            <a:t> APLICA</a:t>
          </a:r>
          <a:endParaRPr lang="en-US" sz="2400">
            <a:solidFill>
              <a:schemeClr val="bg1">
                <a:lumMod val="65000"/>
              </a:schemeClr>
            </a:solidFill>
          </a:endParaRPr>
        </a:p>
      </xdr:txBody>
    </xdr:sp>
    <xdr:clientData/>
  </xdr:twoCellAnchor>
  <xdr:twoCellAnchor editAs="oneCell">
    <xdr:from>
      <xdr:col>0</xdr:col>
      <xdr:colOff>9525</xdr:colOff>
      <xdr:row>1</xdr:row>
      <xdr:rowOff>76200</xdr:rowOff>
    </xdr:from>
    <xdr:to>
      <xdr:col>0</xdr:col>
      <xdr:colOff>695889</xdr:colOff>
      <xdr:row>3</xdr:row>
      <xdr:rowOff>104775</xdr:rowOff>
    </xdr:to>
    <xdr:pic>
      <xdr:nvPicPr>
        <xdr:cNvPr id="4" name="Imagen 3">
          <a:extLst>
            <a:ext uri="{FF2B5EF4-FFF2-40B4-BE49-F238E27FC236}">
              <a16:creationId xmlns:a16="http://schemas.microsoft.com/office/drawing/2014/main" id="{00000000-0008-0000-2D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25" y="266700"/>
          <a:ext cx="686364" cy="409575"/>
        </a:xfrm>
        <a:prstGeom prst="rect">
          <a:avLst/>
        </a:prstGeom>
      </xdr:spPr>
    </xdr:pic>
    <xdr:clientData/>
  </xdr:twoCellAnchor>
  <xdr:twoCellAnchor>
    <xdr:from>
      <xdr:col>1</xdr:col>
      <xdr:colOff>973455</xdr:colOff>
      <xdr:row>10</xdr:row>
      <xdr:rowOff>167640</xdr:rowOff>
    </xdr:from>
    <xdr:to>
      <xdr:col>3</xdr:col>
      <xdr:colOff>735330</xdr:colOff>
      <xdr:row>12</xdr:row>
      <xdr:rowOff>180975</xdr:rowOff>
    </xdr:to>
    <xdr:sp macro="" textlink="">
      <xdr:nvSpPr>
        <xdr:cNvPr id="5" name="CuadroTexto 4">
          <a:extLst>
            <a:ext uri="{FF2B5EF4-FFF2-40B4-BE49-F238E27FC236}">
              <a16:creationId xmlns:a16="http://schemas.microsoft.com/office/drawing/2014/main" id="{00000000-0008-0000-2D00-000005000000}"/>
            </a:ext>
          </a:extLst>
        </xdr:cNvPr>
        <xdr:cNvSpPr txBox="1"/>
      </xdr:nvSpPr>
      <xdr:spPr>
        <a:xfrm>
          <a:off x="2649855" y="2004060"/>
          <a:ext cx="3114675" cy="38671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400">
              <a:solidFill>
                <a:schemeClr val="bg1">
                  <a:lumMod val="65000"/>
                </a:schemeClr>
              </a:solidFill>
            </a:rPr>
            <a:t>NO</a:t>
          </a:r>
          <a:r>
            <a:rPr lang="en-US" sz="2400" baseline="0">
              <a:solidFill>
                <a:schemeClr val="bg1">
                  <a:lumMod val="65000"/>
                </a:schemeClr>
              </a:solidFill>
            </a:rPr>
            <a:t> APLICA</a:t>
          </a:r>
          <a:endParaRPr lang="en-US" sz="2400">
            <a:solidFill>
              <a:schemeClr val="bg1">
                <a:lumMod val="65000"/>
              </a:schemeClr>
            </a:solidFill>
          </a:endParaRPr>
        </a:p>
      </xdr:txBody>
    </xdr:sp>
    <xdr:clientData/>
  </xdr:twoCellAnchor>
  <xdr:twoCellAnchor>
    <xdr:from>
      <xdr:col>1</xdr:col>
      <xdr:colOff>950595</xdr:colOff>
      <xdr:row>18</xdr:row>
      <xdr:rowOff>13335</xdr:rowOff>
    </xdr:from>
    <xdr:to>
      <xdr:col>3</xdr:col>
      <xdr:colOff>712470</xdr:colOff>
      <xdr:row>20</xdr:row>
      <xdr:rowOff>13335</xdr:rowOff>
    </xdr:to>
    <xdr:sp macro="" textlink="">
      <xdr:nvSpPr>
        <xdr:cNvPr id="6" name="CuadroTexto 5">
          <a:extLst>
            <a:ext uri="{FF2B5EF4-FFF2-40B4-BE49-F238E27FC236}">
              <a16:creationId xmlns:a16="http://schemas.microsoft.com/office/drawing/2014/main" id="{A88C144A-05FC-46F4-B17C-EB253F31B060}"/>
            </a:ext>
          </a:extLst>
        </xdr:cNvPr>
        <xdr:cNvSpPr txBox="1"/>
      </xdr:nvSpPr>
      <xdr:spPr>
        <a:xfrm>
          <a:off x="2626995" y="3335655"/>
          <a:ext cx="3114675" cy="3657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400">
              <a:solidFill>
                <a:schemeClr val="bg1">
                  <a:lumMod val="65000"/>
                </a:schemeClr>
              </a:solidFill>
            </a:rPr>
            <a:t>NO</a:t>
          </a:r>
          <a:r>
            <a:rPr lang="en-US" sz="2400" baseline="0">
              <a:solidFill>
                <a:schemeClr val="bg1">
                  <a:lumMod val="65000"/>
                </a:schemeClr>
              </a:solidFill>
            </a:rPr>
            <a:t> APLICA</a:t>
          </a:r>
          <a:endParaRPr lang="en-US" sz="2400">
            <a:solidFill>
              <a:schemeClr val="bg1">
                <a:lumMod val="65000"/>
              </a:schemeClr>
            </a:solidFill>
          </a:endParaRPr>
        </a:p>
      </xdr:txBody>
    </xdr:sp>
    <xdr:clientData/>
  </xdr:twoCellAnchor>
</xdr:wsDr>
</file>

<file path=xl/drawings/drawing4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686364</xdr:colOff>
      <xdr:row>2</xdr:row>
      <xdr:rowOff>0</xdr:rowOff>
    </xdr:to>
    <xdr:pic>
      <xdr:nvPicPr>
        <xdr:cNvPr id="2" name="Imagen 1">
          <a:extLst>
            <a:ext uri="{FF2B5EF4-FFF2-40B4-BE49-F238E27FC236}">
              <a16:creationId xmlns:a16="http://schemas.microsoft.com/office/drawing/2014/main" id="{00000000-0008-0000-2E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686364" cy="409575"/>
        </a:xfrm>
        <a:prstGeom prst="rect">
          <a:avLst/>
        </a:prstGeom>
      </xdr:spPr>
    </xdr:pic>
    <xdr:clientData/>
  </xdr:twoCellAnchor>
</xdr:wsDr>
</file>

<file path=xl/drawings/drawing43.xml><?xml version="1.0" encoding="utf-8"?>
<xdr:wsDr xmlns:xdr="http://schemas.openxmlformats.org/drawingml/2006/spreadsheetDrawing" xmlns:a="http://schemas.openxmlformats.org/drawingml/2006/main">
  <xdr:twoCellAnchor editAs="oneCell">
    <xdr:from>
      <xdr:col>0</xdr:col>
      <xdr:colOff>22860</xdr:colOff>
      <xdr:row>1</xdr:row>
      <xdr:rowOff>7620</xdr:rowOff>
    </xdr:from>
    <xdr:to>
      <xdr:col>0</xdr:col>
      <xdr:colOff>661035</xdr:colOff>
      <xdr:row>2</xdr:row>
      <xdr:rowOff>131264</xdr:rowOff>
    </xdr:to>
    <xdr:pic>
      <xdr:nvPicPr>
        <xdr:cNvPr id="3" name="Imagen 2">
          <a:extLst>
            <a:ext uri="{FF2B5EF4-FFF2-40B4-BE49-F238E27FC236}">
              <a16:creationId xmlns:a16="http://schemas.microsoft.com/office/drawing/2014/main" id="{00000000-0008-0000-2F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860" y="190500"/>
          <a:ext cx="638175" cy="375104"/>
        </a:xfrm>
        <a:prstGeom prst="rect">
          <a:avLst/>
        </a:prstGeom>
      </xdr:spPr>
    </xdr:pic>
    <xdr:clientData/>
  </xdr:twoCellAnchor>
</xdr:wsDr>
</file>

<file path=xl/drawings/drawing44.xml><?xml version="1.0" encoding="utf-8"?>
<xdr:wsDr xmlns:xdr="http://schemas.openxmlformats.org/drawingml/2006/spreadsheetDrawing" xmlns:a="http://schemas.openxmlformats.org/drawingml/2006/main">
  <xdr:twoCellAnchor editAs="oneCell">
    <xdr:from>
      <xdr:col>0</xdr:col>
      <xdr:colOff>0</xdr:colOff>
      <xdr:row>1</xdr:row>
      <xdr:rowOff>76200</xdr:rowOff>
    </xdr:from>
    <xdr:to>
      <xdr:col>0</xdr:col>
      <xdr:colOff>686364</xdr:colOff>
      <xdr:row>3</xdr:row>
      <xdr:rowOff>104775</xdr:rowOff>
    </xdr:to>
    <xdr:pic>
      <xdr:nvPicPr>
        <xdr:cNvPr id="2" name="Imagen 1">
          <a:extLst>
            <a:ext uri="{FF2B5EF4-FFF2-40B4-BE49-F238E27FC236}">
              <a16:creationId xmlns:a16="http://schemas.microsoft.com/office/drawing/2014/main" id="{00000000-0008-0000-3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66700"/>
          <a:ext cx="686364" cy="409575"/>
        </a:xfrm>
        <a:prstGeom prst="rect">
          <a:avLst/>
        </a:prstGeom>
      </xdr:spPr>
    </xdr:pic>
    <xdr:clientData/>
  </xdr:twoCellAnchor>
</xdr:wsDr>
</file>

<file path=xl/drawings/drawing45.xml><?xml version="1.0" encoding="utf-8"?>
<xdr:wsDr xmlns:xdr="http://schemas.openxmlformats.org/drawingml/2006/spreadsheetDrawing" xmlns:a="http://schemas.openxmlformats.org/drawingml/2006/main">
  <xdr:twoCellAnchor>
    <xdr:from>
      <xdr:col>1</xdr:col>
      <xdr:colOff>9525</xdr:colOff>
      <xdr:row>15</xdr:row>
      <xdr:rowOff>152399</xdr:rowOff>
    </xdr:from>
    <xdr:to>
      <xdr:col>3</xdr:col>
      <xdr:colOff>0</xdr:colOff>
      <xdr:row>16</xdr:row>
      <xdr:rowOff>47624</xdr:rowOff>
    </xdr:to>
    <xdr:sp macro="" textlink="">
      <xdr:nvSpPr>
        <xdr:cNvPr id="2" name="CuadroTexto 1">
          <a:extLst>
            <a:ext uri="{FF2B5EF4-FFF2-40B4-BE49-F238E27FC236}">
              <a16:creationId xmlns:a16="http://schemas.microsoft.com/office/drawing/2014/main" id="{00000000-0008-0000-3100-000002000000}"/>
            </a:ext>
          </a:extLst>
        </xdr:cNvPr>
        <xdr:cNvSpPr txBox="1"/>
      </xdr:nvSpPr>
      <xdr:spPr>
        <a:xfrm>
          <a:off x="2847975" y="2628899"/>
          <a:ext cx="3467101" cy="857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endParaRPr lang="en-US" sz="2400">
            <a:solidFill>
              <a:schemeClr val="bg1">
                <a:lumMod val="65000"/>
              </a:schemeClr>
            </a:solidFill>
          </a:endParaRPr>
        </a:p>
      </xdr:txBody>
    </xdr:sp>
    <xdr:clientData/>
  </xdr:twoCellAnchor>
  <xdr:twoCellAnchor>
    <xdr:from>
      <xdr:col>0</xdr:col>
      <xdr:colOff>2838449</xdr:colOff>
      <xdr:row>29</xdr:row>
      <xdr:rowOff>0</xdr:rowOff>
    </xdr:from>
    <xdr:to>
      <xdr:col>3</xdr:col>
      <xdr:colOff>0</xdr:colOff>
      <xdr:row>31</xdr:row>
      <xdr:rowOff>0</xdr:rowOff>
    </xdr:to>
    <xdr:sp macro="" textlink="">
      <xdr:nvSpPr>
        <xdr:cNvPr id="3" name="CuadroTexto 2">
          <a:extLst>
            <a:ext uri="{FF2B5EF4-FFF2-40B4-BE49-F238E27FC236}">
              <a16:creationId xmlns:a16="http://schemas.microsoft.com/office/drawing/2014/main" id="{00000000-0008-0000-3100-000003000000}"/>
            </a:ext>
          </a:extLst>
        </xdr:cNvPr>
        <xdr:cNvSpPr txBox="1"/>
      </xdr:nvSpPr>
      <xdr:spPr>
        <a:xfrm>
          <a:off x="2838449" y="5143500"/>
          <a:ext cx="3419476"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400">
              <a:solidFill>
                <a:schemeClr val="bg1">
                  <a:lumMod val="65000"/>
                </a:schemeClr>
              </a:solidFill>
            </a:rPr>
            <a:t>NO</a:t>
          </a:r>
          <a:r>
            <a:rPr lang="en-US" sz="2400" baseline="0">
              <a:solidFill>
                <a:schemeClr val="bg1">
                  <a:lumMod val="65000"/>
                </a:schemeClr>
              </a:solidFill>
            </a:rPr>
            <a:t> APLICA</a:t>
          </a:r>
          <a:endParaRPr lang="en-US" sz="2400">
            <a:solidFill>
              <a:schemeClr val="bg1">
                <a:lumMod val="65000"/>
              </a:schemeClr>
            </a:solidFill>
          </a:endParaRPr>
        </a:p>
      </xdr:txBody>
    </xdr:sp>
    <xdr:clientData/>
  </xdr:twoCellAnchor>
  <xdr:twoCellAnchor editAs="oneCell">
    <xdr:from>
      <xdr:col>0</xdr:col>
      <xdr:colOff>0</xdr:colOff>
      <xdr:row>1</xdr:row>
      <xdr:rowOff>76200</xdr:rowOff>
    </xdr:from>
    <xdr:to>
      <xdr:col>0</xdr:col>
      <xdr:colOff>686364</xdr:colOff>
      <xdr:row>3</xdr:row>
      <xdr:rowOff>104775</xdr:rowOff>
    </xdr:to>
    <xdr:pic>
      <xdr:nvPicPr>
        <xdr:cNvPr id="4" name="Imagen 3">
          <a:extLst>
            <a:ext uri="{FF2B5EF4-FFF2-40B4-BE49-F238E27FC236}">
              <a16:creationId xmlns:a16="http://schemas.microsoft.com/office/drawing/2014/main" id="{00000000-0008-0000-3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66700"/>
          <a:ext cx="686364" cy="40957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xdr:row>
      <xdr:rowOff>148167</xdr:rowOff>
    </xdr:from>
    <xdr:to>
      <xdr:col>0</xdr:col>
      <xdr:colOff>1333500</xdr:colOff>
      <xdr:row>6</xdr:row>
      <xdr:rowOff>167876</xdr:rowOff>
    </xdr:to>
    <xdr:pic>
      <xdr:nvPicPr>
        <xdr:cNvPr id="2" name="Imagen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38667"/>
          <a:ext cx="1333500" cy="94310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9525</xdr:colOff>
      <xdr:row>1</xdr:row>
      <xdr:rowOff>28575</xdr:rowOff>
    </xdr:from>
    <xdr:to>
      <xdr:col>2</xdr:col>
      <xdr:colOff>165806</xdr:colOff>
      <xdr:row>4</xdr:row>
      <xdr:rowOff>52627</xdr:rowOff>
    </xdr:to>
    <xdr:pic>
      <xdr:nvPicPr>
        <xdr:cNvPr id="3" name="Imagen 2">
          <a:extLst>
            <a:ext uri="{FF2B5EF4-FFF2-40B4-BE49-F238E27FC236}">
              <a16:creationId xmlns:a16="http://schemas.microsoft.com/office/drawing/2014/main" id="{43B68ABB-17ED-7E87-F525-9E298B494DA7}"/>
            </a:ext>
          </a:extLst>
        </xdr:cNvPr>
        <xdr:cNvPicPr>
          <a:picLocks noChangeAspect="1"/>
        </xdr:cNvPicPr>
      </xdr:nvPicPr>
      <xdr:blipFill>
        <a:blip xmlns:r="http://schemas.openxmlformats.org/officeDocument/2006/relationships" r:embed="rId1"/>
        <a:stretch>
          <a:fillRect/>
        </a:stretch>
      </xdr:blipFill>
      <xdr:spPr>
        <a:xfrm>
          <a:off x="314325" y="219075"/>
          <a:ext cx="823031" cy="56697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19050</xdr:colOff>
      <xdr:row>1</xdr:row>
      <xdr:rowOff>104776</xdr:rowOff>
    </xdr:from>
    <xdr:to>
      <xdr:col>0</xdr:col>
      <xdr:colOff>839932</xdr:colOff>
      <xdr:row>4</xdr:row>
      <xdr:rowOff>110490</xdr:rowOff>
    </xdr:to>
    <xdr:pic>
      <xdr:nvPicPr>
        <xdr:cNvPr id="2" name="Imagen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50" y="295276"/>
          <a:ext cx="820882" cy="561974"/>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2</xdr:row>
      <xdr:rowOff>85725</xdr:rowOff>
    </xdr:from>
    <xdr:to>
      <xdr:col>0</xdr:col>
      <xdr:colOff>707947</xdr:colOff>
      <xdr:row>5</xdr:row>
      <xdr:rowOff>83820</xdr:rowOff>
    </xdr:to>
    <xdr:pic>
      <xdr:nvPicPr>
        <xdr:cNvPr id="2" name="Imagen 1">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466725"/>
          <a:ext cx="707947" cy="48387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28576</xdr:colOff>
      <xdr:row>0</xdr:row>
      <xdr:rowOff>266700</xdr:rowOff>
    </xdr:from>
    <xdr:to>
      <xdr:col>0</xdr:col>
      <xdr:colOff>727076</xdr:colOff>
      <xdr:row>2</xdr:row>
      <xdr:rowOff>167640</xdr:rowOff>
    </xdr:to>
    <xdr:pic>
      <xdr:nvPicPr>
        <xdr:cNvPr id="2" name="Imagen 1">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6" y="266700"/>
          <a:ext cx="698500" cy="457200"/>
        </a:xfrm>
        <a:prstGeom prst="rect">
          <a:avLst/>
        </a:prstGeom>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40.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42.x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drawing" Target="../drawings/drawing43.x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drawing" Target="../drawings/drawing44.xml"/><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2" Type="http://schemas.openxmlformats.org/officeDocument/2006/relationships/drawing" Target="../drawings/drawing45.xml"/><Relationship Id="rId1" Type="http://schemas.openxmlformats.org/officeDocument/2006/relationships/printerSettings" Target="../printerSettings/printerSettings45.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1">
    <tabColor rgb="FF0070C0"/>
  </sheetPr>
  <dimension ref="A1:T65"/>
  <sheetViews>
    <sheetView showGridLines="0" topLeftCell="A61" workbookViewId="0">
      <selection activeCell="B77" sqref="B77"/>
    </sheetView>
  </sheetViews>
  <sheetFormatPr baseColWidth="10" defaultColWidth="11.453125" defaultRowHeight="12.5" x14ac:dyDescent="0.25"/>
  <cols>
    <col min="1" max="1" width="22" style="1" customWidth="1"/>
    <col min="2" max="2" width="21" style="1" customWidth="1"/>
    <col min="3" max="3" width="61.54296875" style="1" bestFit="1" customWidth="1"/>
    <col min="4" max="4" width="14.90625" style="34" customWidth="1"/>
    <col min="5" max="5" width="28" style="1" customWidth="1"/>
    <col min="6" max="6" width="6.6328125" style="1" bestFit="1" customWidth="1"/>
    <col min="7" max="16384" width="11.453125" style="1"/>
  </cols>
  <sheetData>
    <row r="1" spans="1:20" ht="13" x14ac:dyDescent="0.3">
      <c r="B1" s="185" t="s">
        <v>750</v>
      </c>
      <c r="C1" s="184" t="s">
        <v>935</v>
      </c>
      <c r="D1" s="1"/>
    </row>
    <row r="2" spans="1:20" x14ac:dyDescent="0.25">
      <c r="S2" s="1">
        <v>1</v>
      </c>
      <c r="T2" s="1" t="s">
        <v>372</v>
      </c>
    </row>
    <row r="3" spans="1:20" x14ac:dyDescent="0.25">
      <c r="S3" s="1">
        <v>2</v>
      </c>
      <c r="T3" s="1" t="s">
        <v>373</v>
      </c>
    </row>
    <row r="4" spans="1:20" x14ac:dyDescent="0.25">
      <c r="S4" s="1">
        <v>3</v>
      </c>
      <c r="T4" s="1" t="s">
        <v>374</v>
      </c>
    </row>
    <row r="5" spans="1:20" x14ac:dyDescent="0.25">
      <c r="S5" s="1">
        <v>4</v>
      </c>
      <c r="T5" s="1" t="s">
        <v>375</v>
      </c>
    </row>
    <row r="6" spans="1:20" ht="13" x14ac:dyDescent="0.3">
      <c r="A6" s="204" t="s">
        <v>826</v>
      </c>
      <c r="B6" s="404">
        <v>45565</v>
      </c>
      <c r="C6" s="170"/>
      <c r="S6" s="1">
        <v>5</v>
      </c>
      <c r="T6" s="1" t="s">
        <v>376</v>
      </c>
    </row>
    <row r="7" spans="1:20" ht="12.75" customHeight="1" x14ac:dyDescent="0.3">
      <c r="A7" s="204" t="s">
        <v>827</v>
      </c>
      <c r="B7" s="714" t="s">
        <v>1203</v>
      </c>
      <c r="C7" s="714"/>
      <c r="S7" s="1">
        <v>6</v>
      </c>
      <c r="T7" s="1" t="s">
        <v>377</v>
      </c>
    </row>
    <row r="8" spans="1:20" ht="13" x14ac:dyDescent="0.3">
      <c r="A8" s="204" t="s">
        <v>828</v>
      </c>
      <c r="B8" s="714" t="s">
        <v>1204</v>
      </c>
      <c r="C8" s="714"/>
      <c r="S8" s="1">
        <v>7</v>
      </c>
      <c r="T8" s="1" t="s">
        <v>378</v>
      </c>
    </row>
    <row r="9" spans="1:20" ht="26.4" customHeight="1" x14ac:dyDescent="0.25">
      <c r="B9" s="137"/>
      <c r="C9" s="138" t="s">
        <v>17</v>
      </c>
      <c r="D9" s="141" t="s">
        <v>313</v>
      </c>
      <c r="S9" s="1">
        <v>8</v>
      </c>
      <c r="T9" s="1" t="s">
        <v>379</v>
      </c>
    </row>
    <row r="10" spans="1:20" ht="26.4" customHeight="1" x14ac:dyDescent="0.25">
      <c r="B10" s="139" t="s">
        <v>347</v>
      </c>
      <c r="C10" s="129"/>
      <c r="D10" s="142"/>
      <c r="S10" s="1">
        <v>9</v>
      </c>
      <c r="T10" s="1" t="s">
        <v>380</v>
      </c>
    </row>
    <row r="11" spans="1:20" ht="14.5" x14ac:dyDescent="0.35">
      <c r="A11" s="34"/>
      <c r="B11" s="45"/>
      <c r="C11" s="1" t="s">
        <v>287</v>
      </c>
      <c r="D11" s="143" t="s">
        <v>18</v>
      </c>
      <c r="S11" s="1">
        <v>10</v>
      </c>
      <c r="T11" s="1" t="s">
        <v>381</v>
      </c>
    </row>
    <row r="12" spans="1:20" ht="14.5" x14ac:dyDescent="0.35">
      <c r="A12" s="34"/>
      <c r="B12" s="45"/>
      <c r="C12" s="1" t="s">
        <v>34</v>
      </c>
      <c r="D12" s="144" t="s">
        <v>19</v>
      </c>
      <c r="S12" s="1">
        <v>11</v>
      </c>
      <c r="T12" s="1" t="s">
        <v>382</v>
      </c>
    </row>
    <row r="13" spans="1:20" ht="14.5" x14ac:dyDescent="0.35">
      <c r="A13" s="34"/>
      <c r="B13" s="139" t="s">
        <v>220</v>
      </c>
      <c r="D13" s="143" t="s">
        <v>118</v>
      </c>
      <c r="S13" s="1">
        <v>12</v>
      </c>
      <c r="T13" s="1" t="s">
        <v>383</v>
      </c>
    </row>
    <row r="14" spans="1:20" x14ac:dyDescent="0.25">
      <c r="A14" s="34"/>
      <c r="B14" s="45"/>
      <c r="C14" s="1" t="s">
        <v>167</v>
      </c>
      <c r="D14" s="145" t="s">
        <v>20</v>
      </c>
    </row>
    <row r="15" spans="1:20" x14ac:dyDescent="0.25">
      <c r="A15" s="34"/>
      <c r="B15" s="45"/>
      <c r="C15" s="1" t="s">
        <v>99</v>
      </c>
      <c r="D15" s="145" t="s">
        <v>21</v>
      </c>
      <c r="E15" s="1" t="s">
        <v>40</v>
      </c>
    </row>
    <row r="16" spans="1:20" x14ac:dyDescent="0.25">
      <c r="A16" s="34"/>
      <c r="B16" s="45"/>
      <c r="C16" s="1" t="s">
        <v>168</v>
      </c>
      <c r="D16" s="145" t="s">
        <v>22</v>
      </c>
    </row>
    <row r="17" spans="1:4" x14ac:dyDescent="0.25">
      <c r="A17" s="34"/>
      <c r="B17" s="45"/>
      <c r="C17" s="1" t="s">
        <v>35</v>
      </c>
      <c r="D17" s="145" t="s">
        <v>23</v>
      </c>
    </row>
    <row r="18" spans="1:4" ht="14.5" x14ac:dyDescent="0.35">
      <c r="A18" s="34"/>
      <c r="B18" s="45"/>
      <c r="C18" s="1" t="s">
        <v>168</v>
      </c>
      <c r="D18" s="144" t="s">
        <v>22</v>
      </c>
    </row>
    <row r="19" spans="1:4" x14ac:dyDescent="0.25">
      <c r="A19" s="34"/>
      <c r="B19" s="45"/>
      <c r="C19" s="1" t="s">
        <v>169</v>
      </c>
      <c r="D19" s="145" t="s">
        <v>24</v>
      </c>
    </row>
    <row r="20" spans="1:4" x14ac:dyDescent="0.25">
      <c r="A20" s="34"/>
      <c r="B20" s="45"/>
      <c r="C20" s="1" t="s">
        <v>331</v>
      </c>
      <c r="D20" s="145" t="s">
        <v>25</v>
      </c>
    </row>
    <row r="21" spans="1:4" x14ac:dyDescent="0.25">
      <c r="A21" s="34"/>
      <c r="B21" s="45"/>
      <c r="C21" s="1" t="s">
        <v>288</v>
      </c>
      <c r="D21" s="145" t="s">
        <v>26</v>
      </c>
    </row>
    <row r="22" spans="1:4" x14ac:dyDescent="0.25">
      <c r="A22" s="34"/>
      <c r="B22" s="45"/>
      <c r="C22" s="1" t="s">
        <v>186</v>
      </c>
      <c r="D22" s="145" t="s">
        <v>27</v>
      </c>
    </row>
    <row r="23" spans="1:4" ht="14.5" x14ac:dyDescent="0.35">
      <c r="A23" s="34"/>
      <c r="B23" s="45"/>
      <c r="C23" s="1" t="s">
        <v>112</v>
      </c>
      <c r="D23" s="144" t="s">
        <v>28</v>
      </c>
    </row>
    <row r="24" spans="1:4" ht="14.5" x14ac:dyDescent="0.35">
      <c r="A24" s="34"/>
      <c r="B24" s="45"/>
      <c r="C24" s="1" t="s">
        <v>117</v>
      </c>
      <c r="D24" s="143" t="s">
        <v>29</v>
      </c>
    </row>
    <row r="25" spans="1:4" ht="14.5" x14ac:dyDescent="0.35">
      <c r="A25" s="34"/>
      <c r="B25" s="45"/>
      <c r="C25" s="1" t="s">
        <v>100</v>
      </c>
      <c r="D25" s="144" t="s">
        <v>30</v>
      </c>
    </row>
    <row r="26" spans="1:4" x14ac:dyDescent="0.25">
      <c r="A26" s="34"/>
      <c r="B26" s="45"/>
      <c r="C26" s="1" t="s">
        <v>101</v>
      </c>
      <c r="D26" s="145" t="s">
        <v>31</v>
      </c>
    </row>
    <row r="27" spans="1:4" x14ac:dyDescent="0.25">
      <c r="A27" s="34"/>
      <c r="B27" s="45"/>
      <c r="C27" s="1" t="s">
        <v>119</v>
      </c>
      <c r="D27" s="145" t="s">
        <v>32</v>
      </c>
    </row>
    <row r="28" spans="1:4" x14ac:dyDescent="0.25">
      <c r="A28" s="34"/>
      <c r="B28" s="45"/>
      <c r="C28" s="1" t="s">
        <v>60</v>
      </c>
      <c r="D28" s="145" t="s">
        <v>33</v>
      </c>
    </row>
    <row r="29" spans="1:4" ht="14.5" x14ac:dyDescent="0.35">
      <c r="A29" s="34"/>
      <c r="B29" s="45"/>
      <c r="C29" s="1" t="s">
        <v>61</v>
      </c>
      <c r="D29" s="144" t="s">
        <v>289</v>
      </c>
    </row>
    <row r="30" spans="1:4" ht="14.5" x14ac:dyDescent="0.35">
      <c r="A30" s="34"/>
      <c r="B30" s="45"/>
      <c r="C30" s="1" t="s">
        <v>62</v>
      </c>
      <c r="D30" s="144" t="s">
        <v>290</v>
      </c>
    </row>
    <row r="31" spans="1:4" ht="14.5" x14ac:dyDescent="0.35">
      <c r="A31" s="34"/>
      <c r="B31" s="45"/>
      <c r="C31" s="1" t="s">
        <v>191</v>
      </c>
      <c r="D31" s="144" t="s">
        <v>291</v>
      </c>
    </row>
    <row r="32" spans="1:4" ht="14.5" x14ac:dyDescent="0.35">
      <c r="A32" s="34"/>
      <c r="B32" s="45"/>
      <c r="C32" s="1" t="s">
        <v>293</v>
      </c>
      <c r="D32" s="144" t="s">
        <v>31</v>
      </c>
    </row>
    <row r="33" spans="1:4" ht="14.5" x14ac:dyDescent="0.35">
      <c r="A33" s="34"/>
      <c r="B33" s="45"/>
      <c r="C33" s="1" t="s">
        <v>295</v>
      </c>
      <c r="D33" s="144" t="s">
        <v>291</v>
      </c>
    </row>
    <row r="34" spans="1:4" ht="14.5" x14ac:dyDescent="0.35">
      <c r="A34" s="34"/>
      <c r="B34" s="45"/>
      <c r="C34" s="1" t="s">
        <v>195</v>
      </c>
      <c r="D34" s="144" t="s">
        <v>292</v>
      </c>
    </row>
    <row r="35" spans="1:4" ht="14.5" x14ac:dyDescent="0.35">
      <c r="A35" s="34"/>
      <c r="B35" s="45"/>
      <c r="C35" s="1" t="s">
        <v>38</v>
      </c>
      <c r="D35" s="144" t="s">
        <v>296</v>
      </c>
    </row>
    <row r="36" spans="1:4" ht="14.5" x14ac:dyDescent="0.35">
      <c r="A36" s="34"/>
      <c r="B36" s="45"/>
      <c r="C36" s="1" t="s">
        <v>74</v>
      </c>
      <c r="D36" s="144" t="s">
        <v>296</v>
      </c>
    </row>
    <row r="37" spans="1:4" ht="14.5" x14ac:dyDescent="0.35">
      <c r="A37" s="34"/>
      <c r="B37" s="45"/>
      <c r="C37" s="1" t="s">
        <v>196</v>
      </c>
      <c r="D37" s="144" t="s">
        <v>296</v>
      </c>
    </row>
    <row r="38" spans="1:4" ht="14.5" x14ac:dyDescent="0.35">
      <c r="A38" s="34"/>
      <c r="B38" s="45"/>
      <c r="C38" s="1" t="s">
        <v>334</v>
      </c>
      <c r="D38" s="144" t="s">
        <v>296</v>
      </c>
    </row>
    <row r="39" spans="1:4" ht="14.5" x14ac:dyDescent="0.35">
      <c r="A39" s="34"/>
      <c r="B39" s="45"/>
      <c r="C39" s="1" t="s">
        <v>63</v>
      </c>
      <c r="D39" s="144" t="s">
        <v>297</v>
      </c>
    </row>
    <row r="40" spans="1:4" ht="14.5" x14ac:dyDescent="0.35">
      <c r="A40" s="34"/>
      <c r="B40" s="45"/>
      <c r="C40" s="1" t="s">
        <v>39</v>
      </c>
      <c r="D40" s="144" t="s">
        <v>298</v>
      </c>
    </row>
    <row r="41" spans="1:4" ht="14.5" x14ac:dyDescent="0.35">
      <c r="A41" s="34"/>
      <c r="B41" s="45"/>
      <c r="C41" s="1" t="s">
        <v>64</v>
      </c>
      <c r="D41" s="144" t="s">
        <v>299</v>
      </c>
    </row>
    <row r="42" spans="1:4" ht="14.5" x14ac:dyDescent="0.35">
      <c r="A42" s="34"/>
      <c r="B42" s="139" t="s">
        <v>50</v>
      </c>
      <c r="D42" s="143" t="s">
        <v>126</v>
      </c>
    </row>
    <row r="43" spans="1:4" ht="14.5" x14ac:dyDescent="0.35">
      <c r="A43" s="34"/>
      <c r="B43" s="45"/>
      <c r="C43" s="1" t="s">
        <v>56</v>
      </c>
      <c r="D43" s="144" t="s">
        <v>300</v>
      </c>
    </row>
    <row r="44" spans="1:4" ht="14.5" x14ac:dyDescent="0.35">
      <c r="A44" s="34"/>
      <c r="B44" s="45"/>
      <c r="C44" s="1" t="s">
        <v>134</v>
      </c>
      <c r="D44" s="144" t="s">
        <v>301</v>
      </c>
    </row>
    <row r="45" spans="1:4" ht="14.5" x14ac:dyDescent="0.35">
      <c r="A45" s="34"/>
      <c r="B45" s="45"/>
      <c r="C45" s="1" t="s">
        <v>198</v>
      </c>
      <c r="D45" s="144" t="s">
        <v>302</v>
      </c>
    </row>
    <row r="46" spans="1:4" ht="14.5" x14ac:dyDescent="0.35">
      <c r="A46" s="34"/>
      <c r="B46" s="45"/>
      <c r="C46" s="1" t="s">
        <v>147</v>
      </c>
      <c r="D46" s="144" t="s">
        <v>302</v>
      </c>
    </row>
    <row r="47" spans="1:4" ht="14.5" x14ac:dyDescent="0.35">
      <c r="A47" s="34"/>
      <c r="B47" s="45"/>
      <c r="C47" s="1" t="s">
        <v>304</v>
      </c>
      <c r="D47" s="144" t="s">
        <v>303</v>
      </c>
    </row>
    <row r="48" spans="1:4" ht="14.5" x14ac:dyDescent="0.35">
      <c r="A48" s="34"/>
      <c r="B48" s="45"/>
      <c r="C48" s="1" t="s">
        <v>336</v>
      </c>
      <c r="D48" s="144" t="s">
        <v>305</v>
      </c>
    </row>
    <row r="49" spans="1:4" ht="14.5" x14ac:dyDescent="0.35">
      <c r="A49" s="34"/>
      <c r="B49" s="45"/>
      <c r="C49" s="1" t="s">
        <v>339</v>
      </c>
      <c r="D49" s="144" t="s">
        <v>305</v>
      </c>
    </row>
    <row r="50" spans="1:4" ht="14.5" x14ac:dyDescent="0.35">
      <c r="A50" s="34"/>
      <c r="B50" s="45"/>
      <c r="C50" s="1" t="s">
        <v>140</v>
      </c>
      <c r="D50" s="144" t="s">
        <v>306</v>
      </c>
    </row>
    <row r="51" spans="1:4" ht="14.5" x14ac:dyDescent="0.35">
      <c r="A51" s="34"/>
      <c r="B51" s="45"/>
      <c r="C51" s="1" t="s">
        <v>141</v>
      </c>
      <c r="D51" s="144" t="s">
        <v>307</v>
      </c>
    </row>
    <row r="52" spans="1:4" ht="14.5" x14ac:dyDescent="0.35">
      <c r="A52" s="34"/>
      <c r="B52" s="45"/>
      <c r="C52" s="1" t="s">
        <v>41</v>
      </c>
      <c r="D52" s="144" t="s">
        <v>308</v>
      </c>
    </row>
    <row r="53" spans="1:4" ht="14.5" x14ac:dyDescent="0.35">
      <c r="A53" s="34"/>
      <c r="B53" s="45"/>
      <c r="C53" s="1" t="s">
        <v>66</v>
      </c>
      <c r="D53" s="144" t="s">
        <v>309</v>
      </c>
    </row>
    <row r="54" spans="1:4" ht="14.5" x14ac:dyDescent="0.35">
      <c r="A54" s="34"/>
      <c r="B54" s="45"/>
      <c r="C54" s="1" t="s">
        <v>67</v>
      </c>
      <c r="D54" s="144" t="s">
        <v>310</v>
      </c>
    </row>
    <row r="55" spans="1:4" ht="14.5" x14ac:dyDescent="0.35">
      <c r="A55" s="34"/>
      <c r="B55" s="45"/>
      <c r="C55" s="1" t="s">
        <v>312</v>
      </c>
      <c r="D55" s="144" t="s">
        <v>311</v>
      </c>
    </row>
    <row r="56" spans="1:4" ht="14.5" x14ac:dyDescent="0.35">
      <c r="A56" s="34"/>
      <c r="B56" s="45"/>
      <c r="C56" s="1" t="s">
        <v>68</v>
      </c>
      <c r="D56" s="557" t="s">
        <v>311</v>
      </c>
    </row>
    <row r="57" spans="1:4" ht="14.5" x14ac:dyDescent="0.35">
      <c r="A57" s="34"/>
      <c r="B57" s="139" t="s">
        <v>51</v>
      </c>
      <c r="D57" s="143" t="s">
        <v>49</v>
      </c>
    </row>
    <row r="58" spans="1:4" ht="14.5" x14ac:dyDescent="0.35">
      <c r="A58" s="34"/>
      <c r="B58" s="139" t="s">
        <v>221</v>
      </c>
      <c r="D58" s="144" t="s">
        <v>222</v>
      </c>
    </row>
    <row r="59" spans="1:4" ht="14.5" x14ac:dyDescent="0.35">
      <c r="A59" s="34"/>
      <c r="B59" s="139" t="s">
        <v>348</v>
      </c>
      <c r="D59" s="144"/>
    </row>
    <row r="60" spans="1:4" ht="14.5" x14ac:dyDescent="0.35">
      <c r="A60" s="34"/>
      <c r="B60" s="45"/>
      <c r="C60" s="1" t="s">
        <v>316</v>
      </c>
      <c r="D60" s="143" t="s">
        <v>317</v>
      </c>
    </row>
    <row r="61" spans="1:4" ht="14.5" x14ac:dyDescent="0.35">
      <c r="A61" s="34"/>
      <c r="B61" s="45"/>
      <c r="C61" s="1" t="s">
        <v>321</v>
      </c>
      <c r="D61" s="143" t="s">
        <v>322</v>
      </c>
    </row>
    <row r="62" spans="1:4" ht="14.5" x14ac:dyDescent="0.35">
      <c r="A62" s="34"/>
      <c r="B62" s="45"/>
      <c r="C62" s="1" t="s">
        <v>340</v>
      </c>
      <c r="D62" s="143" t="s">
        <v>324</v>
      </c>
    </row>
    <row r="63" spans="1:4" ht="14.5" x14ac:dyDescent="0.35">
      <c r="A63" s="34"/>
      <c r="B63" s="45"/>
      <c r="C63" s="1" t="s">
        <v>323</v>
      </c>
      <c r="D63" s="143" t="s">
        <v>325</v>
      </c>
    </row>
    <row r="64" spans="1:4" ht="14.5" x14ac:dyDescent="0.25">
      <c r="A64" s="34"/>
      <c r="B64" s="140"/>
      <c r="C64" s="186" t="s">
        <v>803</v>
      </c>
      <c r="D64" s="183" t="s">
        <v>804</v>
      </c>
    </row>
    <row r="65" spans="1:4" ht="21.15" customHeight="1" x14ac:dyDescent="0.3">
      <c r="A65" s="16"/>
      <c r="D65" s="118"/>
    </row>
  </sheetData>
  <mergeCells count="2">
    <mergeCell ref="B7:C7"/>
    <mergeCell ref="B8:C8"/>
  </mergeCells>
  <hyperlinks>
    <hyperlink ref="D14" location="'Nota 3'!A1" display="'Nota 3'!A1" xr:uid="{00000000-0004-0000-0300-000000000000}"/>
    <hyperlink ref="D15" location="'Nota 4'!A1" display="'Nota 4'!A1" xr:uid="{00000000-0004-0000-0300-000001000000}"/>
    <hyperlink ref="D16" location="'Nota 5'!A1" display="'Nota 5'!A1" xr:uid="{00000000-0004-0000-0300-000002000000}"/>
    <hyperlink ref="D17" location="'Nota 6'!A1" display="'Nota 6'!A1" xr:uid="{00000000-0004-0000-0300-000003000000}"/>
    <hyperlink ref="D19" location="'Nota 7'!A1" display="'Nota 7'!A1" xr:uid="{00000000-0004-0000-0300-000004000000}"/>
    <hyperlink ref="D21" location="'Nota 9'!A1" display="'Nota 9'!A1" xr:uid="{00000000-0004-0000-0300-000005000000}"/>
    <hyperlink ref="D22" location="'Nota 10'!A1" display="'Nota 10'!A1" xr:uid="{00000000-0004-0000-0300-000006000000}"/>
    <hyperlink ref="D26" location="'Nota 14'!A1" display="'Nota 14'!A1" xr:uid="{00000000-0004-0000-0300-000007000000}"/>
    <hyperlink ref="D27" location="'Nota 15'!A1" display="'Nota 15'!A1" xr:uid="{00000000-0004-0000-0300-000008000000}"/>
    <hyperlink ref="D28" location="'Nota 16'!A1" display="'Nota 16'!A1" xr:uid="{00000000-0004-0000-0300-000009000000}"/>
    <hyperlink ref="D20" location="'Nota 8'!A1" display="'Nota 8'!A1" xr:uid="{00000000-0004-0000-0300-00000A000000}"/>
    <hyperlink ref="D13" location="BG!A1" display="BG" xr:uid="{00000000-0004-0000-0300-00000B000000}"/>
    <hyperlink ref="D42" location="ER!A1" display="ER" xr:uid="{00000000-0004-0000-0300-00000C000000}"/>
    <hyperlink ref="D57" location="EVPN!A1" display="EVPN" xr:uid="{00000000-0004-0000-0300-00000D000000}"/>
    <hyperlink ref="D58" location="EFE!A1" display="EFE" xr:uid="{00000000-0004-0000-0300-00000E000000}"/>
    <hyperlink ref="D23" location="'Nota 11'!A1" display="Nota 11 y 12" xr:uid="{00000000-0004-0000-0300-00000F000000}"/>
    <hyperlink ref="D24" location="'Nota 12'!A1" display="Nota 12" xr:uid="{00000000-0004-0000-0300-000010000000}"/>
    <hyperlink ref="D25" location="'Nota 13'!A1" display="Nota 13'" xr:uid="{00000000-0004-0000-0300-000011000000}"/>
    <hyperlink ref="D29" location="'Nota 17'!A1" display="Nota 17" xr:uid="{00000000-0004-0000-0300-000012000000}"/>
    <hyperlink ref="D30" location="'Nota 18'!A1" display="Nota 18" xr:uid="{00000000-0004-0000-0300-000013000000}"/>
    <hyperlink ref="D31" location="'Nota 19'!A1" display="Nota 19" xr:uid="{00000000-0004-0000-0300-000014000000}"/>
    <hyperlink ref="D32" location="'Nota 14'!A1" display="Nota 14" xr:uid="{00000000-0004-0000-0300-000015000000}"/>
    <hyperlink ref="D33" location="'Nota 19'!A1" display="Nota 19" xr:uid="{00000000-0004-0000-0300-000016000000}"/>
    <hyperlink ref="D34" location="'Nota 20'!A1" display="Nota 20" xr:uid="{00000000-0004-0000-0300-000017000000}"/>
    <hyperlink ref="D35" location="' Nota 21'!A1" display="Nota 21" xr:uid="{00000000-0004-0000-0300-000018000000}"/>
    <hyperlink ref="D36" location="' Nota 21'!A1" display="Nota 21" xr:uid="{00000000-0004-0000-0300-000019000000}"/>
    <hyperlink ref="D37" location="' Nota 21'!A1" display="Nota 21" xr:uid="{00000000-0004-0000-0300-00001A000000}"/>
    <hyperlink ref="D38" location="' Nota 21'!A1" display="Nota 21" xr:uid="{00000000-0004-0000-0300-00001B000000}"/>
    <hyperlink ref="D39" location="'Nota 22'!A1" display="Nota 22" xr:uid="{00000000-0004-0000-0300-00001C000000}"/>
    <hyperlink ref="D40" location="'Nota 23'!A1" display="Nota 23" xr:uid="{00000000-0004-0000-0300-00001D000000}"/>
    <hyperlink ref="D41" location="'Nota 24'!A1" display="Nota 24" xr:uid="{00000000-0004-0000-0300-00001E000000}"/>
    <hyperlink ref="D43" location="'Nota 25'!A1" display="Nota 25" xr:uid="{00000000-0004-0000-0300-00001F000000}"/>
    <hyperlink ref="D44" location="'Nota 26'!A1" display="Nota 26" xr:uid="{00000000-0004-0000-0300-000020000000}"/>
    <hyperlink ref="D45" location="'Nota 27'!A1" display="Nota 27" xr:uid="{00000000-0004-0000-0300-000021000000}"/>
    <hyperlink ref="D46" location="'Nota 27'!A1" display="N ota 27" xr:uid="{00000000-0004-0000-0300-000022000000}"/>
    <hyperlink ref="D47" location="'Nota 28'!A1" display="Nota 28" xr:uid="{00000000-0004-0000-0300-000023000000}"/>
    <hyperlink ref="D48" location="'Nota 29'!A1" display="Nota 29" xr:uid="{00000000-0004-0000-0300-000024000000}"/>
    <hyperlink ref="D49" location="'Nota 29'!A1" display="Nota 29" xr:uid="{00000000-0004-0000-0300-000025000000}"/>
    <hyperlink ref="D50" location="'Nota 30'!A1" display="Nota 30" xr:uid="{00000000-0004-0000-0300-000026000000}"/>
    <hyperlink ref="D51" location="'Nota 31'!A1" display="Nota 31" xr:uid="{00000000-0004-0000-0300-000027000000}"/>
    <hyperlink ref="D52" location="'Nota 32'!A1" display="Nota 32" xr:uid="{00000000-0004-0000-0300-000028000000}"/>
    <hyperlink ref="D53" location="'Nota 33'!A1" display="Nota 33" xr:uid="{00000000-0004-0000-0300-000029000000}"/>
    <hyperlink ref="D54" location="'Nota 34'!A1" display="Nota 34" xr:uid="{00000000-0004-0000-0300-00002A000000}"/>
    <hyperlink ref="D55" location="'Nota 35'!A1" display="Nota 35" xr:uid="{00000000-0004-0000-0300-00002B000000}"/>
    <hyperlink ref="D56" location="'Nota 35'!A1" display="Nota 35" xr:uid="{00000000-0004-0000-0300-00002C000000}"/>
    <hyperlink ref="D61" location="'Nota 37'!A1" display="Nota 37" xr:uid="{00000000-0004-0000-0300-00002D000000}"/>
    <hyperlink ref="D60" location="'Nota 36'!A1" display="Nota 36" xr:uid="{00000000-0004-0000-0300-00002E000000}"/>
    <hyperlink ref="D12" location="'Nota 2'!A1" display="Nota 2" xr:uid="{00000000-0004-0000-0300-00002F000000}"/>
    <hyperlink ref="D11" location="'Nota 1'!A1" display="Nota 1" xr:uid="{00000000-0004-0000-0300-000030000000}"/>
    <hyperlink ref="D64" location="'Nota 40'!A1" display="Nota 40" xr:uid="{00000000-0004-0000-0300-000031000000}"/>
    <hyperlink ref="D63" location="'Nota 39'!A1" display="Nota 39" xr:uid="{00000000-0004-0000-0300-000032000000}"/>
    <hyperlink ref="D62" location="'Nota 38'!A1" display="Nota 38" xr:uid="{00000000-0004-0000-0300-000033000000}"/>
    <hyperlink ref="D18" location="'Nota 5'!A1" display="Nota 5" xr:uid="{00000000-0004-0000-0300-000034000000}"/>
  </hyperlinks>
  <pageMargins left="0.70866141732283472" right="0.70866141732283472" top="0.74803149606299213" bottom="0.74803149606299213" header="0.31496062992125984" footer="0.31496062992125984"/>
  <pageSetup scale="84"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Hoja10">
    <tabColor rgb="FF000099"/>
    <pageSetUpPr fitToPage="1"/>
  </sheetPr>
  <dimension ref="A1:J91"/>
  <sheetViews>
    <sheetView showGridLines="0" topLeftCell="A58" zoomScale="87" zoomScaleNormal="87" workbookViewId="0">
      <selection activeCell="H72" sqref="H72"/>
    </sheetView>
  </sheetViews>
  <sheetFormatPr baseColWidth="10" defaultColWidth="11.453125" defaultRowHeight="12.5" x14ac:dyDescent="0.25"/>
  <cols>
    <col min="1" max="1" width="76.453125" style="5" customWidth="1"/>
    <col min="2" max="2" width="23.08984375" style="5" customWidth="1"/>
    <col min="3" max="4" width="25.453125" style="5" customWidth="1"/>
    <col min="5" max="5" width="4" style="5" customWidth="1"/>
    <col min="6" max="6" width="4.08984375" style="5" customWidth="1"/>
    <col min="7" max="7" width="22.6328125" style="5" customWidth="1"/>
    <col min="8" max="8" width="27.90625" style="5" bestFit="1" customWidth="1"/>
    <col min="9" max="9" width="13.08984375" style="5" bestFit="1" customWidth="1"/>
    <col min="10" max="10" width="14.90625" style="5" bestFit="1" customWidth="1"/>
    <col min="11" max="16384" width="11.453125" style="5"/>
  </cols>
  <sheetData>
    <row r="1" spans="1:10" ht="14.5" x14ac:dyDescent="0.35">
      <c r="A1" s="6" t="str">
        <f>Indice!C1</f>
        <v>ZUBA S.A.E.C.A.</v>
      </c>
      <c r="F1" s="77" t="s">
        <v>118</v>
      </c>
    </row>
    <row r="2" spans="1:10" ht="14.5" x14ac:dyDescent="0.35">
      <c r="A2" s="113"/>
      <c r="B2" s="113"/>
      <c r="F2" s="77"/>
    </row>
    <row r="3" spans="1:10" ht="14.5" x14ac:dyDescent="0.35">
      <c r="A3" s="172"/>
      <c r="B3" s="113"/>
      <c r="F3" s="77"/>
    </row>
    <row r="4" spans="1:10" x14ac:dyDescent="0.25">
      <c r="C4" s="53"/>
      <c r="D4" s="53"/>
    </row>
    <row r="5" spans="1:10" ht="13" x14ac:dyDescent="0.25">
      <c r="A5" s="225" t="s">
        <v>227</v>
      </c>
      <c r="B5" s="225"/>
      <c r="C5" s="225"/>
      <c r="D5" s="225"/>
      <c r="E5" s="114"/>
    </row>
    <row r="6" spans="1:10" ht="30" customHeight="1" x14ac:dyDescent="0.3">
      <c r="A6" s="807" t="s">
        <v>1160</v>
      </c>
      <c r="B6" s="807"/>
      <c r="C6" s="807"/>
      <c r="D6" s="807"/>
      <c r="E6" s="53"/>
    </row>
    <row r="7" spans="1:10" ht="13" x14ac:dyDescent="0.3">
      <c r="A7" s="58"/>
      <c r="B7" s="58"/>
      <c r="C7" s="58"/>
      <c r="D7" s="684" t="s">
        <v>974</v>
      </c>
      <c r="E7" s="53"/>
    </row>
    <row r="8" spans="1:10" ht="13" x14ac:dyDescent="0.25">
      <c r="C8" s="661">
        <f>+'Nota 4'!B8</f>
        <v>45565</v>
      </c>
      <c r="D8" s="661">
        <f>+'Nota 4'!C8</f>
        <v>45291</v>
      </c>
      <c r="E8" s="53"/>
    </row>
    <row r="9" spans="1:10" s="1" customFormat="1" ht="13" x14ac:dyDescent="0.3">
      <c r="A9" s="317" t="s">
        <v>233</v>
      </c>
      <c r="B9" s="317" t="s">
        <v>364</v>
      </c>
      <c r="C9" s="517">
        <v>1863314268</v>
      </c>
      <c r="D9" s="517">
        <v>141362829</v>
      </c>
      <c r="E9" s="38"/>
    </row>
    <row r="10" spans="1:10" s="1" customFormat="1" ht="13" x14ac:dyDescent="0.3">
      <c r="A10" s="317" t="s">
        <v>233</v>
      </c>
      <c r="B10" s="317" t="s">
        <v>365</v>
      </c>
      <c r="C10" s="517">
        <v>23073066083</v>
      </c>
      <c r="D10" s="517">
        <v>27818507556</v>
      </c>
      <c r="E10" s="38"/>
    </row>
    <row r="11" spans="1:10" s="1" customFormat="1" ht="13" hidden="1" x14ac:dyDescent="0.3">
      <c r="A11" s="317" t="s">
        <v>233</v>
      </c>
      <c r="B11" s="317" t="s">
        <v>366</v>
      </c>
      <c r="C11" s="517">
        <v>0</v>
      </c>
      <c r="D11" s="517">
        <v>0</v>
      </c>
      <c r="E11" s="38"/>
    </row>
    <row r="12" spans="1:10" s="1" customFormat="1" ht="13" hidden="1" x14ac:dyDescent="0.3">
      <c r="A12" s="317" t="s">
        <v>234</v>
      </c>
      <c r="B12" s="317" t="s">
        <v>364</v>
      </c>
      <c r="C12" s="517">
        <v>0</v>
      </c>
      <c r="D12" s="517">
        <v>0</v>
      </c>
      <c r="E12" s="38"/>
      <c r="J12" s="24"/>
    </row>
    <row r="13" spans="1:10" s="1" customFormat="1" ht="13" hidden="1" x14ac:dyDescent="0.3">
      <c r="A13" s="317" t="s">
        <v>234</v>
      </c>
      <c r="B13" s="317" t="s">
        <v>365</v>
      </c>
      <c r="C13" s="517">
        <v>0</v>
      </c>
      <c r="D13" s="517">
        <v>0</v>
      </c>
      <c r="E13" s="38"/>
    </row>
    <row r="14" spans="1:10" s="1" customFormat="1" ht="13" hidden="1" x14ac:dyDescent="0.3">
      <c r="A14" s="317" t="s">
        <v>234</v>
      </c>
      <c r="B14" s="317" t="s">
        <v>366</v>
      </c>
      <c r="C14" s="517">
        <v>0</v>
      </c>
      <c r="D14" s="517">
        <v>0</v>
      </c>
      <c r="E14" s="26"/>
    </row>
    <row r="15" spans="1:10" s="382" customFormat="1" ht="14.5" hidden="1" x14ac:dyDescent="0.35">
      <c r="A15" s="596" t="s">
        <v>1143</v>
      </c>
      <c r="B15" s="596" t="s">
        <v>364</v>
      </c>
      <c r="C15" s="597">
        <v>0</v>
      </c>
      <c r="D15" s="597">
        <v>0</v>
      </c>
      <c r="E15" s="609"/>
    </row>
    <row r="16" spans="1:10" s="1" customFormat="1" ht="14.5" x14ac:dyDescent="0.35">
      <c r="A16" s="317" t="s">
        <v>367</v>
      </c>
      <c r="B16" s="317" t="s">
        <v>364</v>
      </c>
      <c r="C16" s="517">
        <v>10798196715</v>
      </c>
      <c r="D16" s="517">
        <v>110000000</v>
      </c>
      <c r="E16" s="610"/>
    </row>
    <row r="17" spans="1:8" s="1" customFormat="1" ht="13" hidden="1" x14ac:dyDescent="0.3">
      <c r="A17" s="317" t="s">
        <v>367</v>
      </c>
      <c r="B17" s="317" t="s">
        <v>365</v>
      </c>
      <c r="C17" s="517">
        <v>0</v>
      </c>
      <c r="D17" s="517">
        <v>0</v>
      </c>
      <c r="E17" s="26"/>
    </row>
    <row r="18" spans="1:8" s="1" customFormat="1" ht="13" hidden="1" x14ac:dyDescent="0.3">
      <c r="A18" s="317" t="s">
        <v>367</v>
      </c>
      <c r="B18" s="317" t="s">
        <v>366</v>
      </c>
      <c r="C18" s="517">
        <v>0</v>
      </c>
      <c r="D18" s="517">
        <v>0</v>
      </c>
      <c r="E18" s="26"/>
    </row>
    <row r="19" spans="1:8" s="1" customFormat="1" ht="13" hidden="1" x14ac:dyDescent="0.3">
      <c r="A19" s="317" t="s">
        <v>230</v>
      </c>
      <c r="B19" s="317" t="s">
        <v>364</v>
      </c>
      <c r="C19" s="517">
        <v>0</v>
      </c>
      <c r="D19" s="517">
        <v>0</v>
      </c>
      <c r="E19" s="26"/>
    </row>
    <row r="20" spans="1:8" s="1" customFormat="1" ht="13" hidden="1" x14ac:dyDescent="0.3">
      <c r="A20" s="317" t="s">
        <v>230</v>
      </c>
      <c r="B20" s="317" t="s">
        <v>365</v>
      </c>
      <c r="C20" s="517">
        <v>0</v>
      </c>
      <c r="D20" s="517">
        <v>0</v>
      </c>
      <c r="E20" s="26"/>
    </row>
    <row r="21" spans="1:8" s="1" customFormat="1" ht="13" hidden="1" x14ac:dyDescent="0.3">
      <c r="A21" s="317" t="s">
        <v>230</v>
      </c>
      <c r="B21" s="317" t="s">
        <v>366</v>
      </c>
      <c r="C21" s="517">
        <v>0</v>
      </c>
      <c r="D21" s="517">
        <v>0</v>
      </c>
      <c r="E21" s="26"/>
    </row>
    <row r="22" spans="1:8" ht="13" hidden="1" x14ac:dyDescent="0.3">
      <c r="A22" s="236" t="s">
        <v>232</v>
      </c>
      <c r="B22" s="236" t="s">
        <v>364</v>
      </c>
      <c r="C22" s="517">
        <v>0</v>
      </c>
      <c r="D22" s="517">
        <v>0</v>
      </c>
      <c r="E22" s="357"/>
    </row>
    <row r="23" spans="1:8" s="1" customFormat="1" ht="13" hidden="1" x14ac:dyDescent="0.3">
      <c r="A23" s="317" t="s">
        <v>232</v>
      </c>
      <c r="B23" s="317" t="s">
        <v>365</v>
      </c>
      <c r="C23" s="517">
        <v>0</v>
      </c>
      <c r="D23" s="517">
        <v>0</v>
      </c>
      <c r="E23" s="26"/>
    </row>
    <row r="24" spans="1:8" s="1" customFormat="1" ht="13" x14ac:dyDescent="0.3">
      <c r="A24" s="317" t="s">
        <v>1144</v>
      </c>
      <c r="B24" s="317" t="s">
        <v>364</v>
      </c>
      <c r="C24" s="517">
        <v>-138690371772</v>
      </c>
      <c r="D24" s="517">
        <v>-75615410326</v>
      </c>
      <c r="E24" s="26"/>
    </row>
    <row r="25" spans="1:8" s="1" customFormat="1" ht="13" x14ac:dyDescent="0.3">
      <c r="A25" s="317" t="s">
        <v>1145</v>
      </c>
      <c r="B25" s="317" t="s">
        <v>364</v>
      </c>
      <c r="C25" s="517">
        <v>137222424046.92484</v>
      </c>
      <c r="D25" s="517">
        <v>66528787633</v>
      </c>
      <c r="E25" s="26"/>
    </row>
    <row r="26" spans="1:8" s="1" customFormat="1" ht="13" x14ac:dyDescent="0.3">
      <c r="A26" s="317" t="s">
        <v>1042</v>
      </c>
      <c r="B26" s="317" t="s">
        <v>365</v>
      </c>
      <c r="C26" s="517">
        <v>130859060</v>
      </c>
      <c r="D26" s="517">
        <v>122017780</v>
      </c>
      <c r="E26" s="26"/>
    </row>
    <row r="27" spans="1:8" s="1" customFormat="1" ht="13" hidden="1" x14ac:dyDescent="0.3">
      <c r="A27" s="317" t="s">
        <v>368</v>
      </c>
      <c r="B27" s="317" t="s">
        <v>366</v>
      </c>
      <c r="C27" s="517">
        <v>0</v>
      </c>
      <c r="D27" s="517">
        <v>0</v>
      </c>
      <c r="E27" s="38"/>
    </row>
    <row r="28" spans="1:8" s="1" customFormat="1" ht="13" x14ac:dyDescent="0.3">
      <c r="A28" s="317" t="s">
        <v>369</v>
      </c>
      <c r="B28" s="317"/>
      <c r="C28" s="517">
        <v>0</v>
      </c>
      <c r="D28" s="517">
        <v>-35184830</v>
      </c>
      <c r="E28" s="38"/>
    </row>
    <row r="29" spans="1:8" ht="13" x14ac:dyDescent="0.3">
      <c r="A29" s="316" t="s">
        <v>3</v>
      </c>
      <c r="B29" s="316"/>
      <c r="C29" s="519">
        <f>+SUM(C9:C28)</f>
        <v>34397488400.924835</v>
      </c>
      <c r="D29" s="519">
        <f>+SUM(D9:D28)</f>
        <v>19070080642</v>
      </c>
      <c r="E29" s="53"/>
    </row>
    <row r="30" spans="1:8" x14ac:dyDescent="0.25">
      <c r="A30" s="552"/>
      <c r="B30" s="552"/>
      <c r="C30" s="553"/>
      <c r="D30" s="553"/>
      <c r="E30" s="53"/>
    </row>
    <row r="31" spans="1:8" x14ac:dyDescent="0.25">
      <c r="A31" s="552"/>
      <c r="B31" s="552"/>
      <c r="D31" s="553"/>
      <c r="E31" s="53"/>
      <c r="F31" s="554"/>
      <c r="G31" s="554"/>
      <c r="H31" s="555"/>
    </row>
    <row r="32" spans="1:8" x14ac:dyDescent="0.25">
      <c r="A32" s="552"/>
      <c r="B32" s="552"/>
      <c r="C32" s="553"/>
      <c r="D32" s="553"/>
      <c r="E32" s="53"/>
      <c r="F32" s="554"/>
      <c r="G32" s="554"/>
      <c r="H32" s="555"/>
    </row>
    <row r="33" spans="1:10" s="554" customFormat="1" x14ac:dyDescent="0.25">
      <c r="A33" s="58"/>
      <c r="B33" s="58"/>
      <c r="C33" s="588"/>
      <c r="D33" s="26"/>
      <c r="F33" s="5"/>
      <c r="G33" s="5"/>
      <c r="H33" s="5"/>
    </row>
    <row r="34" spans="1:10" ht="13" x14ac:dyDescent="0.3">
      <c r="A34" s="218" t="s">
        <v>1161</v>
      </c>
      <c r="B34" s="1"/>
      <c r="C34" s="590"/>
      <c r="E34" s="53"/>
    </row>
    <row r="35" spans="1:10" ht="13" x14ac:dyDescent="0.3">
      <c r="A35" s="58"/>
      <c r="B35" s="58"/>
      <c r="C35" s="58"/>
      <c r="D35" s="684" t="s">
        <v>982</v>
      </c>
      <c r="E35" s="53"/>
    </row>
    <row r="36" spans="1:10" ht="13" x14ac:dyDescent="0.25">
      <c r="C36" s="661">
        <f>+C8</f>
        <v>45565</v>
      </c>
      <c r="D36" s="661">
        <f>+D8</f>
        <v>45291</v>
      </c>
      <c r="E36" s="53"/>
      <c r="F36" s="355"/>
      <c r="G36" s="356"/>
      <c r="H36" s="356"/>
    </row>
    <row r="37" spans="1:10" ht="13" hidden="1" x14ac:dyDescent="0.3">
      <c r="A37" s="236" t="s">
        <v>233</v>
      </c>
      <c r="B37" s="236" t="s">
        <v>364</v>
      </c>
      <c r="C37" s="518">
        <v>0</v>
      </c>
      <c r="D37" s="518">
        <v>0</v>
      </c>
      <c r="E37" s="53"/>
      <c r="F37" s="358"/>
      <c r="G37" s="358" t="e">
        <f>#REF!+#REF!-#REF!</f>
        <v>#REF!</v>
      </c>
      <c r="H37" s="358"/>
      <c r="I37" s="357"/>
    </row>
    <row r="38" spans="1:10" ht="13" x14ac:dyDescent="0.3">
      <c r="A38" s="236" t="s">
        <v>233</v>
      </c>
      <c r="B38" s="236" t="s">
        <v>365</v>
      </c>
      <c r="C38" s="517">
        <v>18317293411</v>
      </c>
      <c r="D38" s="518">
        <v>32017415336</v>
      </c>
      <c r="E38" s="589"/>
      <c r="F38" s="239"/>
      <c r="G38" s="240"/>
      <c r="H38" s="238"/>
      <c r="I38" s="358"/>
      <c r="J38" s="319"/>
    </row>
    <row r="39" spans="1:10" ht="15" hidden="1" customHeight="1" x14ac:dyDescent="0.3">
      <c r="A39" s="236" t="s">
        <v>233</v>
      </c>
      <c r="B39" s="236" t="s">
        <v>366</v>
      </c>
      <c r="C39" s="517">
        <v>0</v>
      </c>
      <c r="D39" s="518">
        <v>0</v>
      </c>
    </row>
    <row r="40" spans="1:10" ht="13" hidden="1" x14ac:dyDescent="0.3">
      <c r="A40" s="236" t="s">
        <v>234</v>
      </c>
      <c r="B40" s="236" t="s">
        <v>364</v>
      </c>
      <c r="C40" s="517">
        <v>0</v>
      </c>
      <c r="D40" s="518">
        <v>0</v>
      </c>
    </row>
    <row r="41" spans="1:10" ht="13" hidden="1" x14ac:dyDescent="0.3">
      <c r="A41" s="236" t="s">
        <v>234</v>
      </c>
      <c r="B41" s="236" t="s">
        <v>365</v>
      </c>
      <c r="C41" s="517">
        <v>0</v>
      </c>
      <c r="D41" s="518">
        <v>0</v>
      </c>
    </row>
    <row r="42" spans="1:10" ht="13" hidden="1" x14ac:dyDescent="0.3">
      <c r="A42" s="236" t="s">
        <v>234</v>
      </c>
      <c r="B42" s="236" t="s">
        <v>366</v>
      </c>
      <c r="C42" s="517">
        <v>0</v>
      </c>
      <c r="D42" s="518">
        <v>0</v>
      </c>
    </row>
    <row r="43" spans="1:10" ht="13" hidden="1" x14ac:dyDescent="0.3">
      <c r="A43" s="236" t="s">
        <v>367</v>
      </c>
      <c r="B43" s="236" t="s">
        <v>364</v>
      </c>
      <c r="C43" s="517">
        <v>0</v>
      </c>
      <c r="D43" s="518">
        <v>0</v>
      </c>
    </row>
    <row r="44" spans="1:10" ht="13" hidden="1" x14ac:dyDescent="0.3">
      <c r="A44" s="236" t="s">
        <v>367</v>
      </c>
      <c r="B44" s="236" t="s">
        <v>365</v>
      </c>
      <c r="C44" s="517">
        <v>0</v>
      </c>
      <c r="D44" s="518">
        <v>0</v>
      </c>
    </row>
    <row r="45" spans="1:10" ht="13" hidden="1" x14ac:dyDescent="0.3">
      <c r="A45" s="236" t="s">
        <v>367</v>
      </c>
      <c r="B45" s="236" t="s">
        <v>366</v>
      </c>
      <c r="C45" s="517">
        <v>0</v>
      </c>
      <c r="D45" s="518">
        <v>0</v>
      </c>
    </row>
    <row r="46" spans="1:10" ht="13" hidden="1" x14ac:dyDescent="0.3">
      <c r="A46" s="236" t="s">
        <v>230</v>
      </c>
      <c r="B46" s="236" t="s">
        <v>364</v>
      </c>
      <c r="C46" s="517">
        <v>0</v>
      </c>
      <c r="D46" s="518">
        <v>0</v>
      </c>
    </row>
    <row r="47" spans="1:10" ht="13" hidden="1" x14ac:dyDescent="0.3">
      <c r="A47" s="236" t="s">
        <v>230</v>
      </c>
      <c r="B47" s="236" t="s">
        <v>365</v>
      </c>
      <c r="C47" s="517">
        <v>0</v>
      </c>
      <c r="D47" s="518">
        <v>0</v>
      </c>
    </row>
    <row r="48" spans="1:10" ht="13" hidden="1" x14ac:dyDescent="0.3">
      <c r="A48" s="236" t="s">
        <v>230</v>
      </c>
      <c r="B48" s="236" t="s">
        <v>366</v>
      </c>
      <c r="C48" s="517">
        <v>0</v>
      </c>
      <c r="D48" s="518">
        <v>0</v>
      </c>
    </row>
    <row r="49" spans="1:8" ht="13" hidden="1" x14ac:dyDescent="0.3">
      <c r="A49" s="236" t="s">
        <v>231</v>
      </c>
      <c r="B49" s="236" t="s">
        <v>364</v>
      </c>
      <c r="C49" s="517">
        <v>0</v>
      </c>
      <c r="D49" s="518">
        <v>0</v>
      </c>
    </row>
    <row r="50" spans="1:8" ht="13" hidden="1" x14ac:dyDescent="0.3">
      <c r="A50" s="236" t="s">
        <v>231</v>
      </c>
      <c r="B50" s="236" t="s">
        <v>365</v>
      </c>
      <c r="C50" s="517">
        <v>0</v>
      </c>
      <c r="D50" s="518">
        <v>0</v>
      </c>
    </row>
    <row r="51" spans="1:8" ht="13" hidden="1" x14ac:dyDescent="0.3">
      <c r="A51" s="236" t="s">
        <v>231</v>
      </c>
      <c r="B51" s="236" t="s">
        <v>366</v>
      </c>
      <c r="C51" s="517">
        <v>0</v>
      </c>
      <c r="D51" s="518">
        <v>0</v>
      </c>
    </row>
    <row r="52" spans="1:8" ht="13" hidden="1" x14ac:dyDescent="0.3">
      <c r="A52" s="236" t="s">
        <v>232</v>
      </c>
      <c r="B52" s="236" t="s">
        <v>364</v>
      </c>
      <c r="C52" s="517">
        <v>0</v>
      </c>
      <c r="D52" s="518">
        <v>0</v>
      </c>
    </row>
    <row r="53" spans="1:8" s="1" customFormat="1" ht="13" hidden="1" x14ac:dyDescent="0.3">
      <c r="A53" s="317" t="s">
        <v>232</v>
      </c>
      <c r="B53" s="317" t="s">
        <v>365</v>
      </c>
      <c r="C53" s="517">
        <v>0</v>
      </c>
      <c r="D53" s="517">
        <v>0</v>
      </c>
    </row>
    <row r="54" spans="1:8" s="1" customFormat="1" ht="13" x14ac:dyDescent="0.3">
      <c r="A54" s="317" t="s">
        <v>1150</v>
      </c>
      <c r="B54" s="317" t="s">
        <v>365</v>
      </c>
      <c r="C54" s="517">
        <v>0</v>
      </c>
      <c r="D54" s="517">
        <v>-44076440607</v>
      </c>
      <c r="E54" s="26"/>
    </row>
    <row r="55" spans="1:8" s="1" customFormat="1" ht="13" x14ac:dyDescent="0.3">
      <c r="A55" s="317" t="s">
        <v>1151</v>
      </c>
      <c r="B55" s="317" t="s">
        <v>365</v>
      </c>
      <c r="C55" s="517">
        <v>0</v>
      </c>
      <c r="D55" s="517">
        <v>19492434166</v>
      </c>
      <c r="E55" s="26"/>
    </row>
    <row r="56" spans="1:8" s="1" customFormat="1" ht="13" x14ac:dyDescent="0.3">
      <c r="A56" s="317" t="s">
        <v>1065</v>
      </c>
      <c r="B56" s="317" t="s">
        <v>365</v>
      </c>
      <c r="C56" s="517">
        <v>231786067</v>
      </c>
      <c r="D56" s="517">
        <v>216125868</v>
      </c>
      <c r="E56" s="26"/>
    </row>
    <row r="57" spans="1:8" ht="13" hidden="1" x14ac:dyDescent="0.3">
      <c r="A57" s="236" t="s">
        <v>368</v>
      </c>
      <c r="B57" s="236" t="s">
        <v>366</v>
      </c>
      <c r="C57" s="517">
        <v>0</v>
      </c>
      <c r="D57" s="518">
        <v>0</v>
      </c>
    </row>
    <row r="58" spans="1:8" ht="13" x14ac:dyDescent="0.3">
      <c r="A58" s="317" t="s">
        <v>369</v>
      </c>
      <c r="B58" s="317"/>
      <c r="C58" s="517">
        <v>0</v>
      </c>
      <c r="D58" s="517">
        <v>0</v>
      </c>
    </row>
    <row r="59" spans="1:8" ht="13" x14ac:dyDescent="0.3">
      <c r="A59" s="316" t="s">
        <v>3</v>
      </c>
      <c r="B59" s="316"/>
      <c r="C59" s="519">
        <f>+SUM(C37:C58)</f>
        <v>18549079478</v>
      </c>
      <c r="D59" s="519">
        <f>+SUM(D37:D58)</f>
        <v>7649534763</v>
      </c>
    </row>
    <row r="60" spans="1:8" x14ac:dyDescent="0.25">
      <c r="A60" s="53"/>
      <c r="B60" s="544"/>
      <c r="C60" s="545"/>
      <c r="D60" s="545"/>
      <c r="F60" s="53"/>
      <c r="G60" s="53"/>
      <c r="H60" s="53"/>
    </row>
    <row r="61" spans="1:8" s="53" customFormat="1" x14ac:dyDescent="0.25">
      <c r="A61" s="113"/>
      <c r="B61" s="113"/>
      <c r="C61" s="384"/>
      <c r="D61" s="384"/>
      <c r="F61" s="5"/>
      <c r="G61" s="5"/>
      <c r="H61" s="5"/>
    </row>
    <row r="62" spans="1:8" x14ac:dyDescent="0.25">
      <c r="A62" s="113"/>
      <c r="B62" s="113"/>
      <c r="C62" s="113"/>
      <c r="D62" s="113"/>
      <c r="E62" s="357"/>
    </row>
    <row r="63" spans="1:8" x14ac:dyDescent="0.25">
      <c r="E63" s="113"/>
    </row>
    <row r="64" spans="1:8" x14ac:dyDescent="0.25">
      <c r="E64" s="113"/>
    </row>
    <row r="65" spans="1:5" s="581" customFormat="1" ht="19.25" customHeight="1" x14ac:dyDescent="0.3">
      <c r="A65" s="580" t="s">
        <v>1149</v>
      </c>
      <c r="E65" s="582"/>
    </row>
    <row r="66" spans="1:5" s="581" customFormat="1" ht="40.25" customHeight="1" x14ac:dyDescent="0.3">
      <c r="A66" s="806" t="s">
        <v>1162</v>
      </c>
      <c r="B66" s="806"/>
      <c r="C66" s="806"/>
      <c r="D66" s="806"/>
      <c r="E66" s="582"/>
    </row>
    <row r="69" spans="1:5" ht="13" x14ac:dyDescent="0.25">
      <c r="A69" s="237" t="s">
        <v>782</v>
      </c>
      <c r="B69" s="674">
        <f>+C8</f>
        <v>45565</v>
      </c>
      <c r="C69" s="163"/>
    </row>
    <row r="70" spans="1:5" ht="26" x14ac:dyDescent="0.25">
      <c r="A70" s="591" t="s">
        <v>228</v>
      </c>
      <c r="B70" s="592" t="s">
        <v>785</v>
      </c>
      <c r="C70" s="592" t="s">
        <v>789</v>
      </c>
    </row>
    <row r="71" spans="1:5" ht="13" x14ac:dyDescent="0.3">
      <c r="A71" s="317" t="s">
        <v>6</v>
      </c>
      <c r="B71" s="520">
        <v>47804893257.528</v>
      </c>
      <c r="C71" s="347">
        <f>+B71/B78</f>
        <v>0.87853200064164261</v>
      </c>
    </row>
    <row r="72" spans="1:5" ht="13" x14ac:dyDescent="0.3">
      <c r="A72" s="317" t="s">
        <v>10</v>
      </c>
      <c r="B72" s="521">
        <v>6609622346.4720011</v>
      </c>
      <c r="C72" s="593">
        <f>+B72/B78</f>
        <v>0.12146799935835741</v>
      </c>
    </row>
    <row r="73" spans="1:5" ht="13" x14ac:dyDescent="0.3">
      <c r="A73" s="594" t="s">
        <v>92</v>
      </c>
      <c r="B73" s="521"/>
      <c r="C73" s="342"/>
    </row>
    <row r="74" spans="1:5" ht="13" x14ac:dyDescent="0.3">
      <c r="A74" s="317" t="s">
        <v>7</v>
      </c>
      <c r="B74" s="521">
        <v>6609622346.4720011</v>
      </c>
      <c r="C74" s="342">
        <v>0</v>
      </c>
    </row>
    <row r="75" spans="1:5" ht="13" x14ac:dyDescent="0.3">
      <c r="A75" s="317" t="s">
        <v>8</v>
      </c>
      <c r="B75" s="521">
        <v>0</v>
      </c>
      <c r="C75" s="342">
        <v>0</v>
      </c>
    </row>
    <row r="76" spans="1:5" ht="13" x14ac:dyDescent="0.3">
      <c r="A76" s="596" t="s">
        <v>9</v>
      </c>
      <c r="B76" s="608">
        <v>0</v>
      </c>
      <c r="C76" s="574"/>
    </row>
    <row r="77" spans="1:5" ht="13" x14ac:dyDescent="0.3">
      <c r="A77" s="317"/>
      <c r="B77" s="522"/>
      <c r="C77" s="343"/>
    </row>
    <row r="78" spans="1:5" ht="13" x14ac:dyDescent="0.3">
      <c r="A78" s="595" t="s">
        <v>783</v>
      </c>
      <c r="B78" s="517">
        <v>54414515604</v>
      </c>
      <c r="C78" s="344"/>
    </row>
    <row r="79" spans="1:5" ht="13" x14ac:dyDescent="0.3">
      <c r="A79" s="317"/>
      <c r="B79" s="522"/>
      <c r="C79" s="343"/>
    </row>
    <row r="80" spans="1:5" ht="13" x14ac:dyDescent="0.3">
      <c r="A80" s="596" t="s">
        <v>784</v>
      </c>
      <c r="B80" s="597">
        <f>+C28</f>
        <v>0</v>
      </c>
      <c r="C80" s="345"/>
    </row>
    <row r="81" spans="1:3" ht="13" x14ac:dyDescent="0.3">
      <c r="A81" s="317"/>
      <c r="B81" s="598"/>
      <c r="C81" s="599"/>
    </row>
    <row r="82" spans="1:3" ht="13" x14ac:dyDescent="0.3">
      <c r="A82" s="600" t="s">
        <v>786</v>
      </c>
      <c r="B82" s="523">
        <f>B78+B80</f>
        <v>54414515604</v>
      </c>
      <c r="C82" s="346"/>
    </row>
    <row r="83" spans="1:3" ht="13" x14ac:dyDescent="0.3">
      <c r="A83" s="236"/>
      <c r="B83" s="389">
        <f>+B82-C29-C59</f>
        <v>1467947725.0751648</v>
      </c>
      <c r="C83" s="53"/>
    </row>
    <row r="84" spans="1:3" ht="13" x14ac:dyDescent="0.3">
      <c r="A84" s="317"/>
      <c r="B84" s="575"/>
      <c r="C84" s="576"/>
    </row>
    <row r="85" spans="1:3" ht="13" x14ac:dyDescent="0.3">
      <c r="A85" s="606" t="s">
        <v>11</v>
      </c>
      <c r="B85" s="606"/>
      <c r="C85" s="606"/>
    </row>
    <row r="86" spans="1:3" ht="13" x14ac:dyDescent="0.3">
      <c r="A86" s="607" t="s">
        <v>12</v>
      </c>
      <c r="B86" s="577" t="s">
        <v>787</v>
      </c>
      <c r="C86" s="577" t="s">
        <v>788</v>
      </c>
    </row>
    <row r="87" spans="1:3" ht="13" x14ac:dyDescent="0.3">
      <c r="A87" s="601" t="s">
        <v>7</v>
      </c>
      <c r="B87" s="577">
        <v>1</v>
      </c>
      <c r="C87" s="577">
        <v>30</v>
      </c>
    </row>
    <row r="88" spans="1:3" ht="13" x14ac:dyDescent="0.3">
      <c r="A88" s="601" t="s">
        <v>8</v>
      </c>
      <c r="B88" s="577">
        <v>31</v>
      </c>
      <c r="C88" s="577">
        <v>60</v>
      </c>
    </row>
    <row r="89" spans="1:3" ht="13" x14ac:dyDescent="0.3">
      <c r="A89" s="601" t="s">
        <v>9</v>
      </c>
      <c r="B89" s="577">
        <v>61</v>
      </c>
      <c r="C89" s="577">
        <v>10000</v>
      </c>
    </row>
    <row r="91" spans="1:3" x14ac:dyDescent="0.25">
      <c r="A91" s="554"/>
      <c r="B91" s="554"/>
      <c r="C91" s="555"/>
    </row>
  </sheetData>
  <mergeCells count="2">
    <mergeCell ref="A66:D66"/>
    <mergeCell ref="A6:D6"/>
  </mergeCells>
  <hyperlinks>
    <hyperlink ref="F1" location="BG!A1" display="BG" xr:uid="{00000000-0004-0000-0B00-000000000000}"/>
  </hyperlinks>
  <pageMargins left="0.25" right="0.25" top="0.75" bottom="0.75" header="0.3" footer="0.3"/>
  <pageSetup paperSize="9" scale="65" fitToHeight="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Hoja11">
    <tabColor rgb="FF000099"/>
    <pageSetUpPr fitToPage="1"/>
  </sheetPr>
  <dimension ref="A1:H34"/>
  <sheetViews>
    <sheetView showGridLines="0" topLeftCell="A17" zoomScale="90" zoomScaleNormal="90" workbookViewId="0">
      <selection activeCell="A7" sqref="A7:A8"/>
    </sheetView>
  </sheetViews>
  <sheetFormatPr baseColWidth="10" defaultColWidth="11.453125" defaultRowHeight="12.5" x14ac:dyDescent="0.25"/>
  <cols>
    <col min="1" max="1" width="54.453125" style="1" customWidth="1"/>
    <col min="2" max="3" width="22" style="1" customWidth="1"/>
    <col min="4" max="4" width="3.453125" style="1" bestFit="1" customWidth="1"/>
    <col min="5" max="5" width="41.453125" style="1" customWidth="1"/>
    <col min="6" max="7" width="15.90625" style="1" customWidth="1"/>
    <col min="8" max="16384" width="11.453125" style="1"/>
  </cols>
  <sheetData>
    <row r="1" spans="1:7" ht="14.5" x14ac:dyDescent="0.35">
      <c r="A1" s="2" t="str">
        <f>Indice!C1</f>
        <v>ZUBA S.A.E.C.A.</v>
      </c>
      <c r="D1" s="72" t="s">
        <v>118</v>
      </c>
    </row>
    <row r="2" spans="1:7" ht="13" x14ac:dyDescent="0.25">
      <c r="A2" s="2"/>
    </row>
    <row r="3" spans="1:7" ht="13" x14ac:dyDescent="0.25">
      <c r="A3" s="2"/>
    </row>
    <row r="4" spans="1:7" ht="13" x14ac:dyDescent="0.25">
      <c r="A4" s="225" t="s">
        <v>229</v>
      </c>
      <c r="B4" s="133"/>
      <c r="C4" s="133"/>
    </row>
    <row r="5" spans="1:7" ht="13" x14ac:dyDescent="0.3">
      <c r="A5" s="116" t="s">
        <v>975</v>
      </c>
      <c r="B5" s="116"/>
      <c r="C5" s="116"/>
    </row>
    <row r="6" spans="1:7" s="34" customFormat="1" ht="38.4" customHeight="1" x14ac:dyDescent="0.3">
      <c r="A6" s="808" t="s">
        <v>1163</v>
      </c>
      <c r="B6" s="808"/>
      <c r="C6" s="808"/>
      <c r="D6" s="686"/>
      <c r="E6" s="686"/>
      <c r="F6" s="686"/>
      <c r="G6" s="686"/>
    </row>
    <row r="7" spans="1:7" ht="27.65" customHeight="1" x14ac:dyDescent="0.25"/>
    <row r="8" spans="1:7" ht="13" x14ac:dyDescent="0.3">
      <c r="A8" s="241" t="s">
        <v>58</v>
      </c>
      <c r="B8" s="5"/>
      <c r="C8" s="5"/>
    </row>
    <row r="9" spans="1:7" ht="13" x14ac:dyDescent="0.3">
      <c r="A9" s="242" t="s">
        <v>4</v>
      </c>
      <c r="B9" s="664">
        <f>+'Nota 5'!C8</f>
        <v>45565</v>
      </c>
      <c r="C9" s="664">
        <f>+'Nota 5'!D8</f>
        <v>45291</v>
      </c>
    </row>
    <row r="10" spans="1:7" ht="13" x14ac:dyDescent="0.3">
      <c r="A10" s="116" t="s">
        <v>240</v>
      </c>
      <c r="B10" s="532">
        <v>9505094390</v>
      </c>
      <c r="C10" s="532">
        <v>2818096600</v>
      </c>
    </row>
    <row r="11" spans="1:7" ht="13" hidden="1" x14ac:dyDescent="0.3">
      <c r="A11" s="116" t="s">
        <v>928</v>
      </c>
      <c r="B11" s="533">
        <v>0</v>
      </c>
      <c r="C11" s="533">
        <v>0</v>
      </c>
    </row>
    <row r="12" spans="1:7" ht="13" hidden="1" x14ac:dyDescent="0.3">
      <c r="A12" s="116" t="s">
        <v>91</v>
      </c>
      <c r="B12" s="534">
        <v>0</v>
      </c>
      <c r="C12" s="534">
        <v>0</v>
      </c>
    </row>
    <row r="13" spans="1:7" ht="13" x14ac:dyDescent="0.3">
      <c r="A13" s="116" t="s">
        <v>14</v>
      </c>
      <c r="B13" s="534">
        <v>734478225</v>
      </c>
      <c r="C13" s="534">
        <v>0</v>
      </c>
    </row>
    <row r="14" spans="1:7" ht="13" x14ac:dyDescent="0.3">
      <c r="A14" s="116" t="s">
        <v>52</v>
      </c>
      <c r="B14" s="534">
        <v>25563634</v>
      </c>
      <c r="C14" s="534">
        <v>0</v>
      </c>
    </row>
    <row r="15" spans="1:7" ht="13" x14ac:dyDescent="0.3">
      <c r="A15" s="116" t="s">
        <v>53</v>
      </c>
      <c r="B15" s="533">
        <v>23232365</v>
      </c>
      <c r="C15" s="533">
        <v>92727</v>
      </c>
    </row>
    <row r="16" spans="1:7" ht="13" x14ac:dyDescent="0.3">
      <c r="A16" s="116" t="s">
        <v>808</v>
      </c>
      <c r="B16" s="534">
        <v>1540948350</v>
      </c>
      <c r="C16" s="534">
        <v>674531680</v>
      </c>
    </row>
    <row r="17" spans="1:8" ht="13" x14ac:dyDescent="0.3">
      <c r="A17" s="116" t="s">
        <v>917</v>
      </c>
      <c r="B17" s="534">
        <v>0</v>
      </c>
      <c r="C17" s="534">
        <v>2748940</v>
      </c>
    </row>
    <row r="18" spans="1:8" ht="13" x14ac:dyDescent="0.3">
      <c r="A18" s="116" t="s">
        <v>844</v>
      </c>
      <c r="B18" s="534">
        <v>979577900</v>
      </c>
      <c r="C18" s="534">
        <v>37000000</v>
      </c>
    </row>
    <row r="19" spans="1:8" ht="13" x14ac:dyDescent="0.3">
      <c r="A19" s="218" t="s">
        <v>845</v>
      </c>
      <c r="B19" s="534">
        <v>0</v>
      </c>
      <c r="C19" s="534">
        <v>1781777094</v>
      </c>
    </row>
    <row r="20" spans="1:8" ht="13" x14ac:dyDescent="0.3">
      <c r="A20" s="218" t="s">
        <v>929</v>
      </c>
      <c r="B20" s="534">
        <v>193423090</v>
      </c>
      <c r="C20" s="534">
        <v>25769487</v>
      </c>
      <c r="E20" s="38"/>
      <c r="F20" s="38"/>
      <c r="G20" s="38"/>
      <c r="H20" s="38"/>
    </row>
    <row r="21" spans="1:8" ht="13" hidden="1" x14ac:dyDescent="0.3">
      <c r="A21" s="218" t="s">
        <v>936</v>
      </c>
      <c r="B21" s="533">
        <v>0</v>
      </c>
      <c r="C21" s="533">
        <v>0</v>
      </c>
    </row>
    <row r="22" spans="1:8" s="552" customFormat="1" ht="13" hidden="1" x14ac:dyDescent="0.3">
      <c r="A22" s="406" t="s">
        <v>1106</v>
      </c>
      <c r="B22" s="533">
        <v>0</v>
      </c>
      <c r="C22" s="533">
        <v>0</v>
      </c>
    </row>
    <row r="23" spans="1:8" s="552" customFormat="1" ht="13" x14ac:dyDescent="0.3">
      <c r="A23" s="408" t="s">
        <v>1060</v>
      </c>
      <c r="B23" s="408">
        <v>7666874902.1300001</v>
      </c>
      <c r="C23" s="408">
        <v>5586099475</v>
      </c>
    </row>
    <row r="24" spans="1:8" ht="13" x14ac:dyDescent="0.3">
      <c r="A24" s="218" t="s">
        <v>1142</v>
      </c>
      <c r="B24" s="533">
        <v>3364202741</v>
      </c>
      <c r="C24" s="533">
        <v>0</v>
      </c>
    </row>
    <row r="25" spans="1:8" ht="13.5" thickBot="1" x14ac:dyDescent="0.35">
      <c r="A25" s="241" t="s">
        <v>3</v>
      </c>
      <c r="B25" s="516">
        <f>SUM(B10:B24)</f>
        <v>24033395597.130001</v>
      </c>
      <c r="C25" s="516">
        <f>SUM(C10:C24)</f>
        <v>10926116003</v>
      </c>
      <c r="E25" s="26"/>
      <c r="F25" s="26"/>
      <c r="G25" s="26"/>
    </row>
    <row r="26" spans="1:8" ht="13.5" thickTop="1" x14ac:dyDescent="0.3">
      <c r="A26" s="6"/>
      <c r="B26" s="55"/>
      <c r="C26" s="55"/>
      <c r="E26" s="349"/>
      <c r="F26" s="350"/>
      <c r="G26" s="350"/>
    </row>
    <row r="27" spans="1:8" ht="13" x14ac:dyDescent="0.3">
      <c r="B27" s="8"/>
      <c r="C27" s="8"/>
      <c r="F27" s="243"/>
      <c r="G27" s="243"/>
    </row>
    <row r="28" spans="1:8" ht="13" x14ac:dyDescent="0.3">
      <c r="A28" s="241" t="s">
        <v>57</v>
      </c>
      <c r="B28" s="9"/>
      <c r="C28" s="9"/>
    </row>
    <row r="29" spans="1:8" ht="13" x14ac:dyDescent="0.3">
      <c r="A29" s="242" t="s">
        <v>4</v>
      </c>
      <c r="B29" s="664">
        <f>+B9</f>
        <v>45565</v>
      </c>
      <c r="C29" s="664">
        <f>+C9</f>
        <v>45291</v>
      </c>
    </row>
    <row r="30" spans="1:8" ht="13" x14ac:dyDescent="0.3">
      <c r="A30" s="116" t="s">
        <v>13</v>
      </c>
      <c r="B30" s="534">
        <v>25009512</v>
      </c>
      <c r="C30" s="515">
        <v>0</v>
      </c>
    </row>
    <row r="31" spans="1:8" customFormat="1" ht="14.5" x14ac:dyDescent="0.35">
      <c r="A31" s="116" t="s">
        <v>239</v>
      </c>
      <c r="B31" s="515">
        <v>0</v>
      </c>
      <c r="C31" s="515">
        <v>0</v>
      </c>
    </row>
    <row r="32" spans="1:8" customFormat="1" ht="14.5" x14ac:dyDescent="0.35">
      <c r="A32" s="116" t="s">
        <v>241</v>
      </c>
      <c r="B32" s="515">
        <v>0</v>
      </c>
      <c r="C32" s="515">
        <v>0</v>
      </c>
      <c r="E32" s="1"/>
      <c r="F32" s="1"/>
      <c r="G32" s="1"/>
      <c r="H32" s="1"/>
    </row>
    <row r="33" spans="1:8" customFormat="1" ht="15" thickBot="1" x14ac:dyDescent="0.4">
      <c r="A33" s="241" t="s">
        <v>3</v>
      </c>
      <c r="B33" s="516">
        <f>SUM(B30:B32)</f>
        <v>25009512</v>
      </c>
      <c r="C33" s="516">
        <f>SUM(C30:C32)</f>
        <v>0</v>
      </c>
      <c r="E33" s="1"/>
      <c r="F33" s="1"/>
      <c r="G33" s="1"/>
      <c r="H33" s="1"/>
    </row>
    <row r="34" spans="1:8" ht="13" thickTop="1" x14ac:dyDescent="0.25">
      <c r="B34" s="545"/>
      <c r="C34" s="38"/>
    </row>
  </sheetData>
  <mergeCells count="1">
    <mergeCell ref="A6:C6"/>
  </mergeCells>
  <hyperlinks>
    <hyperlink ref="D1" location="BG!A1" display="BG" xr:uid="{00000000-0004-0000-1200-000000000000}"/>
  </hyperlinks>
  <pageMargins left="0.25" right="0.25" top="0.75" bottom="0.75" header="0.3" footer="0.3"/>
  <pageSetup paperSize="9" fitToHeight="0"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Hoja12">
    <tabColor rgb="FF000099"/>
    <pageSetUpPr fitToPage="1"/>
  </sheetPr>
  <dimension ref="A1:G82"/>
  <sheetViews>
    <sheetView showGridLines="0" zoomScale="90" zoomScaleNormal="90" workbookViewId="0">
      <selection activeCell="J29" sqref="J29"/>
    </sheetView>
  </sheetViews>
  <sheetFormatPr baseColWidth="10" defaultRowHeight="14.5" x14ac:dyDescent="0.35"/>
  <cols>
    <col min="1" max="1" width="59.81640625" customWidth="1"/>
    <col min="2" max="3" width="22" customWidth="1"/>
    <col min="4" max="4" width="5" customWidth="1"/>
  </cols>
  <sheetData>
    <row r="1" spans="1:7" x14ac:dyDescent="0.35">
      <c r="A1" t="str">
        <f>Indice!C1</f>
        <v>ZUBA S.A.E.C.A.</v>
      </c>
      <c r="D1" s="72"/>
    </row>
    <row r="4" spans="1:7" x14ac:dyDescent="0.35">
      <c r="A4" s="716" t="s">
        <v>242</v>
      </c>
      <c r="B4" s="716"/>
      <c r="C4" s="716"/>
    </row>
    <row r="5" spans="1:7" x14ac:dyDescent="0.35">
      <c r="A5" s="390" t="s">
        <v>975</v>
      </c>
    </row>
    <row r="6" spans="1:7" ht="32.4" customHeight="1" x14ac:dyDescent="0.35">
      <c r="A6" s="809" t="s">
        <v>1201</v>
      </c>
      <c r="B6" s="809"/>
      <c r="C6" s="809"/>
      <c r="D6" s="611"/>
      <c r="E6" s="611"/>
      <c r="F6" s="611"/>
      <c r="G6" s="611"/>
    </row>
    <row r="7" spans="1:7" ht="15" customHeight="1" x14ac:dyDescent="0.35">
      <c r="C7" s="127"/>
    </row>
    <row r="8" spans="1:7" ht="15" customHeight="1" x14ac:dyDescent="0.35"/>
    <row r="9" spans="1:7" x14ac:dyDescent="0.35">
      <c r="A9" s="242" t="s">
        <v>4</v>
      </c>
      <c r="B9" s="664">
        <f>+'Nota 6'!B29</f>
        <v>45565</v>
      </c>
      <c r="C9" s="664">
        <f>+'Nota 6'!C29</f>
        <v>45291</v>
      </c>
    </row>
    <row r="10" spans="1:7" x14ac:dyDescent="0.35">
      <c r="A10" s="318" t="s">
        <v>88</v>
      </c>
      <c r="B10" s="535"/>
      <c r="C10" s="535"/>
    </row>
    <row r="11" spans="1:7" x14ac:dyDescent="0.35">
      <c r="A11" s="244" t="s">
        <v>831</v>
      </c>
      <c r="B11" s="408">
        <v>63983867</v>
      </c>
      <c r="C11" s="408">
        <v>63983867</v>
      </c>
    </row>
    <row r="12" spans="1:7" x14ac:dyDescent="0.35">
      <c r="A12" s="318" t="s">
        <v>89</v>
      </c>
      <c r="B12" s="408"/>
      <c r="C12" s="408"/>
    </row>
    <row r="13" spans="1:7" hidden="1" x14ac:dyDescent="0.35">
      <c r="A13" s="244" t="s">
        <v>832</v>
      </c>
      <c r="B13" s="408">
        <v>0</v>
      </c>
      <c r="C13" s="408">
        <v>0</v>
      </c>
    </row>
    <row r="14" spans="1:7" hidden="1" x14ac:dyDescent="0.35">
      <c r="A14" s="244" t="s">
        <v>930</v>
      </c>
      <c r="B14" s="408">
        <v>0</v>
      </c>
      <c r="C14" s="408">
        <v>0</v>
      </c>
    </row>
    <row r="15" spans="1:7" x14ac:dyDescent="0.35">
      <c r="A15" s="244" t="s">
        <v>834</v>
      </c>
      <c r="B15" s="408">
        <v>80198320</v>
      </c>
      <c r="C15" s="408">
        <v>80198320</v>
      </c>
    </row>
    <row r="16" spans="1:7" x14ac:dyDescent="0.35">
      <c r="A16" s="244" t="s">
        <v>833</v>
      </c>
      <c r="B16" s="408">
        <v>808310124</v>
      </c>
      <c r="C16" s="408">
        <v>808310124</v>
      </c>
    </row>
    <row r="17" spans="1:3" x14ac:dyDescent="0.35">
      <c r="A17" s="318" t="s">
        <v>90</v>
      </c>
      <c r="B17" s="408"/>
      <c r="C17" s="408"/>
    </row>
    <row r="18" spans="1:3" hidden="1" x14ac:dyDescent="0.35">
      <c r="A18" s="244" t="s">
        <v>825</v>
      </c>
      <c r="B18" s="408">
        <v>0</v>
      </c>
      <c r="C18" s="408">
        <v>0</v>
      </c>
    </row>
    <row r="19" spans="1:3" hidden="1" x14ac:dyDescent="0.35">
      <c r="A19" s="244" t="s">
        <v>834</v>
      </c>
      <c r="B19" s="408">
        <v>0</v>
      </c>
      <c r="C19" s="408">
        <v>0</v>
      </c>
    </row>
    <row r="20" spans="1:3" hidden="1" x14ac:dyDescent="0.35">
      <c r="A20" s="244" t="s">
        <v>833</v>
      </c>
      <c r="B20" s="408">
        <v>0</v>
      </c>
      <c r="C20" s="408">
        <v>0</v>
      </c>
    </row>
    <row r="21" spans="1:3" x14ac:dyDescent="0.35">
      <c r="A21" s="244" t="s">
        <v>835</v>
      </c>
      <c r="B21" s="408">
        <v>1356790117</v>
      </c>
      <c r="C21" s="408">
        <v>1356790117</v>
      </c>
    </row>
    <row r="22" spans="1:3" x14ac:dyDescent="0.35">
      <c r="A22" s="244" t="s">
        <v>836</v>
      </c>
      <c r="B22" s="408">
        <v>23894354530</v>
      </c>
      <c r="C22" s="408">
        <v>22863255452</v>
      </c>
    </row>
    <row r="23" spans="1:3" x14ac:dyDescent="0.35">
      <c r="A23" s="244" t="s">
        <v>879</v>
      </c>
      <c r="B23" s="408">
        <v>1356790118</v>
      </c>
      <c r="C23" s="408">
        <v>1356790118</v>
      </c>
    </row>
    <row r="24" spans="1:3" x14ac:dyDescent="0.35">
      <c r="A24" s="244" t="s">
        <v>880</v>
      </c>
      <c r="B24" s="408">
        <v>17304208910</v>
      </c>
      <c r="C24" s="408">
        <v>12216038401</v>
      </c>
    </row>
    <row r="25" spans="1:3" x14ac:dyDescent="0.35">
      <c r="A25" s="244" t="s">
        <v>837</v>
      </c>
      <c r="B25" s="408">
        <v>2171072022</v>
      </c>
      <c r="C25" s="408">
        <v>2171072022</v>
      </c>
    </row>
    <row r="26" spans="1:3" x14ac:dyDescent="0.35">
      <c r="A26" s="244" t="s">
        <v>881</v>
      </c>
      <c r="B26" s="408">
        <v>17399387651</v>
      </c>
      <c r="C26" s="408">
        <v>16270584336</v>
      </c>
    </row>
    <row r="27" spans="1:3" x14ac:dyDescent="0.35">
      <c r="A27" s="244" t="s">
        <v>919</v>
      </c>
      <c r="B27" s="408">
        <v>3798157425</v>
      </c>
      <c r="C27" s="408">
        <v>3798157425</v>
      </c>
    </row>
    <row r="28" spans="1:3" x14ac:dyDescent="0.35">
      <c r="A28" s="244" t="s">
        <v>882</v>
      </c>
      <c r="B28" s="408">
        <v>19285171007</v>
      </c>
      <c r="C28" s="408">
        <v>11059776850</v>
      </c>
    </row>
    <row r="29" spans="1:3" x14ac:dyDescent="0.35">
      <c r="A29" s="244" t="s">
        <v>1061</v>
      </c>
      <c r="B29" s="408">
        <v>1271953800</v>
      </c>
      <c r="C29" s="408">
        <v>1271953800</v>
      </c>
    </row>
    <row r="30" spans="1:3" x14ac:dyDescent="0.35">
      <c r="A30" s="244" t="s">
        <v>1062</v>
      </c>
      <c r="B30" s="408">
        <v>14103009546</v>
      </c>
      <c r="C30" s="408">
        <v>9490192759</v>
      </c>
    </row>
    <row r="31" spans="1:3" x14ac:dyDescent="0.35">
      <c r="A31" s="244" t="s">
        <v>1063</v>
      </c>
      <c r="B31" s="408">
        <v>2292211200</v>
      </c>
      <c r="C31" s="408">
        <v>2292211200</v>
      </c>
    </row>
    <row r="32" spans="1:3" x14ac:dyDescent="0.35">
      <c r="A32" s="244" t="s">
        <v>1064</v>
      </c>
      <c r="B32" s="408">
        <v>5900357909</v>
      </c>
      <c r="C32" s="408">
        <v>666353206</v>
      </c>
    </row>
    <row r="33" spans="1:4" x14ac:dyDescent="0.35">
      <c r="A33" s="244" t="s">
        <v>918</v>
      </c>
      <c r="B33" s="408">
        <v>1916204400</v>
      </c>
      <c r="C33" s="408">
        <v>1916204400</v>
      </c>
    </row>
    <row r="34" spans="1:4" x14ac:dyDescent="0.35">
      <c r="A34" s="244" t="s">
        <v>921</v>
      </c>
      <c r="B34" s="408">
        <v>12831684259</v>
      </c>
      <c r="C34" s="408">
        <v>5071577892</v>
      </c>
    </row>
    <row r="35" spans="1:4" x14ac:dyDescent="0.35">
      <c r="A35" s="244" t="s">
        <v>932</v>
      </c>
      <c r="B35" s="408">
        <v>3007812100</v>
      </c>
      <c r="C35" s="408">
        <v>3007812100</v>
      </c>
    </row>
    <row r="36" spans="1:4" x14ac:dyDescent="0.35">
      <c r="A36" s="244" t="s">
        <v>986</v>
      </c>
      <c r="B36" s="408">
        <v>10204990507</v>
      </c>
      <c r="C36" s="408">
        <v>109191267</v>
      </c>
    </row>
    <row r="37" spans="1:4" x14ac:dyDescent="0.35">
      <c r="A37" s="244" t="s">
        <v>920</v>
      </c>
      <c r="B37" s="408">
        <v>1845892500</v>
      </c>
      <c r="C37" s="408">
        <v>1845892500</v>
      </c>
    </row>
    <row r="38" spans="1:4" x14ac:dyDescent="0.35">
      <c r="A38" s="244" t="s">
        <v>931</v>
      </c>
      <c r="B38" s="408">
        <v>8407214152</v>
      </c>
      <c r="C38" s="408">
        <v>88913714</v>
      </c>
    </row>
    <row r="39" spans="1:4" x14ac:dyDescent="0.35">
      <c r="A39" s="244" t="s">
        <v>1112</v>
      </c>
      <c r="B39" s="408">
        <v>10955965631</v>
      </c>
      <c r="C39" s="408">
        <v>0</v>
      </c>
    </row>
    <row r="40" spans="1:4" x14ac:dyDescent="0.35">
      <c r="A40" s="244" t="s">
        <v>933</v>
      </c>
      <c r="B40" s="408">
        <v>4213494887</v>
      </c>
      <c r="C40" s="408">
        <v>824396709</v>
      </c>
      <c r="D40" s="375"/>
    </row>
    <row r="41" spans="1:4" hidden="1" x14ac:dyDescent="0.35">
      <c r="A41" s="244" t="s">
        <v>934</v>
      </c>
      <c r="B41" s="408">
        <v>0</v>
      </c>
      <c r="C41" s="408">
        <v>0</v>
      </c>
    </row>
    <row r="42" spans="1:4" x14ac:dyDescent="0.35">
      <c r="A42" s="244" t="s">
        <v>1040</v>
      </c>
      <c r="B42" s="408">
        <v>2330394484</v>
      </c>
      <c r="C42" s="408">
        <v>1743805653</v>
      </c>
    </row>
    <row r="43" spans="1:4" x14ac:dyDescent="0.35">
      <c r="A43" s="244" t="s">
        <v>1134</v>
      </c>
      <c r="B43" s="408">
        <v>1895030730</v>
      </c>
      <c r="C43" s="408">
        <v>0</v>
      </c>
    </row>
    <row r="44" spans="1:4" x14ac:dyDescent="0.35">
      <c r="A44" s="244" t="s">
        <v>1041</v>
      </c>
      <c r="B44" s="408">
        <v>0</v>
      </c>
      <c r="C44" s="408">
        <v>1743805653</v>
      </c>
    </row>
    <row r="45" spans="1:4" x14ac:dyDescent="0.35">
      <c r="A45" s="244" t="s">
        <v>1131</v>
      </c>
      <c r="B45" s="408">
        <v>936352442</v>
      </c>
      <c r="C45" s="408">
        <v>0</v>
      </c>
    </row>
    <row r="46" spans="1:4" x14ac:dyDescent="0.35">
      <c r="A46" s="244" t="s">
        <v>1132</v>
      </c>
      <c r="B46" s="408">
        <v>936352442</v>
      </c>
      <c r="C46" s="408">
        <v>0</v>
      </c>
    </row>
    <row r="47" spans="1:4" x14ac:dyDescent="0.35">
      <c r="A47" s="244" t="s">
        <v>1133</v>
      </c>
      <c r="B47" s="408">
        <v>2227087196</v>
      </c>
      <c r="C47" s="408">
        <v>0</v>
      </c>
    </row>
    <row r="48" spans="1:4" x14ac:dyDescent="0.35">
      <c r="A48" s="385" t="s">
        <v>1030</v>
      </c>
      <c r="B48" s="408">
        <v>659471771</v>
      </c>
      <c r="C48" s="408">
        <v>586704624</v>
      </c>
    </row>
    <row r="49" spans="1:3" x14ac:dyDescent="0.35">
      <c r="A49" s="385" t="s">
        <v>1031</v>
      </c>
      <c r="B49" s="408">
        <v>906637879</v>
      </c>
      <c r="C49" s="408">
        <v>567079006</v>
      </c>
    </row>
    <row r="50" spans="1:3" x14ac:dyDescent="0.35">
      <c r="A50" s="385" t="s">
        <v>1032</v>
      </c>
      <c r="B50" s="408">
        <v>736728260</v>
      </c>
      <c r="C50" s="408">
        <v>657128703</v>
      </c>
    </row>
    <row r="51" spans="1:3" x14ac:dyDescent="0.35">
      <c r="A51" s="385" t="s">
        <v>1033</v>
      </c>
      <c r="B51" s="408">
        <v>1484588552</v>
      </c>
      <c r="C51" s="408">
        <v>932552976</v>
      </c>
    </row>
    <row r="52" spans="1:3" x14ac:dyDescent="0.35">
      <c r="A52" s="385" t="s">
        <v>1034</v>
      </c>
      <c r="B52" s="408">
        <v>938669777</v>
      </c>
      <c r="C52" s="408">
        <v>666939070</v>
      </c>
    </row>
    <row r="53" spans="1:3" x14ac:dyDescent="0.35">
      <c r="A53" s="385" t="s">
        <v>1035</v>
      </c>
      <c r="B53" s="408">
        <v>879047901</v>
      </c>
      <c r="C53" s="408">
        <v>367937528</v>
      </c>
    </row>
    <row r="54" spans="1:3" x14ac:dyDescent="0.35">
      <c r="A54" s="385" t="s">
        <v>1036</v>
      </c>
      <c r="B54" s="408">
        <v>547569241</v>
      </c>
      <c r="C54" s="408">
        <v>61335908</v>
      </c>
    </row>
    <row r="55" spans="1:3" x14ac:dyDescent="0.35">
      <c r="A55" s="385" t="s">
        <v>1037</v>
      </c>
      <c r="B55" s="408">
        <v>484000318</v>
      </c>
      <c r="C55" s="408">
        <v>131825875</v>
      </c>
    </row>
    <row r="56" spans="1:3" x14ac:dyDescent="0.35">
      <c r="A56" s="385" t="s">
        <v>1038</v>
      </c>
      <c r="B56" s="408">
        <v>443573214</v>
      </c>
      <c r="C56" s="408">
        <v>45356123</v>
      </c>
    </row>
    <row r="57" spans="1:3" x14ac:dyDescent="0.35">
      <c r="A57" s="385" t="s">
        <v>1039</v>
      </c>
      <c r="B57" s="408">
        <v>690104246</v>
      </c>
      <c r="C57" s="408">
        <v>20429163</v>
      </c>
    </row>
    <row r="58" spans="1:3" x14ac:dyDescent="0.35">
      <c r="A58" s="385" t="s">
        <v>1192</v>
      </c>
      <c r="B58" s="408">
        <v>144201460</v>
      </c>
      <c r="C58" s="408">
        <v>0</v>
      </c>
    </row>
    <row r="59" spans="1:3" x14ac:dyDescent="0.35">
      <c r="A59" s="385" t="s">
        <v>1193</v>
      </c>
      <c r="B59" s="408">
        <v>8086517</v>
      </c>
      <c r="C59" s="408">
        <v>0</v>
      </c>
    </row>
    <row r="60" spans="1:3" x14ac:dyDescent="0.35">
      <c r="A60" s="385" t="s">
        <v>1194</v>
      </c>
      <c r="B60" s="408">
        <v>2780032</v>
      </c>
      <c r="C60" s="408">
        <v>0</v>
      </c>
    </row>
    <row r="61" spans="1:3" x14ac:dyDescent="0.35">
      <c r="A61" s="385" t="s">
        <v>995</v>
      </c>
      <c r="B61" s="408">
        <v>-22476044031.409828</v>
      </c>
      <c r="C61" s="408">
        <v>-22066702973</v>
      </c>
    </row>
    <row r="62" spans="1:3" x14ac:dyDescent="0.35">
      <c r="A62" s="385" t="s">
        <v>996</v>
      </c>
      <c r="B62" s="408">
        <v>-16603480580.363125</v>
      </c>
      <c r="C62" s="408">
        <v>-11724100715</v>
      </c>
    </row>
    <row r="63" spans="1:3" x14ac:dyDescent="0.35">
      <c r="A63" s="385" t="s">
        <v>997</v>
      </c>
      <c r="B63" s="408">
        <v>-16295034622.012596</v>
      </c>
      <c r="C63" s="408">
        <v>-12579235623</v>
      </c>
    </row>
    <row r="64" spans="1:3" x14ac:dyDescent="0.35">
      <c r="A64" s="385" t="s">
        <v>998</v>
      </c>
      <c r="B64" s="408">
        <v>-18730142785.803875</v>
      </c>
      <c r="C64" s="408">
        <v>-8058567899</v>
      </c>
    </row>
    <row r="65" spans="1:3" x14ac:dyDescent="0.35">
      <c r="A65" s="385" t="s">
        <v>999</v>
      </c>
      <c r="B65" s="408">
        <v>-12685759047.566586</v>
      </c>
      <c r="C65" s="408">
        <v>-6484613599</v>
      </c>
    </row>
    <row r="66" spans="1:3" x14ac:dyDescent="0.35">
      <c r="A66" s="385" t="s">
        <v>1113</v>
      </c>
      <c r="B66" s="408">
        <v>-4484361214.2997189</v>
      </c>
      <c r="C66" s="408">
        <v>-2359742971</v>
      </c>
    </row>
    <row r="67" spans="1:3" x14ac:dyDescent="0.35">
      <c r="A67" s="385" t="s">
        <v>1000</v>
      </c>
      <c r="B67" s="408">
        <v>-9658382846.3365002</v>
      </c>
      <c r="C67" s="408">
        <v>0</v>
      </c>
    </row>
    <row r="68" spans="1:3" x14ac:dyDescent="0.35">
      <c r="A68" s="385" t="s">
        <v>1114</v>
      </c>
      <c r="B68" s="408">
        <v>-2863970805.7421837</v>
      </c>
      <c r="C68" s="408">
        <v>0</v>
      </c>
    </row>
    <row r="69" spans="1:3" x14ac:dyDescent="0.35">
      <c r="A69" s="385" t="s">
        <v>1115</v>
      </c>
      <c r="B69" s="408">
        <v>-5321071490.7871952</v>
      </c>
      <c r="C69" s="408">
        <v>0</v>
      </c>
    </row>
    <row r="70" spans="1:3" x14ac:dyDescent="0.35">
      <c r="A70" s="385" t="s">
        <v>1187</v>
      </c>
      <c r="B70" s="408">
        <v>-128833854.90971068</v>
      </c>
      <c r="C70" s="408">
        <v>0</v>
      </c>
    </row>
    <row r="71" spans="1:3" x14ac:dyDescent="0.35">
      <c r="A71" s="408" t="s">
        <v>1110</v>
      </c>
      <c r="B71" s="408">
        <v>174350166</v>
      </c>
      <c r="C71" s="408">
        <v>0</v>
      </c>
    </row>
    <row r="72" spans="1:3" x14ac:dyDescent="0.35">
      <c r="A72" s="244" t="s">
        <v>243</v>
      </c>
      <c r="B72" s="408">
        <v>0</v>
      </c>
      <c r="C72" s="408">
        <v>0</v>
      </c>
    </row>
    <row r="73" spans="1:3" ht="15" thickBot="1" x14ac:dyDescent="0.4">
      <c r="A73" s="241" t="s">
        <v>15</v>
      </c>
      <c r="B73" s="514">
        <f>SUM(B10:B72)</f>
        <v>71647160330.768661</v>
      </c>
      <c r="C73" s="514">
        <f>SUM(C10:C72)</f>
        <v>42881593081</v>
      </c>
    </row>
    <row r="74" spans="1:3" s="75" customFormat="1" ht="15" thickTop="1" x14ac:dyDescent="0.35">
      <c r="B74" s="543"/>
      <c r="C74" s="543"/>
    </row>
    <row r="75" spans="1:3" x14ac:dyDescent="0.35">
      <c r="A75" s="351"/>
      <c r="B75" s="272"/>
      <c r="C75" s="272"/>
    </row>
    <row r="76" spans="1:3" x14ac:dyDescent="0.35">
      <c r="A76" s="245"/>
      <c r="B76" s="246"/>
      <c r="C76" s="246"/>
    </row>
    <row r="77" spans="1:3" x14ac:dyDescent="0.35">
      <c r="B77" s="546"/>
      <c r="C77" s="187"/>
    </row>
    <row r="78" spans="1:3" x14ac:dyDescent="0.35">
      <c r="B78" s="546"/>
      <c r="C78" s="187"/>
    </row>
    <row r="79" spans="1:3" x14ac:dyDescent="0.35">
      <c r="C79" s="187"/>
    </row>
    <row r="80" spans="1:3" x14ac:dyDescent="0.35">
      <c r="C80" s="187"/>
    </row>
    <row r="81" spans="3:3" x14ac:dyDescent="0.35">
      <c r="C81" s="187"/>
    </row>
    <row r="82" spans="3:3" x14ac:dyDescent="0.35">
      <c r="C82" s="187"/>
    </row>
  </sheetData>
  <mergeCells count="2">
    <mergeCell ref="A4:C4"/>
    <mergeCell ref="A6:C6"/>
  </mergeCells>
  <pageMargins left="0.25" right="0.25" top="0.75" bottom="0.75" header="0.3" footer="0.3"/>
  <pageSetup paperSize="9" scale="95" fitToHeight="0"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Hoja13">
    <tabColor rgb="FF000099"/>
    <pageSetUpPr fitToPage="1"/>
  </sheetPr>
  <dimension ref="A1:AD27"/>
  <sheetViews>
    <sheetView showGridLines="0" view="pageBreakPreview" zoomScale="60" zoomScaleNormal="86" workbookViewId="0">
      <selection activeCell="H17" sqref="H17"/>
    </sheetView>
  </sheetViews>
  <sheetFormatPr baseColWidth="10" defaultRowHeight="14.5" x14ac:dyDescent="0.35"/>
  <cols>
    <col min="1" max="2" width="22.90625" style="59" customWidth="1"/>
    <col min="3" max="6" width="17.453125" style="59" customWidth="1"/>
    <col min="7" max="7" width="4.6328125" style="189" customWidth="1"/>
    <col min="8" max="8" width="33" style="59" bestFit="1" customWidth="1"/>
    <col min="9" max="9" width="33" style="59" customWidth="1"/>
    <col min="10" max="10" width="39.36328125" style="59" bestFit="1" customWidth="1"/>
    <col min="11" max="11" width="37.453125" style="59" bestFit="1" customWidth="1"/>
    <col min="12" max="12" width="35.6328125" style="59" bestFit="1" customWidth="1"/>
    <col min="13" max="30" width="11.453125" style="59"/>
  </cols>
  <sheetData>
    <row r="1" spans="1:30" x14ac:dyDescent="0.35">
      <c r="A1" s="59" t="str">
        <f>Indice!C1</f>
        <v>ZUBA S.A.E.C.A.</v>
      </c>
      <c r="C1" s="73"/>
      <c r="D1" s="73"/>
      <c r="G1" s="73" t="s">
        <v>118</v>
      </c>
    </row>
    <row r="4" spans="1:30" x14ac:dyDescent="0.35">
      <c r="A4" s="716" t="s">
        <v>245</v>
      </c>
      <c r="B4" s="716"/>
      <c r="C4" s="716"/>
      <c r="D4" s="716"/>
      <c r="E4" s="716"/>
      <c r="F4" s="716"/>
    </row>
    <row r="5" spans="1:30" s="13" customFormat="1" x14ac:dyDescent="0.35">
      <c r="A5" s="233" t="s">
        <v>974</v>
      </c>
      <c r="B5" s="233"/>
      <c r="C5" s="233"/>
      <c r="D5" s="233"/>
      <c r="E5" s="74"/>
      <c r="F5" s="74"/>
      <c r="G5" s="585"/>
    </row>
    <row r="6" spans="1:30" x14ac:dyDescent="0.35">
      <c r="A6" s="247" t="s">
        <v>246</v>
      </c>
      <c r="B6" s="247"/>
      <c r="C6" s="59" t="s">
        <v>985</v>
      </c>
    </row>
    <row r="7" spans="1:30" x14ac:dyDescent="0.35">
      <c r="A7" s="234" t="s">
        <v>385</v>
      </c>
      <c r="B7" s="687"/>
      <c r="C7" s="662">
        <f>+'Nota 7'!B9</f>
        <v>45565</v>
      </c>
      <c r="D7" s="662">
        <f>+'Nota 7'!C9</f>
        <v>45291</v>
      </c>
      <c r="E7" s="662" t="e">
        <f>+'Nota 7'!#REF!</f>
        <v>#REF!</v>
      </c>
      <c r="AC7"/>
      <c r="AD7"/>
    </row>
    <row r="8" spans="1:30" x14ac:dyDescent="0.35">
      <c r="A8" s="233" t="s">
        <v>873</v>
      </c>
      <c r="B8" s="233"/>
      <c r="C8" s="512">
        <v>7107900000</v>
      </c>
      <c r="D8" s="512">
        <v>3521000000</v>
      </c>
      <c r="E8" s="512">
        <v>0</v>
      </c>
      <c r="AC8"/>
      <c r="AD8"/>
    </row>
    <row r="9" spans="1:30" ht="15" thickBot="1" x14ac:dyDescent="0.4">
      <c r="A9" s="231" t="s">
        <v>3</v>
      </c>
      <c r="B9" s="231"/>
      <c r="C9" s="513">
        <v>7107900000</v>
      </c>
      <c r="D9" s="513">
        <v>3521000000</v>
      </c>
      <c r="E9" s="513">
        <v>0</v>
      </c>
      <c r="F9" s="374"/>
      <c r="AC9"/>
      <c r="AD9"/>
    </row>
    <row r="10" spans="1:30" ht="15" thickTop="1" x14ac:dyDescent="0.35">
      <c r="A10" s="248" t="s">
        <v>248</v>
      </c>
      <c r="B10" s="248"/>
      <c r="C10" s="378">
        <v>10671436433</v>
      </c>
      <c r="D10" s="378"/>
    </row>
    <row r="11" spans="1:30" ht="15" thickBot="1" x14ac:dyDescent="0.4">
      <c r="E11" s="620">
        <v>2024</v>
      </c>
      <c r="F11" s="225"/>
      <c r="AC11"/>
      <c r="AD11"/>
    </row>
    <row r="12" spans="1:30" ht="28.25" customHeight="1" thickBot="1" x14ac:dyDescent="0.4">
      <c r="A12" s="810" t="s">
        <v>370</v>
      </c>
      <c r="B12" s="811"/>
      <c r="C12" s="613" t="s">
        <v>371</v>
      </c>
      <c r="D12" s="613" t="s">
        <v>386</v>
      </c>
      <c r="E12" s="613" t="s">
        <v>384</v>
      </c>
      <c r="F12" s="613" t="s">
        <v>247</v>
      </c>
      <c r="AC12"/>
      <c r="AD12"/>
    </row>
    <row r="13" spans="1:30" ht="15" thickBot="1" x14ac:dyDescent="0.4">
      <c r="A13" s="812" t="s">
        <v>1082</v>
      </c>
      <c r="B13" s="813"/>
      <c r="C13" s="621" t="s">
        <v>1066</v>
      </c>
      <c r="D13" s="621">
        <v>5</v>
      </c>
      <c r="E13" s="615">
        <v>0</v>
      </c>
      <c r="F13" s="615">
        <v>0</v>
      </c>
      <c r="AC13"/>
      <c r="AD13"/>
    </row>
    <row r="14" spans="1:30" x14ac:dyDescent="0.35">
      <c r="A14" s="814" t="s">
        <v>1195</v>
      </c>
      <c r="B14" s="815"/>
      <c r="C14" s="621" t="s">
        <v>1123</v>
      </c>
      <c r="D14" s="621">
        <v>35869</v>
      </c>
      <c r="E14" s="615">
        <v>0</v>
      </c>
      <c r="F14" s="615">
        <v>0</v>
      </c>
      <c r="AC14"/>
      <c r="AD14"/>
    </row>
    <row r="15" spans="1:30" x14ac:dyDescent="0.35">
      <c r="A15"/>
      <c r="B15"/>
      <c r="C15"/>
      <c r="D15" s="233"/>
      <c r="E15" s="583"/>
      <c r="F15" s="583"/>
      <c r="AC15"/>
      <c r="AD15"/>
    </row>
    <row r="16" spans="1:30" x14ac:dyDescent="0.35">
      <c r="A16"/>
      <c r="B16"/>
      <c r="C16"/>
      <c r="D16" s="233"/>
      <c r="E16" s="583"/>
      <c r="F16" s="583"/>
      <c r="G16" s="584"/>
      <c r="H16" s="583"/>
      <c r="I16" s="583"/>
      <c r="J16" s="584"/>
      <c r="AC16"/>
      <c r="AD16"/>
    </row>
    <row r="17" spans="1:30" x14ac:dyDescent="0.35">
      <c r="C17" s="586" t="s">
        <v>1202</v>
      </c>
      <c r="G17" s="584"/>
      <c r="H17" s="583"/>
      <c r="I17" s="583"/>
      <c r="J17" s="584"/>
      <c r="AC17"/>
      <c r="AD17"/>
    </row>
    <row r="18" spans="1:30" ht="15" thickBot="1" x14ac:dyDescent="0.4">
      <c r="C18" s="189"/>
      <c r="G18" s="584"/>
      <c r="H18" s="583"/>
      <c r="I18" s="583"/>
      <c r="J18" s="584"/>
      <c r="AC18"/>
      <c r="AD18"/>
    </row>
    <row r="19" spans="1:30" ht="39.5" thickBot="1" x14ac:dyDescent="0.4">
      <c r="A19" s="617" t="s">
        <v>386</v>
      </c>
      <c r="B19" s="613" t="s">
        <v>387</v>
      </c>
      <c r="C19" s="616" t="s">
        <v>1081</v>
      </c>
      <c r="D19" s="613" t="s">
        <v>388</v>
      </c>
      <c r="E19" s="613" t="s">
        <v>249</v>
      </c>
      <c r="F19" s="612" t="s">
        <v>389</v>
      </c>
      <c r="G19" s="584"/>
      <c r="H19" s="583"/>
      <c r="I19" s="583"/>
      <c r="J19" s="584"/>
      <c r="AC19"/>
      <c r="AD19"/>
    </row>
    <row r="20" spans="1:30" ht="15" thickBot="1" x14ac:dyDescent="0.4">
      <c r="A20" s="618">
        <v>0.5</v>
      </c>
      <c r="B20" s="619">
        <v>0.5</v>
      </c>
      <c r="C20" s="614">
        <v>3521000000</v>
      </c>
      <c r="D20" s="615">
        <v>0</v>
      </c>
      <c r="E20" s="615">
        <v>0</v>
      </c>
      <c r="F20" s="614">
        <v>0</v>
      </c>
      <c r="G20" s="584"/>
      <c r="H20" s="583"/>
      <c r="I20" s="583"/>
      <c r="J20" s="584"/>
      <c r="AC20"/>
      <c r="AD20"/>
    </row>
    <row r="21" spans="1:30" x14ac:dyDescent="0.35">
      <c r="A21" s="636">
        <v>0.99929999999999997</v>
      </c>
      <c r="B21" s="636">
        <v>0.99929999999999997</v>
      </c>
      <c r="C21" s="614">
        <v>3586900000</v>
      </c>
      <c r="D21" s="615">
        <v>0</v>
      </c>
      <c r="E21" s="615">
        <v>0</v>
      </c>
      <c r="F21" s="614">
        <v>0</v>
      </c>
      <c r="G21" s="584"/>
      <c r="H21" s="583"/>
      <c r="I21" s="583"/>
      <c r="J21" s="584"/>
      <c r="AC21"/>
      <c r="AD21"/>
    </row>
    <row r="22" spans="1:30" x14ac:dyDescent="0.35">
      <c r="A22" s="233"/>
      <c r="B22" s="233"/>
      <c r="C22" s="584"/>
      <c r="D22" s="583"/>
      <c r="E22" s="583"/>
      <c r="F22" s="584"/>
      <c r="I22" s="635"/>
    </row>
    <row r="23" spans="1:30" x14ac:dyDescent="0.35">
      <c r="A23" s="233"/>
      <c r="B23" s="233"/>
      <c r="C23" s="584"/>
      <c r="D23" s="583"/>
      <c r="E23" s="583"/>
      <c r="F23" s="584"/>
      <c r="I23" s="635"/>
    </row>
    <row r="24" spans="1:30" x14ac:dyDescent="0.35">
      <c r="A24" s="59" t="s">
        <v>1083</v>
      </c>
      <c r="H24" s="634"/>
      <c r="I24" s="635"/>
    </row>
    <row r="25" spans="1:30" ht="28.75" customHeight="1" x14ac:dyDescent="0.35">
      <c r="A25" s="816" t="s">
        <v>1196</v>
      </c>
      <c r="B25" s="816"/>
      <c r="C25" s="816"/>
      <c r="D25" s="816"/>
      <c r="E25" s="816"/>
      <c r="F25" s="816"/>
      <c r="H25" s="634"/>
    </row>
    <row r="26" spans="1:30" x14ac:dyDescent="0.35">
      <c r="H26" s="634">
        <f>+H25-G25</f>
        <v>0</v>
      </c>
    </row>
    <row r="27" spans="1:30" ht="15" customHeight="1" x14ac:dyDescent="0.35"/>
  </sheetData>
  <mergeCells count="5">
    <mergeCell ref="A4:F4"/>
    <mergeCell ref="A12:B12"/>
    <mergeCell ref="A13:B13"/>
    <mergeCell ref="A14:B14"/>
    <mergeCell ref="A25:F25"/>
  </mergeCells>
  <hyperlinks>
    <hyperlink ref="G1" location="BG!A1" display="BG" xr:uid="{00000000-0004-0000-1400-000000000000}"/>
  </hyperlinks>
  <pageMargins left="0.25" right="0.25" top="0.75" bottom="0.75" header="0.3" footer="0.3"/>
  <pageSetup paperSize="9" scale="86" fitToHeight="0"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Hoja14">
    <tabColor rgb="FF000099"/>
    <pageSetUpPr fitToPage="1"/>
  </sheetPr>
  <dimension ref="A1:S40"/>
  <sheetViews>
    <sheetView showGridLines="0" topLeftCell="D16" zoomScaleNormal="100" workbookViewId="0">
      <selection activeCell="L19" sqref="L19:L32"/>
    </sheetView>
  </sheetViews>
  <sheetFormatPr baseColWidth="10" defaultColWidth="11.453125" defaultRowHeight="14.5" x14ac:dyDescent="0.35"/>
  <cols>
    <col min="1" max="1" width="27" style="59" customWidth="1"/>
    <col min="2" max="13" width="18" style="59" customWidth="1"/>
    <col min="14" max="16384" width="11.453125" style="13"/>
  </cols>
  <sheetData>
    <row r="1" spans="1:19" x14ac:dyDescent="0.35">
      <c r="A1" s="59" t="str">
        <f>Indice!C1</f>
        <v>ZUBA S.A.E.C.A.</v>
      </c>
      <c r="N1" s="73" t="s">
        <v>118</v>
      </c>
    </row>
    <row r="5" spans="1:19" hidden="1" x14ac:dyDescent="0.35">
      <c r="A5" s="61" t="s">
        <v>252</v>
      </c>
    </row>
    <row r="6" spans="1:19" hidden="1" x14ac:dyDescent="0.35">
      <c r="A6" s="59" t="s">
        <v>253</v>
      </c>
    </row>
    <row r="7" spans="1:19" hidden="1" x14ac:dyDescent="0.35">
      <c r="A7" s="59" t="s">
        <v>255</v>
      </c>
    </row>
    <row r="8" spans="1:19" hidden="1" x14ac:dyDescent="0.35">
      <c r="A8" s="59" t="s">
        <v>256</v>
      </c>
    </row>
    <row r="9" spans="1:19" hidden="1" x14ac:dyDescent="0.35">
      <c r="A9" s="59" t="s">
        <v>257</v>
      </c>
    </row>
    <row r="10" spans="1:19" hidden="1" x14ac:dyDescent="0.35">
      <c r="A10" s="59" t="s">
        <v>254</v>
      </c>
    </row>
    <row r="11" spans="1:19" hidden="1" x14ac:dyDescent="0.35"/>
    <row r="12" spans="1:19" x14ac:dyDescent="0.35">
      <c r="A12" s="817" t="s">
        <v>250</v>
      </c>
      <c r="B12" s="818"/>
      <c r="C12" s="818"/>
      <c r="D12" s="818"/>
      <c r="E12" s="818"/>
      <c r="F12" s="818"/>
      <c r="G12" s="818"/>
      <c r="H12" s="818"/>
      <c r="I12" s="818"/>
      <c r="J12" s="818"/>
      <c r="K12" s="818"/>
      <c r="L12" s="818"/>
      <c r="M12" s="818"/>
      <c r="N12" s="83"/>
      <c r="O12" s="83"/>
      <c r="P12" s="83"/>
      <c r="Q12" s="83"/>
      <c r="R12" s="83"/>
      <c r="S12" s="83"/>
    </row>
    <row r="13" spans="1:19" x14ac:dyDescent="0.35">
      <c r="A13" s="249" t="s">
        <v>974</v>
      </c>
      <c r="B13" s="84"/>
      <c r="C13" s="84"/>
      <c r="D13" s="84"/>
      <c r="E13" s="84"/>
      <c r="F13" s="84"/>
      <c r="G13" s="84"/>
      <c r="H13" s="84"/>
      <c r="I13" s="84"/>
      <c r="J13" s="85">
        <v>-1</v>
      </c>
      <c r="K13" s="84"/>
      <c r="L13" s="84"/>
      <c r="M13" s="84"/>
      <c r="N13" s="83"/>
      <c r="O13" s="83"/>
      <c r="P13" s="83"/>
      <c r="Q13" s="83"/>
      <c r="R13" s="83"/>
      <c r="S13" s="83"/>
    </row>
    <row r="14" spans="1:19" x14ac:dyDescent="0.35">
      <c r="A14" s="648" t="s">
        <v>1176</v>
      </c>
      <c r="B14" s="165"/>
      <c r="C14" s="165"/>
      <c r="D14" s="165"/>
      <c r="E14" s="165"/>
      <c r="F14" s="165"/>
      <c r="G14" s="165"/>
      <c r="H14" s="165"/>
      <c r="I14" s="165"/>
      <c r="J14" s="165"/>
      <c r="K14" s="165"/>
      <c r="L14" s="165"/>
      <c r="M14" s="165"/>
      <c r="N14" s="83"/>
      <c r="O14" s="83"/>
      <c r="P14" s="83"/>
      <c r="Q14" s="83"/>
      <c r="R14" s="83"/>
      <c r="S14" s="83"/>
    </row>
    <row r="15" spans="1:19" ht="39" x14ac:dyDescent="0.35">
      <c r="A15" s="623"/>
      <c r="B15" s="630" t="s">
        <v>172</v>
      </c>
      <c r="C15" s="626" t="s">
        <v>173</v>
      </c>
      <c r="D15" s="250" t="s">
        <v>54</v>
      </c>
      <c r="E15" s="250" t="s">
        <v>174</v>
      </c>
      <c r="F15" s="250" t="s">
        <v>175</v>
      </c>
      <c r="G15" s="250" t="s">
        <v>176</v>
      </c>
      <c r="H15" s="250" t="s">
        <v>177</v>
      </c>
      <c r="I15" s="250" t="s">
        <v>178</v>
      </c>
      <c r="J15" s="250" t="s">
        <v>179</v>
      </c>
      <c r="K15" s="251" t="s">
        <v>180</v>
      </c>
      <c r="L15" s="819" t="s">
        <v>390</v>
      </c>
      <c r="M15" s="820"/>
      <c r="N15" s="83"/>
      <c r="O15" s="83"/>
      <c r="P15" s="83"/>
      <c r="Q15" s="83"/>
      <c r="R15" s="83"/>
      <c r="S15" s="83"/>
    </row>
    <row r="16" spans="1:19" x14ac:dyDescent="0.35">
      <c r="A16" s="624"/>
      <c r="B16" s="631"/>
      <c r="C16" s="627"/>
      <c r="D16" s="252"/>
      <c r="E16" s="252"/>
      <c r="F16" s="252"/>
      <c r="G16" s="252"/>
      <c r="H16" s="252"/>
      <c r="I16" s="252"/>
      <c r="J16" s="252"/>
      <c r="K16" s="253"/>
      <c r="L16" s="665">
        <f>'Nota 8'!C7</f>
        <v>45565</v>
      </c>
      <c r="M16" s="665">
        <f>'Nota 8'!D7</f>
        <v>45291</v>
      </c>
      <c r="N16" s="83"/>
      <c r="O16" s="83"/>
      <c r="P16" s="83"/>
      <c r="Q16" s="83"/>
      <c r="R16" s="83"/>
      <c r="S16" s="83"/>
    </row>
    <row r="17" spans="1:19" hidden="1" x14ac:dyDescent="0.35">
      <c r="A17" s="254" t="s">
        <v>181</v>
      </c>
      <c r="B17" s="506">
        <v>0</v>
      </c>
      <c r="C17" s="628">
        <v>0</v>
      </c>
      <c r="D17" s="506">
        <v>0</v>
      </c>
      <c r="E17" s="506">
        <v>0</v>
      </c>
      <c r="F17" s="507">
        <v>0</v>
      </c>
      <c r="G17" s="507">
        <v>0</v>
      </c>
      <c r="H17" s="508">
        <v>0</v>
      </c>
      <c r="I17" s="508">
        <v>0</v>
      </c>
      <c r="J17" s="508">
        <v>0</v>
      </c>
      <c r="K17" s="508">
        <v>0</v>
      </c>
      <c r="L17" s="507">
        <v>0</v>
      </c>
      <c r="M17" s="507">
        <v>0</v>
      </c>
      <c r="N17" s="511"/>
      <c r="O17" s="83"/>
      <c r="P17" s="83"/>
      <c r="Q17" s="83"/>
      <c r="R17" s="83"/>
      <c r="S17" s="83"/>
    </row>
    <row r="18" spans="1:19" hidden="1" x14ac:dyDescent="0.35">
      <c r="A18" s="255" t="s">
        <v>182</v>
      </c>
      <c r="B18" s="506">
        <v>0</v>
      </c>
      <c r="C18" s="628">
        <v>0</v>
      </c>
      <c r="D18" s="506">
        <v>0</v>
      </c>
      <c r="E18" s="506">
        <v>0</v>
      </c>
      <c r="F18" s="507">
        <v>0</v>
      </c>
      <c r="G18" s="507">
        <v>0</v>
      </c>
      <c r="H18" s="509">
        <v>0</v>
      </c>
      <c r="I18" s="509">
        <v>0</v>
      </c>
      <c r="J18" s="509">
        <v>0</v>
      </c>
      <c r="K18" s="508">
        <v>0</v>
      </c>
      <c r="L18" s="507">
        <v>0</v>
      </c>
      <c r="M18" s="507">
        <v>0</v>
      </c>
      <c r="N18" s="83"/>
      <c r="O18" s="83"/>
      <c r="P18" s="83"/>
      <c r="Q18" s="83"/>
      <c r="R18" s="83"/>
      <c r="S18" s="83"/>
    </row>
    <row r="19" spans="1:19" x14ac:dyDescent="0.35">
      <c r="A19" s="255" t="s">
        <v>809</v>
      </c>
      <c r="B19" s="506">
        <v>104364635</v>
      </c>
      <c r="C19" s="628">
        <v>125908025</v>
      </c>
      <c r="D19" s="506">
        <v>0</v>
      </c>
      <c r="E19" s="506">
        <v>0</v>
      </c>
      <c r="F19" s="587">
        <v>230272660</v>
      </c>
      <c r="G19" s="587">
        <v>6315397</v>
      </c>
      <c r="H19" s="508">
        <v>4182363</v>
      </c>
      <c r="I19" s="508">
        <v>0</v>
      </c>
      <c r="J19" s="508">
        <v>0</v>
      </c>
      <c r="K19" s="508">
        <v>10497760</v>
      </c>
      <c r="L19" s="587">
        <v>219774900</v>
      </c>
      <c r="M19" s="587">
        <v>98049238</v>
      </c>
      <c r="N19" s="529"/>
      <c r="O19" s="529"/>
      <c r="P19" s="529"/>
      <c r="Q19" s="529"/>
      <c r="R19" s="83"/>
      <c r="S19" s="83"/>
    </row>
    <row r="20" spans="1:19" x14ac:dyDescent="0.35">
      <c r="A20" s="254" t="s">
        <v>183</v>
      </c>
      <c r="B20" s="506">
        <v>71470673</v>
      </c>
      <c r="C20" s="628">
        <v>20070000</v>
      </c>
      <c r="D20" s="506">
        <v>0</v>
      </c>
      <c r="E20" s="506">
        <v>0</v>
      </c>
      <c r="F20" s="587">
        <v>91540673</v>
      </c>
      <c r="G20" s="587">
        <v>16595842</v>
      </c>
      <c r="H20" s="508">
        <v>11268702</v>
      </c>
      <c r="I20" s="509">
        <v>0</v>
      </c>
      <c r="J20" s="509">
        <v>0</v>
      </c>
      <c r="K20" s="508">
        <v>27864544</v>
      </c>
      <c r="L20" s="587">
        <v>63676129</v>
      </c>
      <c r="M20" s="587">
        <v>54874831</v>
      </c>
      <c r="N20" s="529"/>
      <c r="O20" s="529"/>
      <c r="P20" s="529"/>
      <c r="Q20" s="529"/>
      <c r="R20" s="83"/>
      <c r="S20" s="83"/>
    </row>
    <row r="21" spans="1:19" hidden="1" x14ac:dyDescent="0.35">
      <c r="A21" s="254" t="s">
        <v>184</v>
      </c>
      <c r="B21" s="506">
        <v>0</v>
      </c>
      <c r="C21" s="628">
        <v>0</v>
      </c>
      <c r="D21" s="506">
        <v>0</v>
      </c>
      <c r="E21" s="506">
        <v>0</v>
      </c>
      <c r="F21" s="587">
        <v>0</v>
      </c>
      <c r="G21" s="587">
        <v>0</v>
      </c>
      <c r="H21" s="508">
        <v>0</v>
      </c>
      <c r="I21" s="508">
        <v>0</v>
      </c>
      <c r="J21" s="508">
        <v>0</v>
      </c>
      <c r="K21" s="508">
        <v>0</v>
      </c>
      <c r="L21" s="587">
        <v>0</v>
      </c>
      <c r="M21" s="587">
        <v>0</v>
      </c>
      <c r="N21" s="83"/>
      <c r="O21" s="83"/>
      <c r="P21" s="83"/>
      <c r="Q21" s="83"/>
      <c r="R21" s="83"/>
      <c r="S21" s="83"/>
    </row>
    <row r="22" spans="1:19" hidden="1" x14ac:dyDescent="0.35">
      <c r="A22" s="254" t="s">
        <v>185</v>
      </c>
      <c r="B22" s="506">
        <v>0</v>
      </c>
      <c r="C22" s="628">
        <v>0</v>
      </c>
      <c r="D22" s="506">
        <v>0</v>
      </c>
      <c r="E22" s="506">
        <v>0</v>
      </c>
      <c r="F22" s="587">
        <v>0</v>
      </c>
      <c r="G22" s="587">
        <v>0</v>
      </c>
      <c r="H22" s="508">
        <v>0</v>
      </c>
      <c r="I22" s="508">
        <v>0</v>
      </c>
      <c r="J22" s="508">
        <v>0</v>
      </c>
      <c r="K22" s="508">
        <v>0</v>
      </c>
      <c r="L22" s="587">
        <v>0</v>
      </c>
      <c r="M22" s="587">
        <v>0</v>
      </c>
      <c r="N22" s="83"/>
      <c r="O22" s="83"/>
      <c r="P22" s="83"/>
      <c r="Q22" s="83"/>
      <c r="R22" s="83"/>
      <c r="S22" s="83"/>
    </row>
    <row r="23" spans="1:19" x14ac:dyDescent="0.35">
      <c r="A23" s="254" t="s">
        <v>1180</v>
      </c>
      <c r="B23" s="506">
        <v>457861078</v>
      </c>
      <c r="C23" s="628">
        <v>0</v>
      </c>
      <c r="D23" s="506">
        <v>0</v>
      </c>
      <c r="E23" s="506">
        <v>0</v>
      </c>
      <c r="F23" s="587">
        <v>457861078</v>
      </c>
      <c r="G23" s="587">
        <v>0</v>
      </c>
      <c r="H23" s="509">
        <v>0</v>
      </c>
      <c r="I23" s="509">
        <v>0</v>
      </c>
      <c r="J23" s="509">
        <v>0</v>
      </c>
      <c r="K23" s="508">
        <v>0</v>
      </c>
      <c r="L23" s="587">
        <v>457861078</v>
      </c>
      <c r="M23" s="587">
        <v>0</v>
      </c>
      <c r="N23" s="83"/>
      <c r="O23" s="83"/>
      <c r="P23" s="83"/>
      <c r="Q23" s="83"/>
      <c r="R23" s="83"/>
      <c r="S23" s="83"/>
    </row>
    <row r="24" spans="1:19" hidden="1" x14ac:dyDescent="0.35">
      <c r="A24" s="254" t="s">
        <v>823</v>
      </c>
      <c r="B24" s="506">
        <v>0</v>
      </c>
      <c r="C24" s="628">
        <v>0</v>
      </c>
      <c r="D24" s="506">
        <v>0</v>
      </c>
      <c r="E24" s="506">
        <v>0</v>
      </c>
      <c r="F24" s="587">
        <v>0</v>
      </c>
      <c r="G24" s="587">
        <v>0</v>
      </c>
      <c r="H24" s="508">
        <v>0</v>
      </c>
      <c r="I24" s="508">
        <v>0</v>
      </c>
      <c r="J24" s="508">
        <v>0</v>
      </c>
      <c r="K24" s="508">
        <v>0</v>
      </c>
      <c r="L24" s="587">
        <v>0</v>
      </c>
      <c r="M24" s="587">
        <v>0</v>
      </c>
      <c r="N24" s="83"/>
      <c r="O24" s="83"/>
      <c r="P24" s="83"/>
      <c r="Q24" s="83"/>
      <c r="R24" s="83"/>
      <c r="S24" s="83"/>
    </row>
    <row r="25" spans="1:19" hidden="1" x14ac:dyDescent="0.35">
      <c r="A25" s="254" t="s">
        <v>824</v>
      </c>
      <c r="B25" s="506">
        <v>0</v>
      </c>
      <c r="C25" s="628">
        <v>0</v>
      </c>
      <c r="D25" s="506">
        <v>0</v>
      </c>
      <c r="E25" s="506">
        <v>0</v>
      </c>
      <c r="F25" s="587">
        <v>0</v>
      </c>
      <c r="G25" s="587">
        <v>0</v>
      </c>
      <c r="H25" s="509">
        <v>0</v>
      </c>
      <c r="I25" s="509">
        <v>0</v>
      </c>
      <c r="J25" s="509">
        <v>0</v>
      </c>
      <c r="K25" s="508">
        <v>0</v>
      </c>
      <c r="L25" s="587">
        <v>0</v>
      </c>
      <c r="M25" s="587">
        <v>0</v>
      </c>
      <c r="N25" s="83"/>
      <c r="O25" s="83"/>
      <c r="P25" s="83"/>
      <c r="Q25" s="83"/>
      <c r="R25" s="83"/>
      <c r="S25" s="83"/>
    </row>
    <row r="26" spans="1:19" hidden="1" x14ac:dyDescent="0.35">
      <c r="A26" s="254" t="s">
        <v>825</v>
      </c>
      <c r="B26" s="506">
        <v>0</v>
      </c>
      <c r="C26" s="628">
        <v>0</v>
      </c>
      <c r="D26" s="506">
        <v>0</v>
      </c>
      <c r="E26" s="506">
        <v>0</v>
      </c>
      <c r="F26" s="587">
        <v>0</v>
      </c>
      <c r="G26" s="587">
        <v>0</v>
      </c>
      <c r="H26" s="508">
        <v>0</v>
      </c>
      <c r="I26" s="508">
        <v>0</v>
      </c>
      <c r="J26" s="508">
        <v>0</v>
      </c>
      <c r="K26" s="508">
        <v>0</v>
      </c>
      <c r="L26" s="587">
        <v>0</v>
      </c>
      <c r="M26" s="587">
        <v>0</v>
      </c>
      <c r="N26" s="83"/>
      <c r="O26" s="83"/>
      <c r="P26" s="83"/>
      <c r="Q26" s="83"/>
      <c r="R26" s="83"/>
      <c r="S26" s="83"/>
    </row>
    <row r="27" spans="1:19" hidden="1" x14ac:dyDescent="0.35">
      <c r="A27" s="254" t="s">
        <v>833</v>
      </c>
      <c r="B27" s="506">
        <v>0</v>
      </c>
      <c r="C27" s="628">
        <v>0</v>
      </c>
      <c r="D27" s="506">
        <v>0</v>
      </c>
      <c r="E27" s="506">
        <v>0</v>
      </c>
      <c r="F27" s="587">
        <v>0</v>
      </c>
      <c r="G27" s="587">
        <v>0</v>
      </c>
      <c r="H27" s="508">
        <v>0</v>
      </c>
      <c r="I27" s="508">
        <v>0</v>
      </c>
      <c r="J27" s="508">
        <v>0</v>
      </c>
      <c r="K27" s="508">
        <v>0</v>
      </c>
      <c r="L27" s="587">
        <v>0</v>
      </c>
      <c r="M27" s="587">
        <v>0</v>
      </c>
      <c r="N27" s="83"/>
      <c r="O27" s="83"/>
      <c r="P27" s="83"/>
      <c r="Q27" s="83"/>
      <c r="R27" s="83"/>
      <c r="S27" s="83"/>
    </row>
    <row r="28" spans="1:19" hidden="1" x14ac:dyDescent="0.35">
      <c r="A28" s="254" t="s">
        <v>875</v>
      </c>
      <c r="B28" s="632">
        <v>0</v>
      </c>
      <c r="C28" s="378">
        <v>0</v>
      </c>
      <c r="D28" s="506">
        <v>0</v>
      </c>
      <c r="E28" s="506">
        <v>0</v>
      </c>
      <c r="F28" s="587">
        <v>0</v>
      </c>
      <c r="G28" s="587">
        <v>0</v>
      </c>
      <c r="H28" s="508">
        <v>0</v>
      </c>
      <c r="I28" s="508">
        <v>0</v>
      </c>
      <c r="J28" s="508">
        <v>0</v>
      </c>
      <c r="K28" s="508">
        <v>0</v>
      </c>
      <c r="L28" s="587">
        <v>0</v>
      </c>
      <c r="M28" s="587">
        <v>0</v>
      </c>
      <c r="N28" s="83"/>
      <c r="O28" s="83"/>
      <c r="P28" s="83"/>
      <c r="Q28" s="83"/>
      <c r="R28" s="83"/>
      <c r="S28" s="83"/>
    </row>
    <row r="29" spans="1:19" hidden="1" x14ac:dyDescent="0.35">
      <c r="A29" s="254" t="s">
        <v>876</v>
      </c>
      <c r="B29" s="632">
        <v>0</v>
      </c>
      <c r="C29" s="378">
        <v>0</v>
      </c>
      <c r="D29" s="506">
        <v>0</v>
      </c>
      <c r="E29" s="506">
        <v>0</v>
      </c>
      <c r="F29" s="587">
        <v>0</v>
      </c>
      <c r="G29" s="587">
        <v>0</v>
      </c>
      <c r="H29" s="508">
        <v>0</v>
      </c>
      <c r="I29" s="508">
        <v>0</v>
      </c>
      <c r="J29" s="508">
        <v>0</v>
      </c>
      <c r="K29" s="508">
        <v>0</v>
      </c>
      <c r="L29" s="587">
        <v>0</v>
      </c>
      <c r="M29" s="587">
        <v>0</v>
      </c>
      <c r="N29" s="83"/>
      <c r="O29" s="83"/>
      <c r="P29" s="83"/>
      <c r="Q29" s="83"/>
      <c r="R29" s="83"/>
      <c r="S29" s="83"/>
    </row>
    <row r="30" spans="1:19" hidden="1" x14ac:dyDescent="0.35">
      <c r="A30" s="254" t="s">
        <v>983</v>
      </c>
      <c r="B30" s="632">
        <v>0</v>
      </c>
      <c r="C30" s="378">
        <v>0</v>
      </c>
      <c r="D30" s="506">
        <v>0</v>
      </c>
      <c r="E30" s="506">
        <v>0</v>
      </c>
      <c r="F30" s="587">
        <v>0</v>
      </c>
      <c r="G30" s="587">
        <v>0</v>
      </c>
      <c r="H30" s="508">
        <v>0</v>
      </c>
      <c r="I30" s="508">
        <v>0</v>
      </c>
      <c r="J30" s="508">
        <v>0</v>
      </c>
      <c r="K30" s="508">
        <v>0</v>
      </c>
      <c r="L30" s="587">
        <v>0</v>
      </c>
      <c r="M30" s="587">
        <v>0</v>
      </c>
      <c r="N30" s="83"/>
      <c r="O30" s="83"/>
      <c r="P30" s="83"/>
      <c r="Q30" s="83"/>
      <c r="R30" s="83"/>
      <c r="S30" s="83"/>
    </row>
    <row r="31" spans="1:19" hidden="1" x14ac:dyDescent="0.35">
      <c r="A31" s="633" t="s">
        <v>984</v>
      </c>
      <c r="B31" s="632">
        <v>0</v>
      </c>
      <c r="C31" s="378">
        <v>0</v>
      </c>
      <c r="D31" s="506">
        <v>0</v>
      </c>
      <c r="E31" s="506">
        <v>0</v>
      </c>
      <c r="F31" s="587">
        <v>0</v>
      </c>
      <c r="G31" s="587">
        <v>0</v>
      </c>
      <c r="H31" s="508">
        <v>0</v>
      </c>
      <c r="I31" s="508">
        <v>0</v>
      </c>
      <c r="J31" s="508">
        <v>0</v>
      </c>
      <c r="K31" s="508">
        <v>0</v>
      </c>
      <c r="L31" s="587">
        <v>0</v>
      </c>
      <c r="M31" s="587">
        <v>0</v>
      </c>
      <c r="N31" s="83"/>
      <c r="O31" s="83"/>
      <c r="P31" s="83"/>
      <c r="Q31" s="83"/>
      <c r="R31" s="83"/>
      <c r="S31" s="83"/>
    </row>
    <row r="32" spans="1:19" x14ac:dyDescent="0.35">
      <c r="A32" s="218" t="s">
        <v>1152</v>
      </c>
      <c r="B32" s="632">
        <v>12396596810</v>
      </c>
      <c r="C32" s="378">
        <v>0</v>
      </c>
      <c r="D32" s="506">
        <v>0</v>
      </c>
      <c r="E32" s="506">
        <v>0</v>
      </c>
      <c r="F32" s="587">
        <v>12396596810</v>
      </c>
      <c r="G32" s="587">
        <v>0</v>
      </c>
      <c r="H32" s="508">
        <v>0</v>
      </c>
      <c r="I32" s="508">
        <v>0</v>
      </c>
      <c r="J32" s="508">
        <v>0</v>
      </c>
      <c r="K32" s="508">
        <v>0</v>
      </c>
      <c r="L32" s="587">
        <v>12396596810</v>
      </c>
      <c r="M32" s="587">
        <v>4554257275</v>
      </c>
      <c r="N32" s="83"/>
      <c r="O32" s="83"/>
      <c r="P32" s="83"/>
      <c r="Q32" s="83"/>
      <c r="R32" s="83"/>
      <c r="S32" s="83"/>
    </row>
    <row r="33" spans="1:19" x14ac:dyDescent="0.35">
      <c r="A33" s="625" t="s">
        <v>251</v>
      </c>
      <c r="B33" s="510">
        <f t="shared" ref="B33:M33" si="0">SUM(B17:B32)</f>
        <v>13030293196</v>
      </c>
      <c r="C33" s="629">
        <f t="shared" si="0"/>
        <v>145978025</v>
      </c>
      <c r="D33" s="629">
        <f t="shared" si="0"/>
        <v>0</v>
      </c>
      <c r="E33" s="629">
        <f t="shared" si="0"/>
        <v>0</v>
      </c>
      <c r="F33" s="629">
        <f t="shared" si="0"/>
        <v>13176271221</v>
      </c>
      <c r="G33" s="629">
        <f t="shared" si="0"/>
        <v>22911239</v>
      </c>
      <c r="H33" s="629">
        <f t="shared" si="0"/>
        <v>15451065</v>
      </c>
      <c r="I33" s="629">
        <f t="shared" si="0"/>
        <v>0</v>
      </c>
      <c r="J33" s="629">
        <f t="shared" si="0"/>
        <v>0</v>
      </c>
      <c r="K33" s="629">
        <f t="shared" si="0"/>
        <v>38362304</v>
      </c>
      <c r="L33" s="510">
        <f t="shared" si="0"/>
        <v>13137908917</v>
      </c>
      <c r="M33" s="510">
        <f t="shared" si="0"/>
        <v>4707181344</v>
      </c>
      <c r="O33" s="83"/>
      <c r="P33" s="83"/>
      <c r="Q33" s="83"/>
      <c r="R33" s="83"/>
      <c r="S33" s="83"/>
    </row>
    <row r="34" spans="1:19" x14ac:dyDescent="0.35">
      <c r="D34" s="378"/>
      <c r="F34" s="353"/>
      <c r="G34" s="378"/>
      <c r="H34" s="447"/>
      <c r="K34" s="352"/>
      <c r="L34" s="556"/>
      <c r="M34" s="556"/>
    </row>
    <row r="35" spans="1:19" x14ac:dyDescent="0.35">
      <c r="D35" s="378"/>
      <c r="H35" s="378"/>
      <c r="L35" s="353"/>
    </row>
    <row r="36" spans="1:19" x14ac:dyDescent="0.35">
      <c r="D36" s="378"/>
      <c r="G36" s="353"/>
      <c r="H36" s="378"/>
      <c r="L36" s="353"/>
    </row>
    <row r="37" spans="1:19" x14ac:dyDescent="0.35">
      <c r="G37" s="353"/>
      <c r="I37" s="353"/>
    </row>
    <row r="38" spans="1:19" x14ac:dyDescent="0.35">
      <c r="I38" s="353"/>
    </row>
    <row r="39" spans="1:19" x14ac:dyDescent="0.35">
      <c r="G39" s="353"/>
    </row>
    <row r="40" spans="1:19" x14ac:dyDescent="0.35">
      <c r="G40" s="353"/>
    </row>
  </sheetData>
  <mergeCells count="2">
    <mergeCell ref="A12:M12"/>
    <mergeCell ref="L15:M15"/>
  </mergeCells>
  <hyperlinks>
    <hyperlink ref="N1" location="BG!A1" display="BG" xr:uid="{00000000-0004-0000-0E00-000000000000}"/>
  </hyperlinks>
  <pageMargins left="0.25" right="0.25" top="0.75" bottom="0.75" header="0.3" footer="0.3"/>
  <pageSetup paperSize="5" scale="70" fitToHeight="0"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Hoja15">
    <tabColor rgb="FF000099"/>
    <pageSetUpPr fitToPage="1"/>
  </sheetPr>
  <dimension ref="A1:D22"/>
  <sheetViews>
    <sheetView showGridLines="0" zoomScaleNormal="100" workbookViewId="0">
      <selection activeCell="A23" sqref="A23"/>
    </sheetView>
  </sheetViews>
  <sheetFormatPr baseColWidth="10" defaultRowHeight="14.5" x14ac:dyDescent="0.35"/>
  <cols>
    <col min="1" max="1" width="50.90625" customWidth="1"/>
    <col min="2" max="3" width="26" customWidth="1"/>
    <col min="4" max="4" width="3.36328125" customWidth="1"/>
  </cols>
  <sheetData>
    <row r="1" spans="1:4" x14ac:dyDescent="0.35">
      <c r="A1" t="str">
        <f>Indice!C1</f>
        <v>ZUBA S.A.E.C.A.</v>
      </c>
      <c r="D1" s="72" t="s">
        <v>118</v>
      </c>
    </row>
    <row r="2" spans="1:4" ht="26.25" customHeight="1" x14ac:dyDescent="0.35"/>
    <row r="4" spans="1:4" x14ac:dyDescent="0.35">
      <c r="A4" s="225" t="s">
        <v>258</v>
      </c>
      <c r="B4" s="133"/>
      <c r="C4" s="133"/>
    </row>
    <row r="5" spans="1:4" ht="18.649999999999999" customHeight="1" x14ac:dyDescent="0.35">
      <c r="C5" s="116" t="s">
        <v>975</v>
      </c>
    </row>
    <row r="6" spans="1:4" ht="15.75" customHeight="1" x14ac:dyDescent="0.35">
      <c r="A6" s="66"/>
      <c r="B6" s="661">
        <f>+'Nota 7'!B9</f>
        <v>45565</v>
      </c>
      <c r="C6" s="661">
        <f>+'Nota 7'!C9</f>
        <v>45291</v>
      </c>
    </row>
    <row r="7" spans="1:4" x14ac:dyDescent="0.35">
      <c r="A7" s="218" t="s">
        <v>1175</v>
      </c>
      <c r="B7" s="499">
        <v>10671436433</v>
      </c>
      <c r="C7" s="499">
        <v>2200339200</v>
      </c>
    </row>
    <row r="8" spans="1:4" hidden="1" x14ac:dyDescent="0.35">
      <c r="A8" s="22" t="s">
        <v>114</v>
      </c>
      <c r="B8" s="500"/>
      <c r="C8" s="500"/>
    </row>
    <row r="9" spans="1:4" s="65" customFormat="1" ht="13" x14ac:dyDescent="0.35">
      <c r="A9" s="256" t="s">
        <v>3</v>
      </c>
      <c r="B9" s="501">
        <f>SUM(B7:B8)</f>
        <v>10671436433</v>
      </c>
      <c r="C9" s="501">
        <f>SUM(C7:C8)</f>
        <v>2200339200</v>
      </c>
    </row>
    <row r="10" spans="1:4" x14ac:dyDescent="0.35">
      <c r="A10" s="22"/>
      <c r="B10" s="500"/>
      <c r="C10" s="500"/>
    </row>
    <row r="11" spans="1:4" hidden="1" x14ac:dyDescent="0.35">
      <c r="A11" s="67" t="s">
        <v>112</v>
      </c>
      <c r="B11" s="500"/>
      <c r="C11" s="500"/>
    </row>
    <row r="12" spans="1:4" hidden="1" x14ac:dyDescent="0.35">
      <c r="A12" s="22" t="s">
        <v>115</v>
      </c>
      <c r="B12" s="500"/>
      <c r="C12" s="500"/>
    </row>
    <row r="13" spans="1:4" s="65" customFormat="1" ht="13" hidden="1" x14ac:dyDescent="0.35">
      <c r="A13" s="67" t="s">
        <v>3</v>
      </c>
      <c r="B13" s="502">
        <f>B12</f>
        <v>0</v>
      </c>
      <c r="C13" s="502">
        <f>C12</f>
        <v>0</v>
      </c>
    </row>
    <row r="14" spans="1:4" hidden="1" x14ac:dyDescent="0.35">
      <c r="B14" s="341"/>
      <c r="C14" s="341"/>
    </row>
    <row r="15" spans="1:4" hidden="1" x14ac:dyDescent="0.35">
      <c r="A15" s="47" t="s">
        <v>113</v>
      </c>
      <c r="B15" s="503"/>
      <c r="C15" s="503"/>
    </row>
    <row r="16" spans="1:4" hidden="1" x14ac:dyDescent="0.35">
      <c r="A16" s="210" t="s">
        <v>846</v>
      </c>
      <c r="B16" s="503">
        <v>0</v>
      </c>
      <c r="C16" s="503">
        <v>0</v>
      </c>
    </row>
    <row r="17" spans="1:3" hidden="1" x14ac:dyDescent="0.35">
      <c r="A17" s="256" t="s">
        <v>3</v>
      </c>
      <c r="B17" s="504">
        <f>SUM(B16:B16)</f>
        <v>0</v>
      </c>
      <c r="C17" s="504">
        <f>SUM(C16:C16)</f>
        <v>0</v>
      </c>
    </row>
    <row r="18" spans="1:3" ht="15" thickBot="1" x14ac:dyDescent="0.4">
      <c r="A18" s="47" t="s">
        <v>116</v>
      </c>
      <c r="B18" s="505">
        <f>B9+B13+B17</f>
        <v>10671436433</v>
      </c>
      <c r="C18" s="505">
        <f>C9+C13+C17</f>
        <v>2200339200</v>
      </c>
    </row>
    <row r="19" spans="1:3" ht="15" customHeight="1" thickTop="1" x14ac:dyDescent="0.35"/>
    <row r="20" spans="1:3" ht="15" customHeight="1" x14ac:dyDescent="0.35"/>
    <row r="21" spans="1:3" x14ac:dyDescent="0.35">
      <c r="A21" s="351"/>
      <c r="B21" s="354"/>
      <c r="C21" s="354"/>
    </row>
    <row r="22" spans="1:3" x14ac:dyDescent="0.35">
      <c r="A22" s="75"/>
      <c r="B22" s="75"/>
      <c r="C22" s="75"/>
    </row>
  </sheetData>
  <hyperlinks>
    <hyperlink ref="D1" location="BG!A1" display="BG" xr:uid="{00000000-0004-0000-1500-000000000000}"/>
  </hyperlinks>
  <pageMargins left="0.25" right="0.25" top="0.75" bottom="0.75" header="0.3" footer="0.3"/>
  <pageSetup paperSize="9" scale="96" fitToHeight="0"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Hoja16">
    <tabColor rgb="FF000099"/>
    <pageSetUpPr fitToPage="1"/>
  </sheetPr>
  <dimension ref="A1:Q16"/>
  <sheetViews>
    <sheetView zoomScaleNormal="100" workbookViewId="0">
      <selection activeCell="B1" sqref="B1:C1048576"/>
    </sheetView>
  </sheetViews>
  <sheetFormatPr baseColWidth="10" defaultRowHeight="14.5" x14ac:dyDescent="0.35"/>
  <cols>
    <col min="1" max="1" width="52.81640625" style="59" customWidth="1"/>
    <col min="2" max="3" width="22.81640625" style="59" customWidth="1"/>
    <col min="4" max="4" width="4.08984375" style="59" customWidth="1"/>
    <col min="5" max="17" width="11.453125" style="59"/>
  </cols>
  <sheetData>
    <row r="1" spans="1:4" x14ac:dyDescent="0.35">
      <c r="A1" s="59" t="str">
        <f>Indice!C1</f>
        <v>ZUBA S.A.E.C.A.</v>
      </c>
      <c r="D1" s="73" t="s">
        <v>118</v>
      </c>
    </row>
    <row r="4" spans="1:4" x14ac:dyDescent="0.35">
      <c r="A4" s="716" t="s">
        <v>259</v>
      </c>
      <c r="B4" s="716"/>
      <c r="C4" s="716"/>
    </row>
    <row r="5" spans="1:4" x14ac:dyDescent="0.35">
      <c r="B5" s="821" t="s">
        <v>975</v>
      </c>
      <c r="C5" s="821"/>
    </row>
    <row r="6" spans="1:4" x14ac:dyDescent="0.35">
      <c r="A6" s="258" t="s">
        <v>112</v>
      </c>
      <c r="B6" s="661">
        <f>'Nota 10'!B6</f>
        <v>45565</v>
      </c>
      <c r="C6" s="661">
        <f>'Nota 10'!C6</f>
        <v>45291</v>
      </c>
    </row>
    <row r="7" spans="1:4" x14ac:dyDescent="0.35">
      <c r="A7" s="259" t="s">
        <v>847</v>
      </c>
      <c r="B7" s="257">
        <v>44348259</v>
      </c>
      <c r="C7" s="257">
        <v>44348259</v>
      </c>
    </row>
    <row r="8" spans="1:4" x14ac:dyDescent="0.35">
      <c r="A8" s="259" t="s">
        <v>848</v>
      </c>
      <c r="B8" s="498">
        <v>-44348259</v>
      </c>
      <c r="C8" s="498">
        <v>-44348259</v>
      </c>
    </row>
    <row r="9" spans="1:4" ht="15" thickBot="1" x14ac:dyDescent="0.4">
      <c r="A9" s="247" t="s">
        <v>116</v>
      </c>
      <c r="B9" s="486">
        <f>SUM(B7:B8)</f>
        <v>0</v>
      </c>
      <c r="C9" s="486">
        <f>SUM(C7:C8)</f>
        <v>0</v>
      </c>
    </row>
    <row r="10" spans="1:4" ht="15" thickTop="1" x14ac:dyDescent="0.35">
      <c r="A10" s="71"/>
    </row>
    <row r="11" spans="1:4" x14ac:dyDescent="0.35">
      <c r="A11" s="260"/>
      <c r="B11" s="320"/>
      <c r="C11" s="320"/>
    </row>
    <row r="12" spans="1:4" x14ac:dyDescent="0.35">
      <c r="A12" s="71"/>
      <c r="B12" s="235"/>
      <c r="C12" s="235"/>
      <c r="D12" s="69"/>
    </row>
    <row r="14" spans="1:4" x14ac:dyDescent="0.35">
      <c r="A14" s="61"/>
    </row>
    <row r="15" spans="1:4" x14ac:dyDescent="0.35">
      <c r="A15" s="68"/>
    </row>
    <row r="16" spans="1:4" x14ac:dyDescent="0.35">
      <c r="A16" s="71"/>
    </row>
  </sheetData>
  <mergeCells count="2">
    <mergeCell ref="A4:C4"/>
    <mergeCell ref="B5:C5"/>
  </mergeCells>
  <hyperlinks>
    <hyperlink ref="D1" location="BG!A1" display="BG" xr:uid="{00000000-0004-0000-1600-000000000000}"/>
  </hyperlinks>
  <pageMargins left="0.25" right="0.25" top="0.75" bottom="0.75" header="0.3" footer="0.3"/>
  <pageSetup paperSize="9" fitToHeight="0"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Hoja17">
    <tabColor rgb="FF000099"/>
    <pageSetUpPr fitToPage="1"/>
  </sheetPr>
  <dimension ref="A1:L13"/>
  <sheetViews>
    <sheetView showGridLines="0" zoomScaleNormal="100" workbookViewId="0">
      <selection activeCell="E10" sqref="E10"/>
    </sheetView>
  </sheetViews>
  <sheetFormatPr baseColWidth="10" defaultRowHeight="14.5" x14ac:dyDescent="0.35"/>
  <cols>
    <col min="1" max="1" width="53.81640625" style="59" customWidth="1"/>
    <col min="2" max="3" width="19.453125" style="59" customWidth="1"/>
    <col min="4" max="4" width="3.81640625" style="59" customWidth="1"/>
    <col min="5" max="12" width="11.453125" style="59"/>
  </cols>
  <sheetData>
    <row r="1" spans="1:4" x14ac:dyDescent="0.35">
      <c r="A1" s="59" t="str">
        <f>Indice!C1</f>
        <v>ZUBA S.A.E.C.A.</v>
      </c>
      <c r="D1" s="73" t="s">
        <v>118</v>
      </c>
    </row>
    <row r="5" spans="1:4" x14ac:dyDescent="0.35">
      <c r="A5" s="225" t="s">
        <v>260</v>
      </c>
      <c r="B5" s="133"/>
      <c r="C5" s="133"/>
    </row>
    <row r="6" spans="1:4" x14ac:dyDescent="0.35">
      <c r="C6" s="127" t="s">
        <v>973</v>
      </c>
    </row>
    <row r="7" spans="1:4" x14ac:dyDescent="0.35">
      <c r="A7" s="261" t="s">
        <v>117</v>
      </c>
      <c r="B7" s="661">
        <f>+'Nota 11'!B6</f>
        <v>45565</v>
      </c>
      <c r="C7" s="661">
        <f>+'Nota 11'!C6</f>
        <v>45291</v>
      </c>
    </row>
    <row r="8" spans="1:4" x14ac:dyDescent="0.35">
      <c r="A8" s="69"/>
      <c r="B8" s="69"/>
      <c r="C8" s="69"/>
    </row>
    <row r="9" spans="1:4" x14ac:dyDescent="0.35">
      <c r="A9" s="70"/>
    </row>
    <row r="10" spans="1:4" x14ac:dyDescent="0.35">
      <c r="A10" s="71"/>
    </row>
    <row r="11" spans="1:4" ht="15" thickBot="1" x14ac:dyDescent="0.4">
      <c r="A11" s="247" t="s">
        <v>116</v>
      </c>
      <c r="B11" s="497">
        <f>SUM(B8:B10)</f>
        <v>0</v>
      </c>
      <c r="C11" s="497">
        <f>SUM(C8:C10)</f>
        <v>0</v>
      </c>
    </row>
    <row r="12" spans="1:4" ht="15" thickTop="1" x14ac:dyDescent="0.35">
      <c r="A12" s="71"/>
    </row>
    <row r="13" spans="1:4" x14ac:dyDescent="0.35">
      <c r="A13" s="70"/>
    </row>
  </sheetData>
  <hyperlinks>
    <hyperlink ref="D1" location="BG!A1" display="BG" xr:uid="{00000000-0004-0000-1700-000000000000}"/>
  </hyperlinks>
  <pageMargins left="0.25" right="0.25" top="0.75" bottom="0.75" header="0.3" footer="0.3"/>
  <pageSetup paperSize="9" fitToHeight="0"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Hoja18">
    <tabColor rgb="FF000099"/>
    <pageSetUpPr fitToPage="1"/>
  </sheetPr>
  <dimension ref="A1:H27"/>
  <sheetViews>
    <sheetView showGridLines="0" zoomScaleNormal="100" workbookViewId="0">
      <selection activeCell="A6" sqref="A6:E6"/>
    </sheetView>
  </sheetViews>
  <sheetFormatPr baseColWidth="10" defaultColWidth="11.453125" defaultRowHeight="14.5" x14ac:dyDescent="0.35"/>
  <cols>
    <col min="1" max="1" width="31.1796875" customWidth="1"/>
    <col min="2" max="2" width="27" customWidth="1"/>
    <col min="3" max="3" width="24.1796875" customWidth="1"/>
    <col min="4" max="5" width="18.453125" customWidth="1"/>
    <col min="7" max="7" width="12.453125" bestFit="1" customWidth="1"/>
    <col min="8" max="8" width="14.08984375" bestFit="1" customWidth="1"/>
  </cols>
  <sheetData>
    <row r="1" spans="1:8" x14ac:dyDescent="0.35">
      <c r="A1" t="str">
        <f>Indice!C1</f>
        <v>ZUBA S.A.E.C.A.</v>
      </c>
      <c r="B1" s="72"/>
      <c r="F1" s="171" t="s">
        <v>118</v>
      </c>
    </row>
    <row r="4" spans="1:8" x14ac:dyDescent="0.35">
      <c r="A4" s="225" t="s">
        <v>262</v>
      </c>
      <c r="B4" s="133"/>
      <c r="C4" s="133"/>
      <c r="D4" s="133"/>
      <c r="E4" s="133"/>
    </row>
    <row r="5" spans="1:8" x14ac:dyDescent="0.35">
      <c r="A5" s="116" t="s">
        <v>973</v>
      </c>
    </row>
    <row r="6" spans="1:8" ht="29.4" customHeight="1" x14ac:dyDescent="0.35">
      <c r="A6" s="808" t="s">
        <v>1177</v>
      </c>
      <c r="B6" s="808"/>
      <c r="C6" s="808"/>
      <c r="D6" s="808"/>
      <c r="E6" s="808"/>
    </row>
    <row r="8" spans="1:8" x14ac:dyDescent="0.35">
      <c r="A8" s="220" t="s">
        <v>58</v>
      </c>
      <c r="B8" s="262" t="s">
        <v>146</v>
      </c>
      <c r="C8" s="262" t="s">
        <v>392</v>
      </c>
      <c r="D8" s="666">
        <f>+'Nota 12'!B7</f>
        <v>45565</v>
      </c>
      <c r="E8" s="666">
        <f>+'Nota 12'!C7</f>
        <v>45291</v>
      </c>
    </row>
    <row r="9" spans="1:8" hidden="1" x14ac:dyDescent="0.35">
      <c r="A9" s="218" t="s">
        <v>391</v>
      </c>
      <c r="B9" s="219"/>
      <c r="C9" s="136" t="str">
        <f>IFERROR(VLOOKUP(B9,'Base de Monedas'!A:B,2,0),"")</f>
        <v/>
      </c>
      <c r="D9" s="12"/>
      <c r="E9" s="12"/>
    </row>
    <row r="10" spans="1:8" hidden="1" x14ac:dyDescent="0.35">
      <c r="A10" s="218" t="s">
        <v>102</v>
      </c>
      <c r="B10" s="219"/>
      <c r="C10" s="136" t="str">
        <f>IFERROR(VLOOKUP(B10,'Base de Monedas'!A:B,2,0),"")</f>
        <v/>
      </c>
      <c r="D10" s="4"/>
      <c r="E10" s="4"/>
    </row>
    <row r="11" spans="1:8" x14ac:dyDescent="0.35">
      <c r="A11" s="218" t="s">
        <v>994</v>
      </c>
      <c r="B11" s="641" t="s">
        <v>349</v>
      </c>
      <c r="C11" s="132" t="s">
        <v>535</v>
      </c>
      <c r="D11" s="534">
        <v>-103440537823</v>
      </c>
      <c r="E11" s="534">
        <v>-83094699263</v>
      </c>
      <c r="F11" s="1"/>
    </row>
    <row r="12" spans="1:8" x14ac:dyDescent="0.35">
      <c r="A12" s="218" t="s">
        <v>103</v>
      </c>
      <c r="B12" s="219" t="s">
        <v>349</v>
      </c>
      <c r="C12" s="263" t="s">
        <v>535</v>
      </c>
      <c r="D12" s="494">
        <v>38570049150</v>
      </c>
      <c r="E12" s="494">
        <v>9277633529</v>
      </c>
    </row>
    <row r="13" spans="1:8" x14ac:dyDescent="0.35">
      <c r="A13" s="218" t="s">
        <v>1067</v>
      </c>
      <c r="B13" s="219" t="s">
        <v>349</v>
      </c>
      <c r="C13" s="263" t="s">
        <v>535</v>
      </c>
      <c r="D13" s="494">
        <v>103532028767</v>
      </c>
      <c r="E13" s="494">
        <v>83323840339</v>
      </c>
    </row>
    <row r="14" spans="1:8" ht="15" thickBot="1" x14ac:dyDescent="0.4">
      <c r="A14" s="241" t="s">
        <v>104</v>
      </c>
      <c r="B14" s="219"/>
      <c r="C14" s="263"/>
      <c r="D14" s="495">
        <v>38661540094</v>
      </c>
      <c r="E14" s="495">
        <v>9506774605</v>
      </c>
    </row>
    <row r="15" spans="1:8" ht="15" thickTop="1" x14ac:dyDescent="0.35">
      <c r="A15" s="6"/>
      <c r="B15" s="219"/>
      <c r="C15" s="7"/>
      <c r="D15" s="130"/>
      <c r="E15" s="130"/>
      <c r="G15" s="246"/>
      <c r="H15" s="246"/>
    </row>
    <row r="17" spans="1:6" x14ac:dyDescent="0.35">
      <c r="D17" s="116"/>
      <c r="E17" s="116"/>
    </row>
    <row r="18" spans="1:6" x14ac:dyDescent="0.35">
      <c r="A18" s="220" t="s">
        <v>749</v>
      </c>
      <c r="B18" s="262" t="s">
        <v>146</v>
      </c>
      <c r="C18" s="262" t="s">
        <v>392</v>
      </c>
      <c r="D18" s="667">
        <v>45565</v>
      </c>
      <c r="E18" s="667">
        <v>45291</v>
      </c>
    </row>
    <row r="19" spans="1:6" s="645" customFormat="1" x14ac:dyDescent="0.35">
      <c r="A19" s="642" t="s">
        <v>1097</v>
      </c>
      <c r="B19" s="643"/>
      <c r="C19" s="643"/>
      <c r="D19" s="644">
        <v>-41539665120</v>
      </c>
      <c r="E19" s="644">
        <v>-72139118780</v>
      </c>
      <c r="F19" s="218"/>
    </row>
    <row r="20" spans="1:6" hidden="1" x14ac:dyDescent="0.35">
      <c r="A20" s="218" t="s">
        <v>391</v>
      </c>
      <c r="B20" s="132"/>
      <c r="C20" s="136" t="s">
        <v>1200</v>
      </c>
      <c r="D20" s="489">
        <v>0</v>
      </c>
      <c r="E20" s="489">
        <v>0</v>
      </c>
    </row>
    <row r="21" spans="1:6" hidden="1" x14ac:dyDescent="0.35">
      <c r="A21" s="218" t="s">
        <v>102</v>
      </c>
      <c r="B21" s="132"/>
      <c r="C21" s="136" t="s">
        <v>1200</v>
      </c>
      <c r="D21" s="489">
        <v>0</v>
      </c>
      <c r="E21" s="489">
        <v>0</v>
      </c>
    </row>
    <row r="22" spans="1:6" x14ac:dyDescent="0.35">
      <c r="A22" s="218" t="s">
        <v>1068</v>
      </c>
      <c r="B22" s="132" t="s">
        <v>349</v>
      </c>
      <c r="C22" s="136" t="s">
        <v>535</v>
      </c>
      <c r="D22" s="489">
        <v>41576406065</v>
      </c>
      <c r="E22" s="489">
        <v>72338048861</v>
      </c>
    </row>
    <row r="23" spans="1:6" hidden="1" x14ac:dyDescent="0.35">
      <c r="A23" s="135" t="s">
        <v>59</v>
      </c>
      <c r="B23" s="132"/>
      <c r="C23" s="136" t="str">
        <f>IFERROR(VLOOKUP(B23,'Base de Monedas'!A:B,2,0),"")</f>
        <v/>
      </c>
      <c r="D23" s="496"/>
      <c r="E23" s="496"/>
    </row>
    <row r="24" spans="1:6" ht="15" thickBot="1" x14ac:dyDescent="0.4">
      <c r="A24" s="241" t="s">
        <v>104</v>
      </c>
      <c r="B24" s="5"/>
      <c r="C24" s="7"/>
      <c r="D24" s="495">
        <f>SUM(D$19:$D22)</f>
        <v>36740945</v>
      </c>
      <c r="E24" s="495">
        <f>SUM($E$19:E22)</f>
        <v>198930081</v>
      </c>
    </row>
    <row r="25" spans="1:6" ht="15" thickTop="1" x14ac:dyDescent="0.35">
      <c r="D25" s="546"/>
      <c r="E25" s="187"/>
    </row>
    <row r="27" spans="1:6" x14ac:dyDescent="0.35">
      <c r="D27" s="272"/>
      <c r="E27" s="272"/>
    </row>
  </sheetData>
  <mergeCells count="1">
    <mergeCell ref="A6:E6"/>
  </mergeCells>
  <hyperlinks>
    <hyperlink ref="F1" location="BG!A1" display="BG" xr:uid="{00000000-0004-0000-0900-000000000000}"/>
  </hyperlinks>
  <printOptions horizontalCentered="1"/>
  <pageMargins left="0.25" right="0.25" top="0.75" bottom="0.75" header="0.3" footer="0.3"/>
  <pageSetup paperSize="9" scale="82"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900-000000000000}">
          <x14:formula1>
            <xm:f>'Base de Monedas'!$A$1:$A$179</xm:f>
          </x14:formula1>
          <xm:sqref>B20:B23 B12:B13 B9:B10</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Hoja19">
    <tabColor rgb="FF000099"/>
    <pageSetUpPr fitToPage="1"/>
  </sheetPr>
  <dimension ref="A1:M626"/>
  <sheetViews>
    <sheetView showGridLines="0" zoomScale="70" zoomScaleNormal="70" workbookViewId="0">
      <pane xSplit="1" ySplit="7" topLeftCell="B8" activePane="bottomRight" state="frozen"/>
      <selection activeCell="J54" sqref="J54"/>
      <selection pane="topRight" activeCell="J54" sqref="J54"/>
      <selection pane="bottomLeft" activeCell="J54" sqref="J54"/>
      <selection pane="bottomRight" activeCell="K63" sqref="K63"/>
    </sheetView>
  </sheetViews>
  <sheetFormatPr baseColWidth="10" defaultRowHeight="14.5" x14ac:dyDescent="0.35"/>
  <cols>
    <col min="1" max="1" width="48.6328125" customWidth="1"/>
    <col min="2" max="2" width="12.453125" customWidth="1"/>
    <col min="3" max="3" width="19.453125" customWidth="1"/>
    <col min="4" max="4" width="22.6328125" customWidth="1"/>
    <col min="5" max="5" width="21.453125" style="190" customWidth="1"/>
    <col min="6" max="6" width="18" customWidth="1"/>
    <col min="7" max="7" width="3.54296875" customWidth="1"/>
    <col min="8" max="8" width="11.54296875" customWidth="1"/>
    <col min="9" max="9" width="18.08984375" bestFit="1" customWidth="1"/>
    <col min="10" max="10" width="29.453125" customWidth="1"/>
    <col min="11" max="11" width="20.453125" bestFit="1" customWidth="1"/>
    <col min="12" max="12" width="20.6328125" bestFit="1" customWidth="1"/>
  </cols>
  <sheetData>
    <row r="1" spans="1:13" ht="15" customHeight="1" x14ac:dyDescent="0.35">
      <c r="A1" t="str">
        <f>Indice!C1</f>
        <v>ZUBA S.A.E.C.A.</v>
      </c>
      <c r="E1" s="191" t="s">
        <v>118</v>
      </c>
      <c r="M1" s="72" t="s">
        <v>118</v>
      </c>
    </row>
    <row r="2" spans="1:13" ht="15" customHeight="1" x14ac:dyDescent="0.35"/>
    <row r="3" spans="1:13" ht="15" customHeight="1" x14ac:dyDescent="0.35"/>
    <row r="4" spans="1:13" ht="15" customHeight="1" x14ac:dyDescent="0.35">
      <c r="A4" s="716" t="s">
        <v>263</v>
      </c>
      <c r="B4" s="716"/>
      <c r="C4" s="716"/>
      <c r="D4" s="716"/>
      <c r="E4" s="716"/>
      <c r="F4" s="716"/>
      <c r="G4" s="716"/>
      <c r="H4" s="716"/>
      <c r="I4" s="716"/>
      <c r="J4" s="716"/>
      <c r="K4" s="716"/>
      <c r="L4" s="716"/>
    </row>
    <row r="5" spans="1:13" ht="15" customHeight="1" x14ac:dyDescent="0.35"/>
    <row r="6" spans="1:13" ht="15" customHeight="1" x14ac:dyDescent="0.35">
      <c r="A6" s="218" t="s">
        <v>770</v>
      </c>
    </row>
    <row r="7" spans="1:13" ht="15" customHeight="1" x14ac:dyDescent="0.35"/>
    <row r="8" spans="1:13" ht="15" customHeight="1" x14ac:dyDescent="0.35"/>
    <row r="9" spans="1:13" ht="15" customHeight="1" x14ac:dyDescent="0.35">
      <c r="A9" s="220" t="s">
        <v>58</v>
      </c>
      <c r="B9" s="405"/>
      <c r="C9" s="116"/>
      <c r="D9" s="116"/>
      <c r="E9" s="192"/>
      <c r="H9" s="405"/>
      <c r="I9" s="116"/>
      <c r="J9" s="116"/>
      <c r="K9" s="116"/>
      <c r="L9" s="116"/>
    </row>
    <row r="10" spans="1:13" x14ac:dyDescent="0.35">
      <c r="A10" s="11"/>
      <c r="B10" s="166"/>
      <c r="C10" s="166"/>
      <c r="D10" s="661">
        <f>'Nota 13'!D8</f>
        <v>45565</v>
      </c>
      <c r="E10" s="661"/>
      <c r="F10" s="668"/>
      <c r="G10" s="669"/>
      <c r="H10" s="668"/>
      <c r="I10" s="668"/>
      <c r="J10" s="661">
        <f>'Nota 13'!E8</f>
        <v>45291</v>
      </c>
      <c r="K10" s="668"/>
      <c r="L10" s="668"/>
    </row>
    <row r="11" spans="1:13" ht="15" customHeight="1" x14ac:dyDescent="0.35">
      <c r="A11" s="268" t="s">
        <v>755</v>
      </c>
      <c r="B11" s="265" t="s">
        <v>106</v>
      </c>
      <c r="C11" s="266" t="s">
        <v>752</v>
      </c>
      <c r="D11" s="266" t="s">
        <v>264</v>
      </c>
      <c r="E11" s="267" t="s">
        <v>976</v>
      </c>
      <c r="F11" s="265" t="s">
        <v>108</v>
      </c>
      <c r="H11" s="265" t="s">
        <v>106</v>
      </c>
      <c r="I11" s="266" t="s">
        <v>752</v>
      </c>
      <c r="J11" s="266" t="s">
        <v>264</v>
      </c>
      <c r="K11" s="267" t="s">
        <v>976</v>
      </c>
      <c r="L11" s="265" t="s">
        <v>108</v>
      </c>
    </row>
    <row r="12" spans="1:13" ht="15" customHeight="1" x14ac:dyDescent="0.35">
      <c r="A12" s="116" t="s">
        <v>810</v>
      </c>
      <c r="B12" s="269" t="s">
        <v>807</v>
      </c>
      <c r="C12" s="219"/>
      <c r="D12" s="218"/>
      <c r="E12" s="489"/>
      <c r="F12" s="219"/>
      <c r="H12" s="269"/>
      <c r="I12" s="219"/>
      <c r="J12" s="218"/>
      <c r="K12" s="489"/>
    </row>
    <row r="13" spans="1:13" ht="15" customHeight="1" x14ac:dyDescent="0.35">
      <c r="A13" s="116" t="s">
        <v>897</v>
      </c>
      <c r="B13" s="326">
        <v>45459</v>
      </c>
      <c r="C13" s="219" t="s">
        <v>349</v>
      </c>
      <c r="D13" s="218" t="s">
        <v>535</v>
      </c>
      <c r="E13" s="487">
        <v>7173046800</v>
      </c>
      <c r="F13" s="219" t="s">
        <v>830</v>
      </c>
      <c r="H13" s="326">
        <v>45459</v>
      </c>
      <c r="I13" s="219" t="s">
        <v>349</v>
      </c>
      <c r="J13" s="218" t="s">
        <v>535</v>
      </c>
      <c r="K13" s="487">
        <v>571363571</v>
      </c>
      <c r="L13" s="219" t="s">
        <v>830</v>
      </c>
    </row>
    <row r="14" spans="1:13" ht="15" customHeight="1" x14ac:dyDescent="0.35">
      <c r="A14" s="116" t="s">
        <v>811</v>
      </c>
      <c r="B14" s="326">
        <v>46724</v>
      </c>
      <c r="C14" s="219" t="s">
        <v>349</v>
      </c>
      <c r="D14" s="218" t="s">
        <v>535</v>
      </c>
      <c r="E14" s="487">
        <v>5003093561</v>
      </c>
      <c r="F14" s="219" t="s">
        <v>830</v>
      </c>
      <c r="H14" s="269">
        <v>45632</v>
      </c>
      <c r="I14" s="219" t="s">
        <v>349</v>
      </c>
      <c r="J14" s="218" t="s">
        <v>535</v>
      </c>
      <c r="K14" s="489">
        <v>1711621566</v>
      </c>
      <c r="L14" s="219" t="s">
        <v>830</v>
      </c>
    </row>
    <row r="15" spans="1:13" ht="15" hidden="1" customHeight="1" x14ac:dyDescent="0.35">
      <c r="A15" s="147" t="s">
        <v>110</v>
      </c>
      <c r="B15" s="326"/>
      <c r="C15" s="219"/>
      <c r="D15" s="218" t="s">
        <v>1200</v>
      </c>
      <c r="E15" s="487"/>
      <c r="F15" s="219"/>
      <c r="H15" s="269"/>
      <c r="I15" s="219"/>
      <c r="J15" s="218" t="s">
        <v>1200</v>
      </c>
      <c r="K15" s="490"/>
      <c r="L15" s="219"/>
    </row>
    <row r="16" spans="1:13" ht="15" hidden="1" customHeight="1" x14ac:dyDescent="0.35">
      <c r="A16" t="s">
        <v>194</v>
      </c>
      <c r="B16" s="326"/>
      <c r="C16" s="219"/>
      <c r="D16" s="218" t="s">
        <v>40</v>
      </c>
      <c r="E16" s="487"/>
      <c r="F16" s="219"/>
      <c r="H16" s="269"/>
      <c r="I16" s="219"/>
      <c r="J16" s="218" t="s">
        <v>1200</v>
      </c>
      <c r="K16" s="490"/>
      <c r="L16" s="219"/>
    </row>
    <row r="17" spans="1:12" ht="15" hidden="1" customHeight="1" x14ac:dyDescent="0.35">
      <c r="A17" s="147" t="s">
        <v>111</v>
      </c>
      <c r="B17" s="326"/>
      <c r="C17" s="219"/>
      <c r="D17" s="218" t="s">
        <v>1200</v>
      </c>
      <c r="E17" s="487"/>
      <c r="F17" s="219"/>
      <c r="H17" s="269"/>
      <c r="I17" s="219"/>
      <c r="J17" s="218" t="s">
        <v>1200</v>
      </c>
      <c r="K17" s="490"/>
      <c r="L17" s="219"/>
    </row>
    <row r="18" spans="1:12" ht="15" hidden="1" customHeight="1" x14ac:dyDescent="0.35">
      <c r="A18" s="268" t="s">
        <v>753</v>
      </c>
      <c r="B18" s="326"/>
      <c r="C18" s="219"/>
      <c r="D18" s="218" t="s">
        <v>1200</v>
      </c>
      <c r="E18" s="487"/>
      <c r="F18" s="219"/>
      <c r="H18" s="269"/>
      <c r="I18" s="219"/>
      <c r="J18" s="218" t="s">
        <v>1200</v>
      </c>
      <c r="K18" s="490"/>
      <c r="L18" s="219"/>
    </row>
    <row r="19" spans="1:12" ht="15" hidden="1" customHeight="1" x14ac:dyDescent="0.35">
      <c r="A19" s="116" t="s">
        <v>751</v>
      </c>
      <c r="B19" s="326"/>
      <c r="C19" s="219"/>
      <c r="D19" s="218" t="s">
        <v>1200</v>
      </c>
      <c r="E19" s="487"/>
      <c r="F19" s="219"/>
      <c r="H19" s="269"/>
      <c r="I19" s="219"/>
      <c r="J19" s="218" t="s">
        <v>1200</v>
      </c>
      <c r="K19" s="490"/>
      <c r="L19" s="219"/>
    </row>
    <row r="20" spans="1:12" ht="15" hidden="1" customHeight="1" x14ac:dyDescent="0.35">
      <c r="A20" s="116" t="s">
        <v>751</v>
      </c>
      <c r="B20" s="326"/>
      <c r="C20" s="219"/>
      <c r="D20" s="218" t="s">
        <v>1200</v>
      </c>
      <c r="E20" s="487"/>
      <c r="F20" s="219"/>
      <c r="H20" s="269"/>
      <c r="I20" s="219"/>
      <c r="J20" s="218" t="s">
        <v>1200</v>
      </c>
      <c r="K20" s="490"/>
      <c r="L20" s="219"/>
    </row>
    <row r="21" spans="1:12" ht="15" hidden="1" customHeight="1" x14ac:dyDescent="0.35">
      <c r="A21" s="147" t="s">
        <v>110</v>
      </c>
      <c r="B21" s="326"/>
      <c r="C21" s="219"/>
      <c r="D21" s="218" t="s">
        <v>1200</v>
      </c>
      <c r="E21" s="487"/>
      <c r="F21" s="219"/>
      <c r="H21" s="269"/>
      <c r="I21" s="219"/>
      <c r="J21" s="218" t="s">
        <v>1200</v>
      </c>
      <c r="K21" s="490"/>
      <c r="L21" s="219"/>
    </row>
    <row r="22" spans="1:12" ht="15" hidden="1" customHeight="1" x14ac:dyDescent="0.35">
      <c r="A22" t="s">
        <v>194</v>
      </c>
      <c r="B22" s="326"/>
      <c r="C22" s="219"/>
      <c r="D22" s="218" t="s">
        <v>1200</v>
      </c>
      <c r="E22" s="487"/>
      <c r="F22" s="219"/>
      <c r="H22" s="269"/>
      <c r="I22" s="219"/>
      <c r="J22" s="218" t="s">
        <v>1200</v>
      </c>
      <c r="K22" s="490"/>
      <c r="L22" s="219"/>
    </row>
    <row r="23" spans="1:12" ht="15" hidden="1" customHeight="1" x14ac:dyDescent="0.35">
      <c r="A23" s="147" t="s">
        <v>111</v>
      </c>
      <c r="B23" s="326"/>
      <c r="C23" s="219"/>
      <c r="D23" s="218" t="s">
        <v>1200</v>
      </c>
      <c r="E23" s="487"/>
      <c r="F23" s="219"/>
      <c r="H23" s="269"/>
      <c r="I23" s="219"/>
      <c r="J23" s="218" t="s">
        <v>1200</v>
      </c>
      <c r="K23" s="490"/>
      <c r="L23" s="219"/>
    </row>
    <row r="24" spans="1:12" ht="15" customHeight="1" x14ac:dyDescent="0.35">
      <c r="A24" s="147"/>
      <c r="B24" s="326"/>
      <c r="C24" s="219"/>
      <c r="D24" s="218"/>
      <c r="E24" s="487"/>
      <c r="F24" s="219"/>
      <c r="H24" s="269"/>
      <c r="I24" s="219"/>
      <c r="J24" s="218"/>
      <c r="K24" s="490"/>
      <c r="L24" s="219"/>
    </row>
    <row r="25" spans="1:12" ht="15" customHeight="1" x14ac:dyDescent="0.35">
      <c r="A25" s="220" t="s">
        <v>756</v>
      </c>
      <c r="B25" s="326"/>
      <c r="C25" s="219"/>
      <c r="D25" s="218" t="s">
        <v>1200</v>
      </c>
      <c r="E25" s="487"/>
      <c r="F25" s="219"/>
      <c r="H25" s="269"/>
      <c r="I25" s="219"/>
      <c r="J25" s="218" t="s">
        <v>1200</v>
      </c>
      <c r="K25" s="490"/>
      <c r="L25" s="219"/>
    </row>
    <row r="26" spans="1:12" ht="15" customHeight="1" x14ac:dyDescent="0.35">
      <c r="A26" s="116" t="s">
        <v>898</v>
      </c>
      <c r="B26" s="326">
        <v>46724</v>
      </c>
      <c r="C26" s="219" t="s">
        <v>349</v>
      </c>
      <c r="D26" s="218" t="s">
        <v>535</v>
      </c>
      <c r="E26" s="487">
        <v>806137407</v>
      </c>
      <c r="F26" s="219" t="s">
        <v>830</v>
      </c>
      <c r="H26" s="269">
        <v>44901</v>
      </c>
      <c r="I26" s="219" t="s">
        <v>349</v>
      </c>
      <c r="J26" s="218" t="s">
        <v>535</v>
      </c>
      <c r="K26" s="489">
        <v>81435242</v>
      </c>
      <c r="L26" s="219" t="s">
        <v>830</v>
      </c>
    </row>
    <row r="27" spans="1:12" ht="15" hidden="1" customHeight="1" x14ac:dyDescent="0.35">
      <c r="A27" t="s">
        <v>757</v>
      </c>
      <c r="B27" s="326" t="s">
        <v>807</v>
      </c>
      <c r="C27" s="132"/>
      <c r="D27" s="218" t="s">
        <v>535</v>
      </c>
      <c r="E27" s="487" t="s">
        <v>807</v>
      </c>
      <c r="F27" s="132" t="s">
        <v>807</v>
      </c>
      <c r="H27" s="269" t="s">
        <v>807</v>
      </c>
      <c r="I27" s="132"/>
      <c r="J27" s="218" t="s">
        <v>535</v>
      </c>
      <c r="K27" s="491" t="s">
        <v>807</v>
      </c>
      <c r="L27" s="132" t="s">
        <v>807</v>
      </c>
    </row>
    <row r="28" spans="1:12" ht="15" hidden="1" customHeight="1" x14ac:dyDescent="0.35">
      <c r="A28" s="47" t="s">
        <v>109</v>
      </c>
      <c r="B28" s="326"/>
      <c r="C28" s="132"/>
      <c r="D28" s="218" t="s">
        <v>535</v>
      </c>
      <c r="E28" s="487"/>
      <c r="H28" s="269"/>
      <c r="J28" s="218" t="s">
        <v>535</v>
      </c>
      <c r="K28" s="490"/>
      <c r="L28" s="132"/>
    </row>
    <row r="29" spans="1:12" ht="15" hidden="1" customHeight="1" x14ac:dyDescent="0.35">
      <c r="A29" t="s">
        <v>754</v>
      </c>
      <c r="B29" s="326"/>
      <c r="C29" s="132"/>
      <c r="D29" s="218" t="s">
        <v>535</v>
      </c>
      <c r="E29" s="487"/>
      <c r="H29" s="269"/>
      <c r="J29" s="218" t="s">
        <v>535</v>
      </c>
      <c r="K29" s="490"/>
      <c r="L29" s="132"/>
    </row>
    <row r="30" spans="1:12" ht="15" hidden="1" customHeight="1" x14ac:dyDescent="0.35">
      <c r="A30" s="148" t="s">
        <v>757</v>
      </c>
      <c r="B30" s="326"/>
      <c r="C30" s="149"/>
      <c r="D30" s="218" t="s">
        <v>535</v>
      </c>
      <c r="E30" s="487"/>
      <c r="F30" s="148"/>
      <c r="H30" s="269"/>
      <c r="I30" s="148"/>
      <c r="J30" s="218" t="s">
        <v>535</v>
      </c>
      <c r="K30" s="492"/>
      <c r="L30" s="149"/>
    </row>
    <row r="31" spans="1:12" ht="15" customHeight="1" x14ac:dyDescent="0.35">
      <c r="A31" s="116" t="s">
        <v>899</v>
      </c>
      <c r="B31" s="326">
        <v>45459</v>
      </c>
      <c r="C31" s="219" t="s">
        <v>349</v>
      </c>
      <c r="D31" s="218" t="s">
        <v>535</v>
      </c>
      <c r="E31" s="487">
        <v>319646949</v>
      </c>
      <c r="F31" s="219" t="s">
        <v>830</v>
      </c>
      <c r="H31" s="326">
        <v>45459</v>
      </c>
      <c r="I31" s="219" t="s">
        <v>349</v>
      </c>
      <c r="J31" s="218" t="s">
        <v>535</v>
      </c>
      <c r="K31" s="531">
        <v>10313606</v>
      </c>
      <c r="L31" s="219" t="s">
        <v>830</v>
      </c>
    </row>
    <row r="32" spans="1:12" s="1" customFormat="1" ht="13" x14ac:dyDescent="0.3">
      <c r="A32" s="218" t="s">
        <v>1148</v>
      </c>
      <c r="B32" s="534"/>
      <c r="C32" s="534"/>
      <c r="D32" s="534"/>
      <c r="E32" s="562">
        <v>-1124789504</v>
      </c>
      <c r="K32" s="211">
        <v>-91496537</v>
      </c>
    </row>
    <row r="33" spans="1:12" ht="15" hidden="1" customHeight="1" x14ac:dyDescent="0.35">
      <c r="A33" s="218" t="s">
        <v>1153</v>
      </c>
      <c r="B33" s="326"/>
      <c r="C33" s="219"/>
      <c r="D33" s="218"/>
      <c r="E33" s="487">
        <v>0</v>
      </c>
      <c r="F33" s="219"/>
      <c r="H33" s="326"/>
      <c r="I33" s="219"/>
      <c r="J33" s="218"/>
      <c r="K33" s="531">
        <v>0</v>
      </c>
      <c r="L33" s="219"/>
    </row>
    <row r="34" spans="1:12" ht="15" customHeight="1" thickBot="1" x14ac:dyDescent="0.4">
      <c r="A34" s="220" t="s">
        <v>3</v>
      </c>
      <c r="B34" s="326"/>
      <c r="C34" s="132" t="s">
        <v>350</v>
      </c>
      <c r="D34" t="s">
        <v>1200</v>
      </c>
      <c r="E34" s="270">
        <v>12177135213</v>
      </c>
      <c r="J34" s="218"/>
      <c r="K34" s="270">
        <v>2283237448</v>
      </c>
    </row>
    <row r="35" spans="1:12" ht="15" hidden="1" customHeight="1" thickBot="1" x14ac:dyDescent="0.4">
      <c r="A35" s="47"/>
    </row>
    <row r="36" spans="1:12" ht="15" hidden="1" customHeight="1" thickTop="1" x14ac:dyDescent="0.35"/>
    <row r="37" spans="1:12" ht="15" customHeight="1" thickTop="1" x14ac:dyDescent="0.35">
      <c r="A37" s="47" t="s">
        <v>749</v>
      </c>
      <c r="D37" s="116"/>
      <c r="E37" s="192">
        <v>0</v>
      </c>
      <c r="I37" s="116"/>
      <c r="J37" s="116"/>
      <c r="K37" s="530"/>
      <c r="L37" s="116"/>
    </row>
    <row r="38" spans="1:12" ht="15" customHeight="1" x14ac:dyDescent="0.35">
      <c r="A38" s="11"/>
      <c r="B38" s="668"/>
      <c r="C38" s="668"/>
      <c r="D38" s="661">
        <v>45565</v>
      </c>
      <c r="E38" s="670"/>
      <c r="F38" s="668"/>
      <c r="G38" s="669"/>
      <c r="H38" s="668"/>
      <c r="I38" s="668"/>
      <c r="J38" s="661">
        <v>45291</v>
      </c>
      <c r="K38" s="668"/>
      <c r="L38" s="668"/>
    </row>
    <row r="39" spans="1:12" x14ac:dyDescent="0.35">
      <c r="A39" s="62" t="s">
        <v>755</v>
      </c>
      <c r="B39" s="63" t="s">
        <v>106</v>
      </c>
      <c r="C39" s="134" t="s">
        <v>752</v>
      </c>
      <c r="D39" s="134" t="s">
        <v>264</v>
      </c>
      <c r="E39" s="193" t="s">
        <v>759</v>
      </c>
      <c r="F39" s="63" t="s">
        <v>107</v>
      </c>
      <c r="H39" s="63" t="s">
        <v>106</v>
      </c>
      <c r="I39" s="134" t="s">
        <v>752</v>
      </c>
      <c r="J39" s="134" t="s">
        <v>264</v>
      </c>
      <c r="K39" s="62" t="s">
        <v>759</v>
      </c>
      <c r="L39" s="63" t="s">
        <v>108</v>
      </c>
    </row>
    <row r="40" spans="1:12" hidden="1" x14ac:dyDescent="0.35">
      <c r="A40" s="116" t="s">
        <v>899</v>
      </c>
      <c r="B40" s="269"/>
      <c r="C40" s="219"/>
      <c r="D40" s="218" t="s">
        <v>1200</v>
      </c>
      <c r="E40" s="264"/>
      <c r="H40" s="269"/>
      <c r="I40" s="219"/>
      <c r="J40" s="218"/>
      <c r="K40" s="228">
        <v>0</v>
      </c>
      <c r="L40" s="219"/>
    </row>
    <row r="41" spans="1:12" hidden="1" x14ac:dyDescent="0.35">
      <c r="A41" s="116" t="s">
        <v>887</v>
      </c>
      <c r="B41" s="269"/>
      <c r="C41" s="219"/>
      <c r="D41" s="218"/>
      <c r="E41" s="489"/>
      <c r="H41" s="269"/>
      <c r="I41" s="219"/>
      <c r="J41" s="218"/>
      <c r="K41" s="487">
        <v>0</v>
      </c>
      <c r="L41" s="219"/>
    </row>
    <row r="42" spans="1:12" ht="15" hidden="1" customHeight="1" x14ac:dyDescent="0.35">
      <c r="A42" s="116" t="s">
        <v>888</v>
      </c>
      <c r="B42" s="269"/>
      <c r="C42" s="219"/>
      <c r="D42" s="218"/>
      <c r="E42" s="489"/>
      <c r="F42" s="219"/>
      <c r="H42" s="269"/>
      <c r="I42" s="219"/>
      <c r="J42" s="218"/>
      <c r="K42" s="487">
        <v>0</v>
      </c>
      <c r="L42" s="219"/>
    </row>
    <row r="43" spans="1:12" ht="15" hidden="1" customHeight="1" x14ac:dyDescent="0.35">
      <c r="A43" s="116" t="s">
        <v>1125</v>
      </c>
      <c r="B43" s="326"/>
      <c r="C43" s="219"/>
      <c r="D43" s="218"/>
      <c r="E43" s="489"/>
      <c r="H43" s="326"/>
      <c r="I43" s="219"/>
      <c r="J43" s="218"/>
      <c r="K43" s="487">
        <v>0</v>
      </c>
      <c r="L43" s="219"/>
    </row>
    <row r="44" spans="1:12" x14ac:dyDescent="0.35">
      <c r="A44" s="116" t="s">
        <v>811</v>
      </c>
      <c r="B44" s="326">
        <v>46724</v>
      </c>
      <c r="C44" s="219" t="s">
        <v>349</v>
      </c>
      <c r="D44" s="218" t="s">
        <v>535</v>
      </c>
      <c r="E44" s="489">
        <v>6647984998</v>
      </c>
      <c r="F44" s="219" t="s">
        <v>830</v>
      </c>
      <c r="H44" s="269"/>
      <c r="I44" s="219"/>
      <c r="J44" s="218"/>
      <c r="K44" s="489">
        <v>0</v>
      </c>
      <c r="L44" s="219"/>
    </row>
    <row r="45" spans="1:12" hidden="1" x14ac:dyDescent="0.35">
      <c r="A45" s="147" t="s">
        <v>110</v>
      </c>
      <c r="B45" s="326"/>
      <c r="C45" s="219"/>
      <c r="D45" s="218"/>
      <c r="E45" s="490"/>
      <c r="H45" s="269"/>
      <c r="I45" s="219"/>
      <c r="J45" s="218"/>
      <c r="K45" s="490"/>
      <c r="L45" s="219"/>
    </row>
    <row r="46" spans="1:12" hidden="1" x14ac:dyDescent="0.35">
      <c r="A46" t="s">
        <v>194</v>
      </c>
      <c r="B46" s="326"/>
      <c r="C46" s="219"/>
      <c r="D46" s="218"/>
      <c r="E46" s="490"/>
      <c r="H46" s="269"/>
      <c r="I46" s="219"/>
      <c r="J46" s="218"/>
      <c r="K46" s="490"/>
      <c r="L46" s="219"/>
    </row>
    <row r="47" spans="1:12" hidden="1" x14ac:dyDescent="0.35">
      <c r="A47" s="147" t="s">
        <v>111</v>
      </c>
      <c r="B47" s="326"/>
      <c r="C47" s="219"/>
      <c r="D47" s="218"/>
      <c r="E47" s="490"/>
      <c r="H47" s="269"/>
      <c r="I47" s="219"/>
      <c r="J47" s="218"/>
      <c r="K47" s="490"/>
      <c r="L47" s="219"/>
    </row>
    <row r="48" spans="1:12" hidden="1" x14ac:dyDescent="0.35">
      <c r="A48" s="62" t="s">
        <v>753</v>
      </c>
      <c r="B48" s="326"/>
      <c r="C48" s="219"/>
      <c r="D48" s="218"/>
      <c r="E48" s="490"/>
      <c r="H48" s="269"/>
      <c r="I48" s="219"/>
      <c r="J48" s="218"/>
      <c r="K48" s="490"/>
      <c r="L48" s="219"/>
    </row>
    <row r="49" spans="1:12" hidden="1" x14ac:dyDescent="0.35">
      <c r="A49" t="s">
        <v>751</v>
      </c>
      <c r="B49" s="326"/>
      <c r="C49" s="219"/>
      <c r="D49" s="218"/>
      <c r="E49" s="490"/>
      <c r="H49" s="269"/>
      <c r="I49" s="219"/>
      <c r="J49" s="218"/>
      <c r="K49" s="490"/>
      <c r="L49" s="219"/>
    </row>
    <row r="50" spans="1:12" hidden="1" x14ac:dyDescent="0.35">
      <c r="A50" t="s">
        <v>751</v>
      </c>
      <c r="B50" s="326"/>
      <c r="C50" s="219"/>
      <c r="D50" s="218"/>
      <c r="E50" s="490"/>
      <c r="H50" s="269"/>
      <c r="I50" s="219"/>
      <c r="J50" s="218"/>
      <c r="K50" s="490"/>
      <c r="L50" s="219"/>
    </row>
    <row r="51" spans="1:12" hidden="1" x14ac:dyDescent="0.35">
      <c r="A51" s="147" t="s">
        <v>110</v>
      </c>
      <c r="B51" s="326"/>
      <c r="C51" s="219"/>
      <c r="D51" s="218"/>
      <c r="E51" s="490"/>
      <c r="H51" s="269"/>
      <c r="I51" s="219"/>
      <c r="J51" s="218"/>
      <c r="K51" s="490"/>
      <c r="L51" s="219"/>
    </row>
    <row r="52" spans="1:12" hidden="1" x14ac:dyDescent="0.35">
      <c r="A52" t="s">
        <v>194</v>
      </c>
      <c r="B52" s="326"/>
      <c r="C52" s="219"/>
      <c r="D52" s="218"/>
      <c r="E52" s="490"/>
      <c r="H52" s="269"/>
      <c r="I52" s="219"/>
      <c r="J52" s="218"/>
      <c r="K52" s="490"/>
      <c r="L52" s="219"/>
    </row>
    <row r="53" spans="1:12" hidden="1" x14ac:dyDescent="0.35">
      <c r="A53" s="147" t="s">
        <v>111</v>
      </c>
      <c r="B53" s="326"/>
      <c r="C53" s="219"/>
      <c r="D53" s="218"/>
      <c r="E53" s="490"/>
      <c r="H53" s="269"/>
      <c r="I53" s="219"/>
      <c r="J53" s="218"/>
      <c r="K53" s="490"/>
      <c r="L53" s="219"/>
    </row>
    <row r="54" spans="1:12" x14ac:dyDescent="0.35">
      <c r="A54" s="220" t="s">
        <v>756</v>
      </c>
      <c r="B54" s="326"/>
      <c r="C54" s="219"/>
      <c r="D54" s="218"/>
      <c r="E54" s="490"/>
      <c r="H54" s="269"/>
      <c r="I54" s="219"/>
      <c r="J54" s="218"/>
      <c r="K54" s="490"/>
      <c r="L54" s="219"/>
    </row>
    <row r="55" spans="1:12" ht="15" hidden="1" customHeight="1" x14ac:dyDescent="0.35">
      <c r="A55" s="218" t="s">
        <v>889</v>
      </c>
      <c r="B55" s="326"/>
      <c r="C55" s="219"/>
      <c r="D55" s="218"/>
      <c r="E55" s="489"/>
      <c r="H55" s="269"/>
      <c r="I55" s="219"/>
      <c r="J55" s="218"/>
      <c r="K55" s="490">
        <v>0</v>
      </c>
      <c r="L55" s="219"/>
    </row>
    <row r="56" spans="1:12" ht="15" hidden="1" customHeight="1" x14ac:dyDescent="0.35">
      <c r="A56" s="218" t="s">
        <v>890</v>
      </c>
      <c r="B56" s="326"/>
      <c r="C56" s="219"/>
      <c r="D56" s="218"/>
      <c r="E56" s="489"/>
      <c r="F56" s="219"/>
      <c r="H56" s="269"/>
      <c r="I56" s="219"/>
      <c r="J56" s="218"/>
      <c r="K56" s="490">
        <v>0</v>
      </c>
      <c r="L56" s="219"/>
    </row>
    <row r="57" spans="1:12" ht="15" hidden="1" customHeight="1" x14ac:dyDescent="0.35">
      <c r="A57" s="218" t="s">
        <v>1124</v>
      </c>
      <c r="B57" s="326"/>
      <c r="C57" s="219"/>
      <c r="D57" s="218"/>
      <c r="E57" s="489"/>
      <c r="H57" s="326"/>
      <c r="I57" s="219"/>
      <c r="J57" s="218"/>
      <c r="K57" s="490">
        <v>0</v>
      </c>
      <c r="L57" s="219"/>
    </row>
    <row r="58" spans="1:12" ht="15" customHeight="1" x14ac:dyDescent="0.35">
      <c r="A58" s="116" t="s">
        <v>898</v>
      </c>
      <c r="B58" s="326">
        <v>46724</v>
      </c>
      <c r="C58" s="219" t="s">
        <v>349</v>
      </c>
      <c r="D58" s="218" t="s">
        <v>535</v>
      </c>
      <c r="E58" s="489">
        <v>410308491</v>
      </c>
      <c r="F58" s="219" t="s">
        <v>830</v>
      </c>
      <c r="H58" s="269"/>
      <c r="I58" s="219"/>
      <c r="J58" s="218"/>
      <c r="K58" s="489">
        <v>0</v>
      </c>
      <c r="L58" s="219"/>
    </row>
    <row r="59" spans="1:12" ht="15" customHeight="1" x14ac:dyDescent="0.35">
      <c r="A59" t="s">
        <v>1155</v>
      </c>
      <c r="B59" s="326"/>
      <c r="C59" s="132"/>
      <c r="D59" s="218"/>
      <c r="E59" s="646">
        <v>-409945902</v>
      </c>
      <c r="F59" s="646"/>
      <c r="G59" s="646"/>
      <c r="H59" s="1"/>
      <c r="I59" s="132"/>
      <c r="J59" s="218"/>
      <c r="K59" s="341">
        <v>0</v>
      </c>
      <c r="L59" s="132"/>
    </row>
    <row r="60" spans="1:12" ht="15" hidden="1" customHeight="1" x14ac:dyDescent="0.35">
      <c r="A60" s="47" t="s">
        <v>109</v>
      </c>
      <c r="B60" s="326"/>
      <c r="C60" s="132"/>
      <c r="D60" t="s">
        <v>1200</v>
      </c>
      <c r="E60" s="490"/>
      <c r="H60" s="269"/>
      <c r="J60" s="218" t="s">
        <v>1200</v>
      </c>
      <c r="K60" s="490"/>
      <c r="L60" s="132"/>
    </row>
    <row r="61" spans="1:12" ht="15" hidden="1" customHeight="1" x14ac:dyDescent="0.35">
      <c r="A61" t="s">
        <v>754</v>
      </c>
      <c r="B61" s="326"/>
      <c r="C61" s="132"/>
      <c r="D61" t="s">
        <v>1200</v>
      </c>
      <c r="E61" s="490"/>
      <c r="H61" s="269"/>
      <c r="J61" s="218" t="s">
        <v>1200</v>
      </c>
      <c r="K61" s="490"/>
      <c r="L61" s="132"/>
    </row>
    <row r="62" spans="1:12" ht="15" hidden="1" customHeight="1" x14ac:dyDescent="0.35">
      <c r="A62" s="148" t="s">
        <v>757</v>
      </c>
      <c r="B62" s="326"/>
      <c r="C62" s="149"/>
      <c r="D62" s="148" t="str">
        <f>IFERROR(VLOOKUP(C62,'Base de Monedas'!#REF!,2,0),"")</f>
        <v/>
      </c>
      <c r="E62" s="492"/>
      <c r="F62" s="148"/>
      <c r="H62" s="269"/>
      <c r="I62" s="148"/>
      <c r="J62" s="218"/>
      <c r="K62" s="492"/>
      <c r="L62" s="149"/>
    </row>
    <row r="63" spans="1:12" ht="15" customHeight="1" thickBot="1" x14ac:dyDescent="0.4">
      <c r="A63" s="220" t="s">
        <v>3</v>
      </c>
      <c r="B63" s="326"/>
      <c r="C63" s="132"/>
      <c r="D63" t="str">
        <f>IFERROR(VLOOKUP(C63,'Base de Monedas'!#REF!,2,0),"")</f>
        <v/>
      </c>
      <c r="E63" s="270">
        <f>SUM(E$40:$E62)</f>
        <v>6648347587</v>
      </c>
      <c r="H63" s="269"/>
      <c r="J63" s="218" t="str">
        <f>IFERROR(VLOOKUP(I63,'Base de Monedas'!A:B,2,0),"")</f>
        <v/>
      </c>
      <c r="K63" s="270">
        <f>SUM($K$40:K61)</f>
        <v>0</v>
      </c>
    </row>
    <row r="64" spans="1:12" ht="15" customHeight="1" thickTop="1" x14ac:dyDescent="0.35">
      <c r="I64" s="132"/>
      <c r="K64" s="187"/>
    </row>
    <row r="65" spans="3:11" ht="15" customHeight="1" x14ac:dyDescent="0.35">
      <c r="C65" s="359"/>
      <c r="D65" s="360"/>
      <c r="E65" s="272"/>
      <c r="F65" s="362"/>
      <c r="H65" s="272"/>
      <c r="I65" s="272"/>
      <c r="K65" s="493"/>
    </row>
    <row r="66" spans="3:11" ht="15" customHeight="1" x14ac:dyDescent="0.35">
      <c r="C66" s="359" t="s">
        <v>874</v>
      </c>
      <c r="D66" s="360"/>
      <c r="E66" s="271"/>
      <c r="F66" s="362"/>
      <c r="H66" s="272"/>
      <c r="K66" s="490"/>
    </row>
    <row r="67" spans="3:11" ht="15" customHeight="1" x14ac:dyDescent="0.35">
      <c r="C67" s="362"/>
      <c r="D67" s="360"/>
      <c r="E67" s="361"/>
      <c r="F67" s="362"/>
      <c r="H67" s="272"/>
      <c r="I67" s="75"/>
    </row>
    <row r="68" spans="3:11" ht="15" customHeight="1" x14ac:dyDescent="0.35">
      <c r="C68" s="75"/>
      <c r="D68" s="75"/>
      <c r="E68" s="271"/>
      <c r="F68" s="75"/>
      <c r="H68" s="75"/>
      <c r="I68" s="75"/>
    </row>
    <row r="69" spans="3:11" ht="15" customHeight="1" x14ac:dyDescent="0.35"/>
    <row r="70" spans="3:11" ht="15" customHeight="1" x14ac:dyDescent="0.35"/>
    <row r="71" spans="3:11" ht="15" customHeight="1" x14ac:dyDescent="0.35"/>
    <row r="72" spans="3:11" ht="15" customHeight="1" x14ac:dyDescent="0.35"/>
    <row r="73" spans="3:11" ht="15" customHeight="1" x14ac:dyDescent="0.35"/>
    <row r="74" spans="3:11" ht="15" customHeight="1" x14ac:dyDescent="0.35"/>
    <row r="75" spans="3:11" ht="15" customHeight="1" x14ac:dyDescent="0.35"/>
    <row r="76" spans="3:11" ht="15" customHeight="1" x14ac:dyDescent="0.35"/>
    <row r="77" spans="3:11" ht="15" customHeight="1" x14ac:dyDescent="0.35"/>
    <row r="78" spans="3:11" ht="15" customHeight="1" x14ac:dyDescent="0.35"/>
    <row r="79" spans="3:11" ht="15" customHeight="1" x14ac:dyDescent="0.35"/>
    <row r="80" spans="3:11" ht="15" customHeight="1" x14ac:dyDescent="0.35"/>
    <row r="81" ht="15" customHeight="1" x14ac:dyDescent="0.35"/>
    <row r="82" ht="15" customHeight="1" x14ac:dyDescent="0.35"/>
    <row r="83" ht="15" customHeight="1" x14ac:dyDescent="0.35"/>
    <row r="84" ht="15" customHeight="1" x14ac:dyDescent="0.35"/>
    <row r="85" ht="15" customHeight="1" x14ac:dyDescent="0.35"/>
    <row r="86" ht="15" customHeight="1" x14ac:dyDescent="0.35"/>
    <row r="87" ht="15" customHeight="1" x14ac:dyDescent="0.35"/>
    <row r="88" ht="15" customHeight="1" x14ac:dyDescent="0.35"/>
    <row r="89" ht="15" customHeight="1" x14ac:dyDescent="0.35"/>
    <row r="90" ht="15" customHeight="1" x14ac:dyDescent="0.35"/>
    <row r="91" ht="15" customHeight="1" x14ac:dyDescent="0.35"/>
    <row r="92" ht="15" customHeight="1" x14ac:dyDescent="0.35"/>
    <row r="93" ht="15" customHeight="1" x14ac:dyDescent="0.35"/>
    <row r="94" ht="15" customHeight="1" x14ac:dyDescent="0.35"/>
    <row r="95" ht="15" customHeight="1" x14ac:dyDescent="0.35"/>
    <row r="96" ht="15" customHeight="1" x14ac:dyDescent="0.35"/>
    <row r="97" ht="15" customHeight="1" x14ac:dyDescent="0.35"/>
    <row r="98" ht="15" customHeight="1" x14ac:dyDescent="0.35"/>
    <row r="99" ht="15" customHeight="1" x14ac:dyDescent="0.35"/>
    <row r="100" ht="15" customHeight="1" x14ac:dyDescent="0.35"/>
    <row r="101" ht="15" customHeight="1" x14ac:dyDescent="0.35"/>
    <row r="102" ht="15" customHeight="1" x14ac:dyDescent="0.35"/>
    <row r="103" ht="15" customHeight="1" x14ac:dyDescent="0.35"/>
    <row r="104" ht="15" customHeight="1" x14ac:dyDescent="0.35"/>
    <row r="105" ht="15" customHeight="1" x14ac:dyDescent="0.35"/>
    <row r="106" ht="15" customHeight="1" x14ac:dyDescent="0.35"/>
    <row r="107" ht="15" customHeight="1" x14ac:dyDescent="0.35"/>
    <row r="108" ht="15" customHeight="1" x14ac:dyDescent="0.35"/>
    <row r="109" ht="15" customHeight="1" x14ac:dyDescent="0.35"/>
    <row r="110" ht="15" customHeight="1" x14ac:dyDescent="0.35"/>
    <row r="111" ht="15" customHeight="1" x14ac:dyDescent="0.35"/>
    <row r="112" ht="15" customHeight="1" x14ac:dyDescent="0.35"/>
    <row r="113" ht="15" customHeight="1" x14ac:dyDescent="0.35"/>
    <row r="114" ht="15" customHeight="1" x14ac:dyDescent="0.35"/>
    <row r="115" ht="15" customHeight="1" x14ac:dyDescent="0.35"/>
    <row r="116" ht="15" customHeight="1" x14ac:dyDescent="0.35"/>
    <row r="117" ht="15" customHeight="1" x14ac:dyDescent="0.35"/>
    <row r="118" ht="15" customHeight="1" x14ac:dyDescent="0.35"/>
    <row r="119" ht="15" customHeight="1" x14ac:dyDescent="0.35"/>
    <row r="120" ht="15" customHeight="1" x14ac:dyDescent="0.35"/>
    <row r="121" ht="15" customHeight="1" x14ac:dyDescent="0.35"/>
    <row r="122" ht="15" customHeight="1" x14ac:dyDescent="0.35"/>
    <row r="123" ht="15" customHeight="1" x14ac:dyDescent="0.35"/>
    <row r="124" ht="15" customHeight="1" x14ac:dyDescent="0.35"/>
    <row r="125" ht="15" customHeight="1" x14ac:dyDescent="0.35"/>
    <row r="126" ht="15" customHeight="1" x14ac:dyDescent="0.35"/>
    <row r="127" ht="15" customHeight="1" x14ac:dyDescent="0.35"/>
    <row r="128" ht="15" customHeight="1" x14ac:dyDescent="0.35"/>
    <row r="129" ht="15" customHeight="1" x14ac:dyDescent="0.35"/>
    <row r="130" ht="15" customHeight="1" x14ac:dyDescent="0.35"/>
    <row r="131" ht="15" customHeight="1" x14ac:dyDescent="0.35"/>
    <row r="132" ht="15" customHeight="1" x14ac:dyDescent="0.35"/>
    <row r="133" ht="15" customHeight="1" x14ac:dyDescent="0.35"/>
    <row r="134" ht="15" customHeight="1" x14ac:dyDescent="0.35"/>
    <row r="135" ht="15" customHeight="1" x14ac:dyDescent="0.35"/>
    <row r="136" ht="15" customHeight="1" x14ac:dyDescent="0.35"/>
    <row r="137" ht="15" customHeight="1" x14ac:dyDescent="0.35"/>
    <row r="138" ht="15" customHeight="1" x14ac:dyDescent="0.35"/>
    <row r="139" ht="15" customHeight="1" x14ac:dyDescent="0.35"/>
    <row r="140" ht="15" customHeight="1" x14ac:dyDescent="0.35"/>
    <row r="141" ht="15" customHeight="1" x14ac:dyDescent="0.35"/>
    <row r="142" ht="15" customHeight="1" x14ac:dyDescent="0.35"/>
    <row r="143" ht="15" customHeight="1" x14ac:dyDescent="0.35"/>
    <row r="144" ht="15" customHeight="1" x14ac:dyDescent="0.35"/>
    <row r="145" ht="15" customHeight="1" x14ac:dyDescent="0.35"/>
    <row r="146" ht="15" customHeight="1" x14ac:dyDescent="0.35"/>
    <row r="147" ht="15" customHeight="1" x14ac:dyDescent="0.35"/>
    <row r="148" ht="15" customHeight="1" x14ac:dyDescent="0.35"/>
    <row r="149" ht="15" customHeight="1" x14ac:dyDescent="0.35"/>
    <row r="150" ht="15" customHeight="1" x14ac:dyDescent="0.35"/>
    <row r="151" ht="15" customHeight="1" x14ac:dyDescent="0.35"/>
    <row r="152" ht="15" customHeight="1" x14ac:dyDescent="0.35"/>
    <row r="153" ht="15" customHeight="1" x14ac:dyDescent="0.35"/>
    <row r="154" ht="15" customHeight="1" x14ac:dyDescent="0.35"/>
    <row r="155" ht="15" customHeight="1" x14ac:dyDescent="0.35"/>
    <row r="156" ht="15" customHeight="1" x14ac:dyDescent="0.35"/>
    <row r="157" ht="15" customHeight="1" x14ac:dyDescent="0.35"/>
    <row r="158" ht="15" customHeight="1" x14ac:dyDescent="0.35"/>
    <row r="159" ht="15" customHeight="1" x14ac:dyDescent="0.35"/>
    <row r="160" ht="15" customHeight="1" x14ac:dyDescent="0.35"/>
    <row r="161" ht="15" customHeight="1" x14ac:dyDescent="0.35"/>
    <row r="162" ht="15" customHeight="1" x14ac:dyDescent="0.35"/>
    <row r="163" ht="15" customHeight="1" x14ac:dyDescent="0.35"/>
    <row r="164" ht="15" customHeight="1" x14ac:dyDescent="0.35"/>
    <row r="165" ht="15" customHeight="1" x14ac:dyDescent="0.35"/>
    <row r="166" ht="15" customHeight="1" x14ac:dyDescent="0.35"/>
    <row r="167" ht="15" customHeight="1" x14ac:dyDescent="0.35"/>
    <row r="168" ht="15" customHeight="1" x14ac:dyDescent="0.35"/>
    <row r="169" ht="15" customHeight="1" x14ac:dyDescent="0.35"/>
    <row r="170" ht="15" customHeight="1" x14ac:dyDescent="0.35"/>
    <row r="171" ht="15" customHeight="1" x14ac:dyDescent="0.35"/>
    <row r="172" ht="15" customHeight="1" x14ac:dyDescent="0.35"/>
    <row r="173" ht="15" customHeight="1" x14ac:dyDescent="0.35"/>
    <row r="174" ht="15" customHeight="1" x14ac:dyDescent="0.35"/>
    <row r="175" ht="15" customHeight="1" x14ac:dyDescent="0.35"/>
    <row r="176" ht="15" customHeight="1" x14ac:dyDescent="0.35"/>
    <row r="177" ht="15" customHeight="1" x14ac:dyDescent="0.35"/>
    <row r="178" ht="15" customHeight="1" x14ac:dyDescent="0.35"/>
    <row r="179" ht="15" customHeight="1" x14ac:dyDescent="0.35"/>
    <row r="180" ht="15" customHeight="1" x14ac:dyDescent="0.35"/>
    <row r="181" ht="15" customHeight="1" x14ac:dyDescent="0.35"/>
    <row r="182" ht="15" customHeight="1" x14ac:dyDescent="0.35"/>
    <row r="183" ht="15" customHeight="1" x14ac:dyDescent="0.35"/>
    <row r="184" ht="15" customHeight="1" x14ac:dyDescent="0.35"/>
    <row r="185" ht="15" customHeight="1" x14ac:dyDescent="0.35"/>
    <row r="186" ht="15" customHeight="1" x14ac:dyDescent="0.35"/>
    <row r="187" ht="15" customHeight="1" x14ac:dyDescent="0.35"/>
    <row r="188" ht="15" customHeight="1" x14ac:dyDescent="0.35"/>
    <row r="189" ht="15" customHeight="1" x14ac:dyDescent="0.35"/>
    <row r="190" ht="15" customHeight="1" x14ac:dyDescent="0.35"/>
    <row r="191" ht="15" customHeight="1" x14ac:dyDescent="0.35"/>
    <row r="192" ht="15" customHeight="1" x14ac:dyDescent="0.35"/>
    <row r="193" ht="15" customHeight="1" x14ac:dyDescent="0.35"/>
    <row r="194" ht="15" customHeight="1" x14ac:dyDescent="0.35"/>
    <row r="195" ht="15" customHeight="1" x14ac:dyDescent="0.35"/>
    <row r="196" ht="15" customHeight="1" x14ac:dyDescent="0.35"/>
    <row r="197" ht="15" customHeight="1" x14ac:dyDescent="0.35"/>
    <row r="198" ht="15" customHeight="1" x14ac:dyDescent="0.35"/>
    <row r="199" ht="15" customHeight="1" x14ac:dyDescent="0.35"/>
    <row r="200" ht="15" customHeight="1" x14ac:dyDescent="0.35"/>
    <row r="201" ht="15" customHeight="1" x14ac:dyDescent="0.35"/>
    <row r="202" ht="15" customHeight="1" x14ac:dyDescent="0.35"/>
    <row r="203" ht="15" customHeight="1" x14ac:dyDescent="0.35"/>
    <row r="204" ht="15" customHeight="1" x14ac:dyDescent="0.35"/>
    <row r="205" ht="15" customHeight="1" x14ac:dyDescent="0.35"/>
    <row r="206" ht="15" customHeight="1" x14ac:dyDescent="0.35"/>
    <row r="207" ht="15" customHeight="1" x14ac:dyDescent="0.35"/>
    <row r="208" ht="15" customHeight="1" x14ac:dyDescent="0.35"/>
    <row r="209" ht="15" customHeight="1" x14ac:dyDescent="0.35"/>
    <row r="210" ht="15" customHeight="1" x14ac:dyDescent="0.35"/>
    <row r="211" ht="15" customHeight="1" x14ac:dyDescent="0.35"/>
    <row r="212" ht="15" customHeight="1" x14ac:dyDescent="0.35"/>
    <row r="213" ht="15" customHeight="1" x14ac:dyDescent="0.35"/>
    <row r="214" ht="15" customHeight="1" x14ac:dyDescent="0.35"/>
    <row r="215" ht="15" customHeight="1" x14ac:dyDescent="0.35"/>
    <row r="216" ht="15" customHeight="1" x14ac:dyDescent="0.35"/>
    <row r="217" ht="15" customHeight="1" x14ac:dyDescent="0.35"/>
    <row r="218" ht="15" customHeight="1" x14ac:dyDescent="0.35"/>
    <row r="219" ht="15" customHeight="1" x14ac:dyDescent="0.35"/>
    <row r="220" ht="15" customHeight="1" x14ac:dyDescent="0.35"/>
    <row r="221" ht="15" customHeight="1" x14ac:dyDescent="0.35"/>
    <row r="222" ht="15" customHeight="1" x14ac:dyDescent="0.35"/>
    <row r="223" ht="15" customHeight="1" x14ac:dyDescent="0.35"/>
    <row r="224" ht="15" customHeight="1" x14ac:dyDescent="0.35"/>
    <row r="225" ht="15" customHeight="1" x14ac:dyDescent="0.35"/>
    <row r="226" ht="15" customHeight="1" x14ac:dyDescent="0.35"/>
    <row r="227" ht="15" customHeight="1" x14ac:dyDescent="0.35"/>
    <row r="228" ht="15" customHeight="1" x14ac:dyDescent="0.35"/>
    <row r="229" ht="15" customHeight="1" x14ac:dyDescent="0.35"/>
    <row r="230" ht="15" customHeight="1" x14ac:dyDescent="0.35"/>
    <row r="231" ht="15" customHeight="1" x14ac:dyDescent="0.35"/>
    <row r="232" ht="15" customHeight="1" x14ac:dyDescent="0.35"/>
    <row r="233" ht="15" customHeight="1" x14ac:dyDescent="0.35"/>
    <row r="234" ht="15" customHeight="1" x14ac:dyDescent="0.35"/>
    <row r="235" ht="15" customHeight="1" x14ac:dyDescent="0.35"/>
    <row r="236" ht="15" customHeight="1" x14ac:dyDescent="0.35"/>
    <row r="237" ht="15" customHeight="1" x14ac:dyDescent="0.35"/>
    <row r="238" ht="15" customHeight="1" x14ac:dyDescent="0.35"/>
    <row r="239" ht="15" customHeight="1" x14ac:dyDescent="0.35"/>
    <row r="240" ht="15" customHeight="1" x14ac:dyDescent="0.35"/>
    <row r="241" ht="15" customHeight="1" x14ac:dyDescent="0.35"/>
    <row r="242" ht="15" customHeight="1" x14ac:dyDescent="0.35"/>
    <row r="243" ht="15" customHeight="1" x14ac:dyDescent="0.35"/>
    <row r="244" ht="15" customHeight="1" x14ac:dyDescent="0.35"/>
    <row r="245" ht="15" customHeight="1" x14ac:dyDescent="0.35"/>
    <row r="246" ht="15" customHeight="1" x14ac:dyDescent="0.35"/>
    <row r="247" ht="15" customHeight="1" x14ac:dyDescent="0.35"/>
    <row r="248" ht="15" customHeight="1" x14ac:dyDescent="0.35"/>
    <row r="249" ht="15" customHeight="1" x14ac:dyDescent="0.35"/>
    <row r="250" ht="15" customHeight="1" x14ac:dyDescent="0.35"/>
    <row r="251" ht="15" customHeight="1" x14ac:dyDescent="0.35"/>
    <row r="252" ht="15" customHeight="1" x14ac:dyDescent="0.35"/>
    <row r="253" ht="15" customHeight="1" x14ac:dyDescent="0.35"/>
    <row r="254" ht="15" customHeight="1" x14ac:dyDescent="0.35"/>
    <row r="255" ht="15" customHeight="1" x14ac:dyDescent="0.35"/>
    <row r="256" ht="15" customHeight="1" x14ac:dyDescent="0.35"/>
    <row r="257" ht="15" customHeight="1" x14ac:dyDescent="0.35"/>
    <row r="258" ht="15" customHeight="1" x14ac:dyDescent="0.35"/>
    <row r="259" ht="15" customHeight="1" x14ac:dyDescent="0.35"/>
    <row r="260" ht="15" customHeight="1" x14ac:dyDescent="0.35"/>
    <row r="261" ht="15" customHeight="1" x14ac:dyDescent="0.35"/>
    <row r="262" ht="15" customHeight="1" x14ac:dyDescent="0.35"/>
    <row r="263" ht="15" customHeight="1" x14ac:dyDescent="0.35"/>
    <row r="264" ht="15" customHeight="1" x14ac:dyDescent="0.35"/>
    <row r="265" ht="15" customHeight="1" x14ac:dyDescent="0.35"/>
    <row r="266" ht="15" customHeight="1" x14ac:dyDescent="0.35"/>
    <row r="267" ht="15" customHeight="1" x14ac:dyDescent="0.35"/>
    <row r="268" ht="15" customHeight="1" x14ac:dyDescent="0.35"/>
    <row r="269" ht="15" customHeight="1" x14ac:dyDescent="0.35"/>
    <row r="270" ht="15" customHeight="1" x14ac:dyDescent="0.35"/>
    <row r="271" ht="15" customHeight="1" x14ac:dyDescent="0.35"/>
    <row r="272" ht="15" customHeight="1" x14ac:dyDescent="0.35"/>
    <row r="273" ht="15" customHeight="1" x14ac:dyDescent="0.35"/>
    <row r="274" ht="15" customHeight="1" x14ac:dyDescent="0.35"/>
    <row r="275" ht="15" customHeight="1" x14ac:dyDescent="0.35"/>
    <row r="276" ht="15" customHeight="1" x14ac:dyDescent="0.35"/>
    <row r="277" ht="15" customHeight="1" x14ac:dyDescent="0.35"/>
    <row r="278" ht="15" customHeight="1" x14ac:dyDescent="0.35"/>
    <row r="279" ht="15" customHeight="1" x14ac:dyDescent="0.35"/>
    <row r="280" ht="15" customHeight="1" x14ac:dyDescent="0.35"/>
    <row r="281" ht="15" customHeight="1" x14ac:dyDescent="0.35"/>
    <row r="282" ht="15" customHeight="1" x14ac:dyDescent="0.35"/>
    <row r="283" ht="15" customHeight="1" x14ac:dyDescent="0.35"/>
    <row r="284" ht="15" customHeight="1" x14ac:dyDescent="0.35"/>
    <row r="285" ht="15" customHeight="1" x14ac:dyDescent="0.35"/>
    <row r="286" ht="15" customHeight="1" x14ac:dyDescent="0.35"/>
    <row r="287" ht="15" customHeight="1" x14ac:dyDescent="0.35"/>
    <row r="288" ht="15" customHeight="1" x14ac:dyDescent="0.35"/>
    <row r="289" ht="15" customHeight="1" x14ac:dyDescent="0.35"/>
    <row r="290" ht="15" customHeight="1" x14ac:dyDescent="0.35"/>
    <row r="291" ht="15" customHeight="1" x14ac:dyDescent="0.35"/>
    <row r="292" ht="15" customHeight="1" x14ac:dyDescent="0.35"/>
    <row r="293" ht="15" customHeight="1" x14ac:dyDescent="0.35"/>
    <row r="294" ht="15" customHeight="1" x14ac:dyDescent="0.35"/>
    <row r="295" ht="15" customHeight="1" x14ac:dyDescent="0.35"/>
    <row r="296" ht="15" customHeight="1" x14ac:dyDescent="0.35"/>
    <row r="297" ht="15" customHeight="1" x14ac:dyDescent="0.35"/>
    <row r="298" ht="15" customHeight="1" x14ac:dyDescent="0.35"/>
    <row r="299" ht="15" customHeight="1" x14ac:dyDescent="0.35"/>
    <row r="300" ht="15" customHeight="1" x14ac:dyDescent="0.35"/>
    <row r="301" ht="15" customHeight="1" x14ac:dyDescent="0.35"/>
    <row r="302" ht="15" customHeight="1" x14ac:dyDescent="0.35"/>
    <row r="303" ht="15" customHeight="1" x14ac:dyDescent="0.35"/>
    <row r="304" ht="15" customHeight="1" x14ac:dyDescent="0.35"/>
    <row r="305" ht="15" customHeight="1" x14ac:dyDescent="0.35"/>
    <row r="306" ht="15" customHeight="1" x14ac:dyDescent="0.35"/>
    <row r="307" ht="15" customHeight="1" x14ac:dyDescent="0.35"/>
    <row r="308" ht="15" customHeight="1" x14ac:dyDescent="0.35"/>
    <row r="309" ht="15" customHeight="1" x14ac:dyDescent="0.35"/>
    <row r="310" ht="15" customHeight="1" x14ac:dyDescent="0.35"/>
    <row r="311" ht="15" customHeight="1" x14ac:dyDescent="0.35"/>
    <row r="312" ht="15" customHeight="1" x14ac:dyDescent="0.35"/>
    <row r="313" ht="15" customHeight="1" x14ac:dyDescent="0.35"/>
    <row r="314" ht="15" customHeight="1" x14ac:dyDescent="0.35"/>
    <row r="315" ht="15" customHeight="1" x14ac:dyDescent="0.35"/>
    <row r="316" ht="15" customHeight="1" x14ac:dyDescent="0.35"/>
    <row r="317" ht="15" customHeight="1" x14ac:dyDescent="0.35"/>
    <row r="318" ht="15" customHeight="1" x14ac:dyDescent="0.35"/>
    <row r="319" ht="15" customHeight="1" x14ac:dyDescent="0.35"/>
    <row r="320" ht="15" customHeight="1" x14ac:dyDescent="0.35"/>
    <row r="321" ht="15" customHeight="1" x14ac:dyDescent="0.35"/>
    <row r="322" ht="15" customHeight="1" x14ac:dyDescent="0.35"/>
    <row r="323" ht="15" customHeight="1" x14ac:dyDescent="0.35"/>
    <row r="324" ht="15" customHeight="1" x14ac:dyDescent="0.35"/>
    <row r="325" ht="15" customHeight="1" x14ac:dyDescent="0.35"/>
    <row r="326" ht="15" customHeight="1" x14ac:dyDescent="0.35"/>
    <row r="327" ht="15" customHeight="1" x14ac:dyDescent="0.35"/>
    <row r="328" ht="15" customHeight="1" x14ac:dyDescent="0.35"/>
    <row r="329" ht="15" customHeight="1" x14ac:dyDescent="0.35"/>
    <row r="330" ht="15" customHeight="1" x14ac:dyDescent="0.35"/>
    <row r="331" ht="15" customHeight="1" x14ac:dyDescent="0.35"/>
    <row r="332" ht="15" customHeight="1" x14ac:dyDescent="0.35"/>
    <row r="333" ht="15" customHeight="1" x14ac:dyDescent="0.35"/>
    <row r="334" ht="15" customHeight="1" x14ac:dyDescent="0.35"/>
    <row r="335" ht="15" customHeight="1" x14ac:dyDescent="0.35"/>
    <row r="336" ht="15" customHeight="1" x14ac:dyDescent="0.35"/>
    <row r="337" ht="15" customHeight="1" x14ac:dyDescent="0.35"/>
    <row r="338" ht="15" customHeight="1" x14ac:dyDescent="0.35"/>
    <row r="339" ht="15" customHeight="1" x14ac:dyDescent="0.35"/>
    <row r="340" ht="15" customHeight="1" x14ac:dyDescent="0.35"/>
    <row r="341" ht="15" customHeight="1" x14ac:dyDescent="0.35"/>
    <row r="342" ht="15" customHeight="1" x14ac:dyDescent="0.35"/>
    <row r="343" ht="15" customHeight="1" x14ac:dyDescent="0.35"/>
    <row r="344" ht="15" customHeight="1" x14ac:dyDescent="0.35"/>
    <row r="345" ht="15" customHeight="1" x14ac:dyDescent="0.35"/>
    <row r="346" ht="15" customHeight="1" x14ac:dyDescent="0.35"/>
    <row r="347" ht="15" customHeight="1" x14ac:dyDescent="0.35"/>
    <row r="348" ht="15" customHeight="1" x14ac:dyDescent="0.35"/>
    <row r="349" ht="15" customHeight="1" x14ac:dyDescent="0.35"/>
    <row r="350" ht="15" customHeight="1" x14ac:dyDescent="0.35"/>
    <row r="351" ht="15" customHeight="1" x14ac:dyDescent="0.35"/>
    <row r="352" ht="15" customHeight="1" x14ac:dyDescent="0.35"/>
    <row r="353" ht="15" customHeight="1" x14ac:dyDescent="0.35"/>
    <row r="354" ht="15" customHeight="1" x14ac:dyDescent="0.35"/>
    <row r="355" ht="15" customHeight="1" x14ac:dyDescent="0.35"/>
    <row r="356" ht="15" customHeight="1" x14ac:dyDescent="0.35"/>
    <row r="357" ht="15" customHeight="1" x14ac:dyDescent="0.35"/>
    <row r="358" ht="15" customHeight="1" x14ac:dyDescent="0.35"/>
    <row r="359" ht="15" customHeight="1" x14ac:dyDescent="0.35"/>
    <row r="360" ht="15" customHeight="1" x14ac:dyDescent="0.35"/>
    <row r="361" ht="15" customHeight="1" x14ac:dyDescent="0.35"/>
    <row r="362" ht="15" customHeight="1" x14ac:dyDescent="0.35"/>
    <row r="363" ht="15" customHeight="1" x14ac:dyDescent="0.35"/>
    <row r="364" ht="15" customHeight="1" x14ac:dyDescent="0.35"/>
    <row r="365" ht="15" customHeight="1" x14ac:dyDescent="0.35"/>
    <row r="366" ht="15" customHeight="1" x14ac:dyDescent="0.35"/>
    <row r="367" ht="15" customHeight="1" x14ac:dyDescent="0.35"/>
    <row r="368" ht="15" customHeight="1" x14ac:dyDescent="0.35"/>
    <row r="369" ht="15" customHeight="1" x14ac:dyDescent="0.35"/>
    <row r="370" ht="15" customHeight="1" x14ac:dyDescent="0.35"/>
    <row r="371" ht="15" customHeight="1" x14ac:dyDescent="0.35"/>
    <row r="372" ht="15" customHeight="1" x14ac:dyDescent="0.35"/>
    <row r="373" ht="15" customHeight="1" x14ac:dyDescent="0.35"/>
    <row r="374" ht="15" customHeight="1" x14ac:dyDescent="0.35"/>
    <row r="375" ht="15" customHeight="1" x14ac:dyDescent="0.35"/>
    <row r="376" ht="15" customHeight="1" x14ac:dyDescent="0.35"/>
    <row r="377" ht="15" customHeight="1" x14ac:dyDescent="0.35"/>
    <row r="378" ht="15" customHeight="1" x14ac:dyDescent="0.35"/>
    <row r="379" ht="15" customHeight="1" x14ac:dyDescent="0.35"/>
    <row r="380" ht="15" customHeight="1" x14ac:dyDescent="0.35"/>
    <row r="381" ht="15" customHeight="1" x14ac:dyDescent="0.35"/>
    <row r="382" ht="15" customHeight="1" x14ac:dyDescent="0.35"/>
    <row r="383" ht="15" customHeight="1" x14ac:dyDescent="0.35"/>
    <row r="384" ht="15" customHeight="1" x14ac:dyDescent="0.35"/>
    <row r="385" ht="15" customHeight="1" x14ac:dyDescent="0.35"/>
    <row r="386" ht="15" customHeight="1" x14ac:dyDescent="0.35"/>
    <row r="387" ht="15" customHeight="1" x14ac:dyDescent="0.35"/>
    <row r="388" ht="15" customHeight="1" x14ac:dyDescent="0.35"/>
    <row r="389" ht="15" customHeight="1" x14ac:dyDescent="0.35"/>
    <row r="390" ht="15" customHeight="1" x14ac:dyDescent="0.35"/>
    <row r="391" ht="15" customHeight="1" x14ac:dyDescent="0.35"/>
    <row r="392" ht="15" customHeight="1" x14ac:dyDescent="0.35"/>
    <row r="393" ht="15" customHeight="1" x14ac:dyDescent="0.35"/>
    <row r="394" ht="15" customHeight="1" x14ac:dyDescent="0.35"/>
    <row r="395" ht="15" customHeight="1" x14ac:dyDescent="0.35"/>
    <row r="396" ht="15" customHeight="1" x14ac:dyDescent="0.35"/>
    <row r="397" ht="15" customHeight="1" x14ac:dyDescent="0.35"/>
    <row r="398" ht="15" customHeight="1" x14ac:dyDescent="0.35"/>
    <row r="399" ht="15" customHeight="1" x14ac:dyDescent="0.35"/>
    <row r="400" ht="15" customHeight="1" x14ac:dyDescent="0.35"/>
    <row r="401" ht="15" customHeight="1" x14ac:dyDescent="0.35"/>
    <row r="402" ht="15" customHeight="1" x14ac:dyDescent="0.35"/>
    <row r="403" ht="15" customHeight="1" x14ac:dyDescent="0.35"/>
    <row r="404" ht="15" customHeight="1" x14ac:dyDescent="0.35"/>
    <row r="405" ht="15" customHeight="1" x14ac:dyDescent="0.35"/>
    <row r="406" ht="15" customHeight="1" x14ac:dyDescent="0.35"/>
    <row r="407" ht="15" customHeight="1" x14ac:dyDescent="0.35"/>
    <row r="408" ht="15" customHeight="1" x14ac:dyDescent="0.35"/>
    <row r="409" ht="15" customHeight="1" x14ac:dyDescent="0.35"/>
    <row r="410" ht="15" customHeight="1" x14ac:dyDescent="0.35"/>
    <row r="411" ht="15" customHeight="1" x14ac:dyDescent="0.35"/>
    <row r="412" ht="15" customHeight="1" x14ac:dyDescent="0.35"/>
    <row r="413" ht="15" customHeight="1" x14ac:dyDescent="0.35"/>
    <row r="414" ht="15" customHeight="1" x14ac:dyDescent="0.35"/>
    <row r="415" ht="15" customHeight="1" x14ac:dyDescent="0.35"/>
    <row r="416" ht="15" customHeight="1" x14ac:dyDescent="0.35"/>
    <row r="417" ht="15" customHeight="1" x14ac:dyDescent="0.35"/>
    <row r="418" ht="15" customHeight="1" x14ac:dyDescent="0.35"/>
    <row r="419" ht="15" customHeight="1" x14ac:dyDescent="0.35"/>
    <row r="420" ht="15" customHeight="1" x14ac:dyDescent="0.35"/>
    <row r="421" ht="15" customHeight="1" x14ac:dyDescent="0.35"/>
    <row r="422" ht="15" customHeight="1" x14ac:dyDescent="0.35"/>
    <row r="423" ht="15" customHeight="1" x14ac:dyDescent="0.35"/>
    <row r="424" ht="15" customHeight="1" x14ac:dyDescent="0.35"/>
    <row r="425" ht="15" customHeight="1" x14ac:dyDescent="0.35"/>
    <row r="426" ht="15" customHeight="1" x14ac:dyDescent="0.35"/>
    <row r="427" ht="15" customHeight="1" x14ac:dyDescent="0.35"/>
    <row r="428" ht="15" customHeight="1" x14ac:dyDescent="0.35"/>
    <row r="429" ht="15" customHeight="1" x14ac:dyDescent="0.35"/>
    <row r="430" ht="15" customHeight="1" x14ac:dyDescent="0.35"/>
    <row r="431" ht="15" customHeight="1" x14ac:dyDescent="0.35"/>
    <row r="432" ht="15" customHeight="1" x14ac:dyDescent="0.35"/>
    <row r="433" ht="15" customHeight="1" x14ac:dyDescent="0.35"/>
    <row r="434" ht="15" customHeight="1" x14ac:dyDescent="0.35"/>
    <row r="435" ht="15" customHeight="1" x14ac:dyDescent="0.35"/>
    <row r="436" ht="15" customHeight="1" x14ac:dyDescent="0.35"/>
    <row r="437" ht="15" customHeight="1" x14ac:dyDescent="0.35"/>
    <row r="438" ht="15" customHeight="1" x14ac:dyDescent="0.35"/>
    <row r="439" ht="15" customHeight="1" x14ac:dyDescent="0.35"/>
    <row r="440" ht="15" customHeight="1" x14ac:dyDescent="0.35"/>
    <row r="441" ht="15" customHeight="1" x14ac:dyDescent="0.35"/>
    <row r="442" ht="15" customHeight="1" x14ac:dyDescent="0.35"/>
    <row r="443" ht="15" customHeight="1" x14ac:dyDescent="0.35"/>
    <row r="444" ht="15" customHeight="1" x14ac:dyDescent="0.35"/>
    <row r="445" ht="15" customHeight="1" x14ac:dyDescent="0.35"/>
    <row r="446" ht="15" customHeight="1" x14ac:dyDescent="0.35"/>
    <row r="447" ht="15" customHeight="1" x14ac:dyDescent="0.35"/>
    <row r="448" ht="15" customHeight="1" x14ac:dyDescent="0.35"/>
    <row r="449" ht="15" customHeight="1" x14ac:dyDescent="0.35"/>
    <row r="450" ht="15" customHeight="1" x14ac:dyDescent="0.35"/>
    <row r="451" ht="15" customHeight="1" x14ac:dyDescent="0.35"/>
    <row r="452" ht="15" customHeight="1" x14ac:dyDescent="0.35"/>
    <row r="453" ht="15" customHeight="1" x14ac:dyDescent="0.35"/>
    <row r="454" ht="15" customHeight="1" x14ac:dyDescent="0.35"/>
    <row r="455" ht="15" customHeight="1" x14ac:dyDescent="0.35"/>
    <row r="456" ht="15" customHeight="1" x14ac:dyDescent="0.35"/>
    <row r="457" ht="15" customHeight="1" x14ac:dyDescent="0.35"/>
    <row r="458" ht="15" customHeight="1" x14ac:dyDescent="0.35"/>
    <row r="459" ht="15" customHeight="1" x14ac:dyDescent="0.35"/>
    <row r="460" ht="15" customHeight="1" x14ac:dyDescent="0.35"/>
    <row r="461" ht="15" customHeight="1" x14ac:dyDescent="0.35"/>
    <row r="462" ht="15" customHeight="1" x14ac:dyDescent="0.35"/>
    <row r="463" ht="15" customHeight="1" x14ac:dyDescent="0.35"/>
    <row r="464" ht="15" customHeight="1" x14ac:dyDescent="0.35"/>
    <row r="465" ht="15" customHeight="1" x14ac:dyDescent="0.35"/>
    <row r="466" ht="15" customHeight="1" x14ac:dyDescent="0.35"/>
    <row r="467" ht="15" customHeight="1" x14ac:dyDescent="0.35"/>
    <row r="468" ht="15" customHeight="1" x14ac:dyDescent="0.35"/>
    <row r="469" ht="15" customHeight="1" x14ac:dyDescent="0.35"/>
    <row r="470" ht="15" customHeight="1" x14ac:dyDescent="0.35"/>
    <row r="471" ht="15" customHeight="1" x14ac:dyDescent="0.35"/>
    <row r="472" ht="15" customHeight="1" x14ac:dyDescent="0.35"/>
    <row r="473" ht="15" customHeight="1" x14ac:dyDescent="0.35"/>
    <row r="474" ht="15" customHeight="1" x14ac:dyDescent="0.35"/>
    <row r="475" ht="15" customHeight="1" x14ac:dyDescent="0.35"/>
    <row r="476" ht="15" customHeight="1" x14ac:dyDescent="0.35"/>
    <row r="477" ht="15" customHeight="1" x14ac:dyDescent="0.35"/>
    <row r="478" ht="15" customHeight="1" x14ac:dyDescent="0.35"/>
    <row r="479" ht="15" customHeight="1" x14ac:dyDescent="0.35"/>
    <row r="480" ht="15" customHeight="1" x14ac:dyDescent="0.35"/>
    <row r="481" ht="15" customHeight="1" x14ac:dyDescent="0.35"/>
    <row r="482" ht="15" customHeight="1" x14ac:dyDescent="0.35"/>
    <row r="483" ht="15" customHeight="1" x14ac:dyDescent="0.35"/>
    <row r="484" ht="15" customHeight="1" x14ac:dyDescent="0.35"/>
    <row r="485" ht="15" customHeight="1" x14ac:dyDescent="0.35"/>
    <row r="486" ht="15" customHeight="1" x14ac:dyDescent="0.35"/>
    <row r="487" ht="15" customHeight="1" x14ac:dyDescent="0.35"/>
    <row r="488" ht="15" customHeight="1" x14ac:dyDescent="0.35"/>
    <row r="489" ht="15" customHeight="1" x14ac:dyDescent="0.35"/>
    <row r="490" ht="15" customHeight="1" x14ac:dyDescent="0.35"/>
    <row r="491" ht="15" customHeight="1" x14ac:dyDescent="0.35"/>
    <row r="492" ht="15" customHeight="1" x14ac:dyDescent="0.35"/>
    <row r="493" ht="15" customHeight="1" x14ac:dyDescent="0.35"/>
    <row r="494" ht="15" customHeight="1" x14ac:dyDescent="0.35"/>
    <row r="495" ht="15" customHeight="1" x14ac:dyDescent="0.35"/>
    <row r="496" ht="15" customHeight="1" x14ac:dyDescent="0.35"/>
    <row r="497" ht="15" customHeight="1" x14ac:dyDescent="0.35"/>
    <row r="498" ht="15" customHeight="1" x14ac:dyDescent="0.35"/>
    <row r="499" ht="18" customHeight="1" x14ac:dyDescent="0.35"/>
    <row r="500" ht="18" customHeight="1" x14ac:dyDescent="0.35"/>
    <row r="501" ht="18" customHeight="1" x14ac:dyDescent="0.35"/>
    <row r="502" ht="18" customHeight="1" x14ac:dyDescent="0.35"/>
    <row r="503" ht="18" customHeight="1" x14ac:dyDescent="0.35"/>
    <row r="504" ht="18" customHeight="1" x14ac:dyDescent="0.35"/>
    <row r="505" ht="18" customHeight="1" x14ac:dyDescent="0.35"/>
    <row r="506" ht="18" customHeight="1" x14ac:dyDescent="0.35"/>
    <row r="507" ht="18" customHeight="1" x14ac:dyDescent="0.35"/>
    <row r="508" ht="18" customHeight="1" x14ac:dyDescent="0.35"/>
    <row r="509" ht="18" customHeight="1" x14ac:dyDescent="0.35"/>
    <row r="510" ht="18" customHeight="1" x14ac:dyDescent="0.35"/>
    <row r="511" ht="18" customHeight="1" x14ac:dyDescent="0.35"/>
    <row r="512" ht="18" customHeight="1" x14ac:dyDescent="0.35"/>
    <row r="513" ht="18" customHeight="1" x14ac:dyDescent="0.35"/>
    <row r="514" ht="18" customHeight="1" x14ac:dyDescent="0.35"/>
    <row r="515" ht="18" customHeight="1" x14ac:dyDescent="0.35"/>
    <row r="516" ht="18" customHeight="1" x14ac:dyDescent="0.35"/>
    <row r="517" ht="18" customHeight="1" x14ac:dyDescent="0.35"/>
    <row r="518" ht="18" customHeight="1" x14ac:dyDescent="0.35"/>
    <row r="519" ht="18" customHeight="1" x14ac:dyDescent="0.35"/>
    <row r="520" ht="18" customHeight="1" x14ac:dyDescent="0.35"/>
    <row r="521" ht="18" customHeight="1" x14ac:dyDescent="0.35"/>
    <row r="522" ht="18" customHeight="1" x14ac:dyDescent="0.35"/>
    <row r="523" ht="18" customHeight="1" x14ac:dyDescent="0.35"/>
    <row r="524" ht="18" customHeight="1" x14ac:dyDescent="0.35"/>
    <row r="525" ht="18" customHeight="1" x14ac:dyDescent="0.35"/>
    <row r="526" ht="18" customHeight="1" x14ac:dyDescent="0.35"/>
    <row r="527" ht="18" customHeight="1" x14ac:dyDescent="0.35"/>
    <row r="528" ht="18" customHeight="1" x14ac:dyDescent="0.35"/>
    <row r="529" ht="18" customHeight="1" x14ac:dyDescent="0.35"/>
    <row r="530" ht="18" customHeight="1" x14ac:dyDescent="0.35"/>
    <row r="531" ht="18" customHeight="1" x14ac:dyDescent="0.35"/>
    <row r="532" ht="18" customHeight="1" x14ac:dyDescent="0.35"/>
    <row r="533" ht="18" customHeight="1" x14ac:dyDescent="0.35"/>
    <row r="534" ht="18" customHeight="1" x14ac:dyDescent="0.35"/>
    <row r="535" ht="18" customHeight="1" x14ac:dyDescent="0.35"/>
    <row r="536" ht="18" customHeight="1" x14ac:dyDescent="0.35"/>
    <row r="537" ht="18" customHeight="1" x14ac:dyDescent="0.35"/>
    <row r="538" ht="18" customHeight="1" x14ac:dyDescent="0.35"/>
    <row r="539" ht="18" customHeight="1" x14ac:dyDescent="0.35"/>
    <row r="540" ht="18" customHeight="1" x14ac:dyDescent="0.35"/>
    <row r="541" ht="18" customHeight="1" x14ac:dyDescent="0.35"/>
    <row r="542" ht="18" customHeight="1" x14ac:dyDescent="0.35"/>
    <row r="543" ht="18" customHeight="1" x14ac:dyDescent="0.35"/>
    <row r="544" ht="18" customHeight="1" x14ac:dyDescent="0.35"/>
    <row r="545" ht="18" customHeight="1" x14ac:dyDescent="0.35"/>
    <row r="546" ht="18" customHeight="1" x14ac:dyDescent="0.35"/>
    <row r="547" ht="18" customHeight="1" x14ac:dyDescent="0.35"/>
    <row r="548" ht="18" customHeight="1" x14ac:dyDescent="0.35"/>
    <row r="549" ht="18" customHeight="1" x14ac:dyDescent="0.35"/>
    <row r="550" ht="18" customHeight="1" x14ac:dyDescent="0.35"/>
    <row r="551" ht="18" customHeight="1" x14ac:dyDescent="0.35"/>
    <row r="552" ht="18" customHeight="1" x14ac:dyDescent="0.35"/>
    <row r="553" ht="18" customHeight="1" x14ac:dyDescent="0.35"/>
    <row r="554" ht="18" customHeight="1" x14ac:dyDescent="0.35"/>
    <row r="555" ht="18" customHeight="1" x14ac:dyDescent="0.35"/>
    <row r="556" ht="18" customHeight="1" x14ac:dyDescent="0.35"/>
    <row r="557" ht="18" customHeight="1" x14ac:dyDescent="0.35"/>
    <row r="558" ht="18" customHeight="1" x14ac:dyDescent="0.35"/>
    <row r="559" ht="18" customHeight="1" x14ac:dyDescent="0.35"/>
    <row r="560" ht="18" customHeight="1" x14ac:dyDescent="0.35"/>
    <row r="561" ht="18" customHeight="1" x14ac:dyDescent="0.35"/>
    <row r="562" ht="18" customHeight="1" x14ac:dyDescent="0.35"/>
    <row r="563" ht="18" customHeight="1" x14ac:dyDescent="0.35"/>
    <row r="564" ht="18" customHeight="1" x14ac:dyDescent="0.35"/>
    <row r="565" ht="18" customHeight="1" x14ac:dyDescent="0.35"/>
    <row r="566" ht="18" customHeight="1" x14ac:dyDescent="0.35"/>
    <row r="567" ht="18" customHeight="1" x14ac:dyDescent="0.35"/>
    <row r="568" ht="18" customHeight="1" x14ac:dyDescent="0.35"/>
    <row r="569" ht="18" customHeight="1" x14ac:dyDescent="0.35"/>
    <row r="570" ht="18" customHeight="1" x14ac:dyDescent="0.35"/>
    <row r="571" ht="18" customHeight="1" x14ac:dyDescent="0.35"/>
    <row r="572" ht="18" customHeight="1" x14ac:dyDescent="0.35"/>
    <row r="573" ht="18" customHeight="1" x14ac:dyDescent="0.35"/>
    <row r="574" ht="18" customHeight="1" x14ac:dyDescent="0.35"/>
    <row r="575" ht="18" customHeight="1" x14ac:dyDescent="0.35"/>
    <row r="576" ht="18" customHeight="1" x14ac:dyDescent="0.35"/>
    <row r="577" ht="18" customHeight="1" x14ac:dyDescent="0.35"/>
    <row r="578" ht="18" customHeight="1" x14ac:dyDescent="0.35"/>
    <row r="579" ht="18" customHeight="1" x14ac:dyDescent="0.35"/>
    <row r="580" ht="18" customHeight="1" x14ac:dyDescent="0.35"/>
    <row r="581" ht="18" customHeight="1" x14ac:dyDescent="0.35"/>
    <row r="582" ht="18" customHeight="1" x14ac:dyDescent="0.35"/>
    <row r="583" ht="18" customHeight="1" x14ac:dyDescent="0.35"/>
    <row r="584" ht="18" customHeight="1" x14ac:dyDescent="0.35"/>
    <row r="585" ht="18" customHeight="1" x14ac:dyDescent="0.35"/>
    <row r="586" ht="18" customHeight="1" x14ac:dyDescent="0.35"/>
    <row r="587" ht="18" customHeight="1" x14ac:dyDescent="0.35"/>
    <row r="588" ht="18" customHeight="1" x14ac:dyDescent="0.35"/>
    <row r="589" ht="18" customHeight="1" x14ac:dyDescent="0.35"/>
    <row r="590" ht="18" customHeight="1" x14ac:dyDescent="0.35"/>
    <row r="591" ht="18" customHeight="1" x14ac:dyDescent="0.35"/>
    <row r="592" ht="18" customHeight="1" x14ac:dyDescent="0.35"/>
    <row r="593" ht="18" customHeight="1" x14ac:dyDescent="0.35"/>
    <row r="594" ht="18" customHeight="1" x14ac:dyDescent="0.35"/>
    <row r="595" ht="18" customHeight="1" x14ac:dyDescent="0.35"/>
    <row r="596" ht="18" customHeight="1" x14ac:dyDescent="0.35"/>
    <row r="597" ht="18" customHeight="1" x14ac:dyDescent="0.35"/>
    <row r="598" ht="18" customHeight="1" x14ac:dyDescent="0.35"/>
    <row r="599" ht="18" customHeight="1" x14ac:dyDescent="0.35"/>
    <row r="600" ht="18" customHeight="1" x14ac:dyDescent="0.35"/>
    <row r="601" ht="18" customHeight="1" x14ac:dyDescent="0.35"/>
    <row r="602" ht="18" customHeight="1" x14ac:dyDescent="0.35"/>
    <row r="603" ht="18" customHeight="1" x14ac:dyDescent="0.35"/>
    <row r="604" ht="18" customHeight="1" x14ac:dyDescent="0.35"/>
    <row r="605" ht="18" customHeight="1" x14ac:dyDescent="0.35"/>
    <row r="606" ht="18" customHeight="1" x14ac:dyDescent="0.35"/>
    <row r="607" ht="18" customHeight="1" x14ac:dyDescent="0.35"/>
    <row r="608" ht="18" customHeight="1" x14ac:dyDescent="0.35"/>
    <row r="609" ht="18" customHeight="1" x14ac:dyDescent="0.35"/>
    <row r="610" ht="18" customHeight="1" x14ac:dyDescent="0.35"/>
    <row r="611" ht="18" customHeight="1" x14ac:dyDescent="0.35"/>
    <row r="612" ht="18" customHeight="1" x14ac:dyDescent="0.35"/>
    <row r="613" ht="18" customHeight="1" x14ac:dyDescent="0.35"/>
    <row r="614" ht="18" customHeight="1" x14ac:dyDescent="0.35"/>
    <row r="615" ht="18" customHeight="1" x14ac:dyDescent="0.35"/>
    <row r="616" ht="18" customHeight="1" x14ac:dyDescent="0.35"/>
    <row r="617" ht="18" customHeight="1" x14ac:dyDescent="0.35"/>
    <row r="618" ht="18" customHeight="1" x14ac:dyDescent="0.35"/>
    <row r="619" ht="18" customHeight="1" x14ac:dyDescent="0.35"/>
    <row r="620" ht="18" customHeight="1" x14ac:dyDescent="0.35"/>
    <row r="621" ht="18" customHeight="1" x14ac:dyDescent="0.35"/>
    <row r="622" ht="18" customHeight="1" x14ac:dyDescent="0.35"/>
    <row r="623" ht="18" customHeight="1" x14ac:dyDescent="0.35"/>
    <row r="624" ht="18" customHeight="1" x14ac:dyDescent="0.35"/>
    <row r="625" ht="18" customHeight="1" x14ac:dyDescent="0.35"/>
    <row r="626" ht="18" customHeight="1" x14ac:dyDescent="0.35"/>
  </sheetData>
  <mergeCells count="1">
    <mergeCell ref="A4:L4"/>
  </mergeCells>
  <hyperlinks>
    <hyperlink ref="M1" location="BG!A1" display="BG" xr:uid="{00000000-0004-0000-0A00-000000000000}"/>
    <hyperlink ref="E1" location="BG!A1" display="BG" xr:uid="{38AD0B72-7F2C-409F-B028-7905BBD2B21F}"/>
  </hyperlinks>
  <printOptions horizontalCentered="1"/>
  <pageMargins left="0.25" right="0.25" top="0.75" bottom="0.75" header="0.3" footer="0.3"/>
  <pageSetup paperSize="5" scale="69" fitToHeight="0"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0000000}">
          <x14:formula1>
            <xm:f>'Base de Monedas'!$A$1:$A$179</xm:f>
          </x14:formula1>
          <xm:sqref>I63:I64 I12:I27 I40:I61 C40:C63 C12:C34 I31:I33</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2">
    <tabColor rgb="FF0070C0"/>
    <pageSetUpPr fitToPage="1"/>
  </sheetPr>
  <dimension ref="A1:K72"/>
  <sheetViews>
    <sheetView showGridLines="0" tabSelected="1" topLeftCell="A53" zoomScaleNormal="100" zoomScaleSheetLayoutView="100" workbookViewId="0">
      <selection activeCell="H71" sqref="H71"/>
    </sheetView>
  </sheetViews>
  <sheetFormatPr baseColWidth="10" defaultColWidth="11.453125" defaultRowHeight="10" x14ac:dyDescent="0.2"/>
  <cols>
    <col min="1" max="1" width="2.08984375" style="23" customWidth="1"/>
    <col min="2" max="2" width="2" style="23" customWidth="1"/>
    <col min="3" max="3" width="29" style="23" bestFit="1" customWidth="1"/>
    <col min="4" max="4" width="26" style="23" customWidth="1"/>
    <col min="5" max="5" width="10.36328125" style="39" customWidth="1"/>
    <col min="6" max="6" width="20.90625" style="394" customWidth="1"/>
    <col min="7" max="7" width="20.90625" style="39" customWidth="1"/>
    <col min="8" max="8" width="13.90625" style="23" bestFit="1" customWidth="1"/>
    <col min="9" max="9" width="15.08984375" style="23" bestFit="1" customWidth="1"/>
    <col min="10" max="16384" width="11.453125" style="23"/>
  </cols>
  <sheetData>
    <row r="1" spans="1:8" ht="14.5" hidden="1" x14ac:dyDescent="0.3">
      <c r="D1" s="15" t="str">
        <f>Indice!C1</f>
        <v>ZUBA S.A.E.C.A.</v>
      </c>
      <c r="E1" s="106" t="s">
        <v>319</v>
      </c>
      <c r="F1" s="393"/>
      <c r="G1" s="106"/>
    </row>
    <row r="7" spans="1:8" ht="13" x14ac:dyDescent="0.3">
      <c r="A7" s="656" t="s">
        <v>235</v>
      </c>
      <c r="B7" s="656"/>
      <c r="C7" s="656"/>
      <c r="D7" s="656"/>
      <c r="E7" s="656"/>
      <c r="F7" s="656"/>
      <c r="G7" s="656"/>
    </row>
    <row r="8" spans="1:8" ht="13" x14ac:dyDescent="0.3">
      <c r="A8" s="656"/>
      <c r="B8" s="656" t="s">
        <v>1188</v>
      </c>
      <c r="C8" s="656"/>
      <c r="D8" s="656"/>
      <c r="E8" s="656"/>
      <c r="F8" s="656"/>
      <c r="G8" s="656"/>
    </row>
    <row r="9" spans="1:8" ht="13" x14ac:dyDescent="0.3">
      <c r="A9" s="656" t="s">
        <v>872</v>
      </c>
      <c r="B9" s="656"/>
      <c r="C9" s="656"/>
      <c r="D9" s="656"/>
      <c r="E9" s="656"/>
      <c r="F9" s="656"/>
      <c r="G9" s="656"/>
    </row>
    <row r="10" spans="1:8" ht="13" x14ac:dyDescent="0.3">
      <c r="A10" s="657" t="s">
        <v>977</v>
      </c>
      <c r="B10" s="656"/>
      <c r="C10" s="656"/>
      <c r="D10" s="656"/>
      <c r="E10" s="656"/>
      <c r="F10" s="656"/>
      <c r="G10" s="656"/>
    </row>
    <row r="11" spans="1:8" ht="13" x14ac:dyDescent="0.3">
      <c r="A11" s="219"/>
      <c r="B11" s="219"/>
      <c r="C11" s="219"/>
      <c r="D11" s="219"/>
      <c r="E11" s="219"/>
      <c r="F11" s="395"/>
      <c r="G11" s="219"/>
    </row>
    <row r="12" spans="1:8" ht="11.5" x14ac:dyDescent="0.25">
      <c r="A12" s="25"/>
      <c r="B12" s="25"/>
      <c r="C12" s="25"/>
      <c r="D12" s="25"/>
      <c r="E12" s="3"/>
      <c r="F12" s="396"/>
      <c r="G12" s="340"/>
    </row>
    <row r="13" spans="1:8" ht="15.5" x14ac:dyDescent="0.45">
      <c r="A13" s="25"/>
      <c r="B13" s="104"/>
      <c r="C13" s="104"/>
      <c r="D13" s="104"/>
      <c r="E13" s="131" t="s">
        <v>164</v>
      </c>
      <c r="F13" s="649">
        <v>45565</v>
      </c>
      <c r="G13" s="649">
        <v>45291</v>
      </c>
    </row>
    <row r="14" spans="1:8" ht="15.5" x14ac:dyDescent="0.2">
      <c r="B14" s="722" t="s">
        <v>165</v>
      </c>
      <c r="C14" s="722"/>
      <c r="D14" s="722"/>
      <c r="E14" s="107"/>
      <c r="F14" s="397"/>
      <c r="G14" s="107"/>
    </row>
    <row r="15" spans="1:8" ht="13" x14ac:dyDescent="0.3">
      <c r="A15" s="25"/>
      <c r="B15" s="217" t="s">
        <v>166</v>
      </c>
      <c r="C15" s="217"/>
      <c r="D15" s="1"/>
      <c r="E15" s="105"/>
      <c r="F15" s="637"/>
      <c r="G15" s="638"/>
    </row>
    <row r="16" spans="1:8" ht="14.5" x14ac:dyDescent="0.35">
      <c r="A16" s="25"/>
      <c r="B16" s="1"/>
      <c r="C16" s="715" t="s">
        <v>167</v>
      </c>
      <c r="D16" s="715"/>
      <c r="E16" s="525">
        <v>3</v>
      </c>
      <c r="F16" s="639">
        <v>9001710635</v>
      </c>
      <c r="G16" s="639">
        <v>3301094157</v>
      </c>
      <c r="H16" s="325"/>
    </row>
    <row r="17" spans="1:9" ht="14.5" x14ac:dyDescent="0.35">
      <c r="A17" s="25"/>
      <c r="B17" s="1"/>
      <c r="C17" s="715" t="s">
        <v>99</v>
      </c>
      <c r="D17" s="715"/>
      <c r="E17" s="525">
        <v>4</v>
      </c>
      <c r="F17" s="639">
        <v>602000000</v>
      </c>
      <c r="G17" s="639">
        <v>602000000</v>
      </c>
      <c r="H17" s="325"/>
    </row>
    <row r="18" spans="1:9" ht="14.5" x14ac:dyDescent="0.35">
      <c r="A18" s="25"/>
      <c r="B18" s="1"/>
      <c r="C18" s="715" t="s">
        <v>168</v>
      </c>
      <c r="D18" s="715"/>
      <c r="E18" s="525">
        <v>5</v>
      </c>
      <c r="F18" s="639">
        <v>34397488400.924835</v>
      </c>
      <c r="G18" s="639">
        <v>19070080642</v>
      </c>
      <c r="H18" s="325"/>
    </row>
    <row r="19" spans="1:9" ht="14.5" x14ac:dyDescent="0.35">
      <c r="A19" s="37"/>
      <c r="B19" s="1"/>
      <c r="C19" s="715" t="s">
        <v>35</v>
      </c>
      <c r="D19" s="715"/>
      <c r="E19" s="525">
        <v>6</v>
      </c>
      <c r="F19" s="639">
        <v>24033395597.130001</v>
      </c>
      <c r="G19" s="639">
        <v>10926116003</v>
      </c>
      <c r="I19" s="207"/>
    </row>
    <row r="20" spans="1:9" ht="14.5" x14ac:dyDescent="0.35">
      <c r="A20" s="25"/>
      <c r="B20" s="1"/>
      <c r="C20" s="715" t="s">
        <v>169</v>
      </c>
      <c r="D20" s="715"/>
      <c r="E20" s="525">
        <v>7</v>
      </c>
      <c r="F20" s="658">
        <v>71647160330.768661</v>
      </c>
      <c r="G20" s="418">
        <v>42881593081</v>
      </c>
    </row>
    <row r="21" spans="1:9" ht="13" x14ac:dyDescent="0.3">
      <c r="A21" s="25"/>
      <c r="B21" s="1"/>
      <c r="C21" s="217" t="s">
        <v>244</v>
      </c>
      <c r="D21" s="217"/>
      <c r="E21" s="478"/>
      <c r="F21" s="659">
        <f>SUM(F16:F20)</f>
        <v>139681754963.82349</v>
      </c>
      <c r="G21" s="420">
        <f>SUM(G16:G20)</f>
        <v>76780883883</v>
      </c>
    </row>
    <row r="22" spans="1:9" ht="13" x14ac:dyDescent="0.3">
      <c r="A22" s="25"/>
      <c r="B22" s="217" t="s">
        <v>170</v>
      </c>
      <c r="C22" s="1"/>
      <c r="D22" s="1"/>
      <c r="E22" s="478"/>
      <c r="F22" s="660"/>
      <c r="G22" s="391"/>
      <c r="H22" s="208"/>
      <c r="I22" s="29"/>
    </row>
    <row r="23" spans="1:9" ht="14.5" x14ac:dyDescent="0.35">
      <c r="A23" s="25"/>
      <c r="B23" s="1"/>
      <c r="C23" s="715" t="s">
        <v>171</v>
      </c>
      <c r="D23" s="715"/>
      <c r="E23" s="525">
        <v>6</v>
      </c>
      <c r="F23" s="426">
        <v>25009512</v>
      </c>
      <c r="G23" s="421">
        <v>0</v>
      </c>
      <c r="I23" s="207"/>
    </row>
    <row r="24" spans="1:9" ht="14.5" x14ac:dyDescent="0.35">
      <c r="A24" s="25"/>
      <c r="B24" s="1"/>
      <c r="C24" t="s">
        <v>168</v>
      </c>
      <c r="D24"/>
      <c r="E24" s="525">
        <v>5</v>
      </c>
      <c r="F24" s="426">
        <v>18549079478</v>
      </c>
      <c r="G24" s="426">
        <v>7649534763</v>
      </c>
    </row>
    <row r="25" spans="1:9" ht="14.5" x14ac:dyDescent="0.35">
      <c r="A25" s="25"/>
      <c r="B25" s="1"/>
      <c r="C25" s="715" t="s">
        <v>331</v>
      </c>
      <c r="D25" s="715"/>
      <c r="E25" s="525">
        <v>8</v>
      </c>
      <c r="F25" s="426">
        <v>7107900000</v>
      </c>
      <c r="G25" s="426">
        <v>3521000000</v>
      </c>
    </row>
    <row r="26" spans="1:9" ht="14.5" x14ac:dyDescent="0.35">
      <c r="A26" s="25"/>
      <c r="B26" s="1"/>
      <c r="C26" s="715" t="s">
        <v>332</v>
      </c>
      <c r="D26" s="715"/>
      <c r="E26" s="526">
        <v>9</v>
      </c>
      <c r="F26" s="426">
        <v>13137908917</v>
      </c>
      <c r="G26" s="426">
        <v>4707181344</v>
      </c>
    </row>
    <row r="27" spans="1:9" ht="14.5" x14ac:dyDescent="0.35">
      <c r="A27" s="25"/>
      <c r="B27" s="1"/>
      <c r="C27" s="715" t="s">
        <v>186</v>
      </c>
      <c r="D27" s="715"/>
      <c r="E27" s="525">
        <v>10</v>
      </c>
      <c r="F27" s="426">
        <v>10671436433</v>
      </c>
      <c r="G27" s="426">
        <v>2200339200</v>
      </c>
    </row>
    <row r="28" spans="1:9" ht="14.5" x14ac:dyDescent="0.35">
      <c r="A28" s="25"/>
      <c r="B28" s="1"/>
      <c r="C28" s="715" t="s">
        <v>112</v>
      </c>
      <c r="D28" s="715"/>
      <c r="E28" s="525">
        <v>11</v>
      </c>
      <c r="F28" s="426">
        <v>0</v>
      </c>
      <c r="G28" s="426">
        <v>0</v>
      </c>
    </row>
    <row r="29" spans="1:9" ht="14.5" x14ac:dyDescent="0.35">
      <c r="A29" s="25"/>
      <c r="B29" s="1"/>
      <c r="C29" s="715" t="s">
        <v>117</v>
      </c>
      <c r="D29" s="715"/>
      <c r="E29" s="525">
        <v>12</v>
      </c>
      <c r="F29" s="426">
        <v>0</v>
      </c>
      <c r="G29" s="426">
        <v>0</v>
      </c>
    </row>
    <row r="30" spans="1:9" ht="13" x14ac:dyDescent="0.3">
      <c r="A30" s="25"/>
      <c r="B30" s="1"/>
      <c r="C30" s="720" t="s">
        <v>261</v>
      </c>
      <c r="D30" s="720"/>
      <c r="E30" s="478"/>
      <c r="F30" s="419">
        <f>+SUM(F23:F29)</f>
        <v>49491334340</v>
      </c>
      <c r="G30" s="420">
        <f>+SUM(G23:G29)</f>
        <v>18078055307</v>
      </c>
      <c r="H30" s="209"/>
      <c r="I30" s="209"/>
    </row>
    <row r="31" spans="1:9" ht="15.5" x14ac:dyDescent="0.3">
      <c r="A31" s="25"/>
      <c r="B31" s="721" t="s">
        <v>187</v>
      </c>
      <c r="C31" s="721"/>
      <c r="D31" s="721"/>
      <c r="E31" s="651"/>
      <c r="F31" s="422">
        <f>+F21+F30</f>
        <v>189173089303.82349</v>
      </c>
      <c r="G31" s="423">
        <f>+G21+G30</f>
        <v>94858939190</v>
      </c>
      <c r="H31" s="325"/>
    </row>
    <row r="32" spans="1:9" ht="15.5" x14ac:dyDescent="0.2">
      <c r="B32" s="716" t="s">
        <v>188</v>
      </c>
      <c r="C32" s="716"/>
      <c r="D32" s="716"/>
      <c r="E32" s="652"/>
      <c r="F32" s="650"/>
      <c r="G32" s="650"/>
    </row>
    <row r="33" spans="1:9" ht="13" x14ac:dyDescent="0.3">
      <c r="A33" s="25"/>
      <c r="B33" s="217" t="s">
        <v>189</v>
      </c>
      <c r="C33" s="1"/>
      <c r="D33" s="1"/>
      <c r="E33" s="478"/>
      <c r="F33" s="424"/>
      <c r="G33" s="425"/>
    </row>
    <row r="34" spans="1:9" ht="14.5" x14ac:dyDescent="0.35">
      <c r="A34" s="25"/>
      <c r="B34" s="1"/>
      <c r="C34" s="715" t="s">
        <v>100</v>
      </c>
      <c r="D34" s="715"/>
      <c r="E34" s="525">
        <v>13</v>
      </c>
      <c r="F34" s="426">
        <v>38661540094</v>
      </c>
      <c r="G34" s="426">
        <v>9506774605</v>
      </c>
    </row>
    <row r="35" spans="1:9" ht="14.5" x14ac:dyDescent="0.35">
      <c r="A35" s="25"/>
      <c r="B35" s="1"/>
      <c r="C35" s="719" t="s">
        <v>190</v>
      </c>
      <c r="D35" s="719"/>
      <c r="E35" s="525">
        <v>14</v>
      </c>
      <c r="F35" s="426">
        <v>12177135213</v>
      </c>
      <c r="G35" s="426">
        <v>2283237448</v>
      </c>
      <c r="H35" s="325"/>
    </row>
    <row r="36" spans="1:9" ht="14.5" x14ac:dyDescent="0.35">
      <c r="A36" s="25"/>
      <c r="B36" s="1"/>
      <c r="C36" s="718" t="s">
        <v>119</v>
      </c>
      <c r="D36" s="718"/>
      <c r="E36" s="525">
        <v>15</v>
      </c>
      <c r="F36" s="426">
        <v>0</v>
      </c>
      <c r="G36" s="426">
        <v>0</v>
      </c>
    </row>
    <row r="37" spans="1:9" ht="14.5" x14ac:dyDescent="0.35">
      <c r="A37" s="25"/>
      <c r="B37" s="1"/>
      <c r="C37" s="715" t="s">
        <v>60</v>
      </c>
      <c r="D37" s="715"/>
      <c r="E37" s="525">
        <v>16</v>
      </c>
      <c r="F37" s="426">
        <v>192222197</v>
      </c>
      <c r="G37" s="426">
        <v>31145311</v>
      </c>
    </row>
    <row r="38" spans="1:9" ht="14.5" x14ac:dyDescent="0.35">
      <c r="A38" s="25"/>
      <c r="B38" s="1"/>
      <c r="C38" s="715" t="s">
        <v>61</v>
      </c>
      <c r="D38" s="715"/>
      <c r="E38" s="525">
        <v>17</v>
      </c>
      <c r="F38" s="426">
        <v>26223794</v>
      </c>
      <c r="G38" s="426">
        <v>1225403422.8835664</v>
      </c>
    </row>
    <row r="39" spans="1:9" ht="14.5" x14ac:dyDescent="0.35">
      <c r="A39" s="25"/>
      <c r="B39" s="1"/>
      <c r="C39" s="715" t="s">
        <v>62</v>
      </c>
      <c r="D39" s="715"/>
      <c r="E39" s="525">
        <v>18</v>
      </c>
      <c r="F39" s="426">
        <v>0</v>
      </c>
      <c r="G39" s="426">
        <v>0</v>
      </c>
    </row>
    <row r="40" spans="1:9" ht="14.5" x14ac:dyDescent="0.35">
      <c r="A40" s="25"/>
      <c r="B40" s="1"/>
      <c r="C40" s="715" t="s">
        <v>191</v>
      </c>
      <c r="D40" s="715"/>
      <c r="E40" s="525">
        <v>19</v>
      </c>
      <c r="F40" s="426">
        <v>4936665589.1568756</v>
      </c>
      <c r="G40" s="426">
        <v>5411474424</v>
      </c>
    </row>
    <row r="41" spans="1:9" ht="13.65" customHeight="1" x14ac:dyDescent="0.3">
      <c r="A41" s="25"/>
      <c r="B41" s="1"/>
      <c r="C41" s="217" t="s">
        <v>270</v>
      </c>
      <c r="D41" s="1"/>
      <c r="E41" s="478"/>
      <c r="F41" s="659">
        <f>SUM(F34:F40)</f>
        <v>55993786887.156876</v>
      </c>
      <c r="G41" s="420">
        <f>SUM(G34:G40)</f>
        <v>18458035210.883568</v>
      </c>
      <c r="H41" s="209"/>
      <c r="I41" s="209"/>
    </row>
    <row r="42" spans="1:9" ht="13" x14ac:dyDescent="0.3">
      <c r="A42" s="25"/>
      <c r="B42" s="217" t="s">
        <v>192</v>
      </c>
      <c r="C42" s="1"/>
      <c r="D42" s="1"/>
      <c r="E42" s="478"/>
      <c r="F42" s="660"/>
      <c r="G42" s="391"/>
    </row>
    <row r="43" spans="1:9" ht="14.5" x14ac:dyDescent="0.35">
      <c r="A43" s="25"/>
      <c r="B43" s="1"/>
      <c r="C43" s="715" t="s">
        <v>1009</v>
      </c>
      <c r="D43" s="715"/>
      <c r="E43" s="525">
        <v>13</v>
      </c>
      <c r="F43" s="426">
        <v>36740945</v>
      </c>
      <c r="G43" s="421">
        <v>198930081</v>
      </c>
    </row>
    <row r="44" spans="1:9" ht="14.5" x14ac:dyDescent="0.35">
      <c r="A44" s="25"/>
      <c r="B44" s="1"/>
      <c r="C44" s="718" t="s">
        <v>193</v>
      </c>
      <c r="D44" s="718"/>
      <c r="E44" s="525">
        <v>14</v>
      </c>
      <c r="F44" s="426">
        <v>6648347587</v>
      </c>
      <c r="G44" s="421">
        <v>0</v>
      </c>
    </row>
    <row r="45" spans="1:9" ht="14.5" x14ac:dyDescent="0.35">
      <c r="A45" s="25"/>
      <c r="B45" s="1"/>
      <c r="C45" s="715" t="s">
        <v>294</v>
      </c>
      <c r="D45" s="715"/>
      <c r="E45" s="525">
        <v>19</v>
      </c>
      <c r="F45" s="426">
        <v>99475981473.772766</v>
      </c>
      <c r="G45" s="421">
        <v>50273867003</v>
      </c>
    </row>
    <row r="46" spans="1:9" ht="13" x14ac:dyDescent="0.3">
      <c r="A46" s="25"/>
      <c r="B46" s="1"/>
      <c r="C46" s="217" t="s">
        <v>270</v>
      </c>
      <c r="D46" s="1"/>
      <c r="E46" s="478"/>
      <c r="F46" s="659">
        <f>SUM(F43:F45)</f>
        <v>106161070005.77277</v>
      </c>
      <c r="G46" s="420">
        <f>SUM(G43:G45)</f>
        <v>50472797084</v>
      </c>
    </row>
    <row r="47" spans="1:9" ht="12.5" x14ac:dyDescent="0.25">
      <c r="A47" s="25"/>
      <c r="B47" s="1"/>
      <c r="C47" s="1"/>
      <c r="D47" s="24"/>
      <c r="E47" s="527"/>
      <c r="F47" s="424"/>
      <c r="G47" s="425"/>
    </row>
    <row r="48" spans="1:9" ht="13" x14ac:dyDescent="0.3">
      <c r="A48" s="25"/>
      <c r="B48" s="716" t="s">
        <v>333</v>
      </c>
      <c r="C48" s="716"/>
      <c r="D48" s="716"/>
      <c r="E48" s="653"/>
      <c r="F48" s="422">
        <f>+F41+F46</f>
        <v>162154856892.92963</v>
      </c>
      <c r="G48" s="423">
        <f>+G41+G46</f>
        <v>68930832294.883575</v>
      </c>
    </row>
    <row r="49" spans="1:11" ht="15.5" x14ac:dyDescent="0.2">
      <c r="B49" s="716" t="s">
        <v>36</v>
      </c>
      <c r="C49" s="716"/>
      <c r="D49" s="716"/>
      <c r="E49" s="652"/>
      <c r="F49" s="654"/>
      <c r="G49" s="654"/>
    </row>
    <row r="50" spans="1:11" ht="14.5" x14ac:dyDescent="0.35">
      <c r="A50" s="25"/>
      <c r="B50" s="1"/>
      <c r="C50" s="715" t="s">
        <v>195</v>
      </c>
      <c r="D50" s="715"/>
      <c r="E50" s="525">
        <v>20</v>
      </c>
      <c r="F50" s="426">
        <v>15000317353</v>
      </c>
      <c r="G50" s="426">
        <v>15000317353</v>
      </c>
      <c r="H50" s="216"/>
      <c r="I50" s="216"/>
      <c r="J50" s="216"/>
      <c r="K50" s="216"/>
    </row>
    <row r="51" spans="1:11" ht="14.5" x14ac:dyDescent="0.35">
      <c r="A51" s="25"/>
      <c r="B51" s="1"/>
      <c r="C51" s="715" t="s">
        <v>38</v>
      </c>
      <c r="D51" s="715"/>
      <c r="E51" s="479">
        <v>21</v>
      </c>
      <c r="F51" s="426">
        <v>0</v>
      </c>
      <c r="G51" s="426">
        <v>0</v>
      </c>
    </row>
    <row r="52" spans="1:11" ht="14.5" x14ac:dyDescent="0.35">
      <c r="A52" s="37"/>
      <c r="B52" s="1"/>
      <c r="C52" s="715" t="s">
        <v>74</v>
      </c>
      <c r="D52" s="715"/>
      <c r="E52" s="479">
        <v>21</v>
      </c>
      <c r="F52" s="426">
        <v>1420066470</v>
      </c>
      <c r="G52" s="426">
        <v>1420066469.8058214</v>
      </c>
    </row>
    <row r="53" spans="1:11" ht="14.5" x14ac:dyDescent="0.35">
      <c r="A53" s="25"/>
      <c r="B53" s="1"/>
      <c r="C53" s="715" t="s">
        <v>196</v>
      </c>
      <c r="D53" s="715"/>
      <c r="E53" s="479">
        <v>21</v>
      </c>
      <c r="F53" s="426">
        <v>0</v>
      </c>
      <c r="G53" s="426">
        <v>0</v>
      </c>
    </row>
    <row r="54" spans="1:11" ht="14.5" x14ac:dyDescent="0.35">
      <c r="A54" s="25"/>
      <c r="B54" s="1"/>
      <c r="C54" s="715" t="s">
        <v>197</v>
      </c>
      <c r="D54" s="715"/>
      <c r="E54" s="479">
        <v>21</v>
      </c>
      <c r="F54" s="426">
        <v>2423700246</v>
      </c>
      <c r="G54" s="426">
        <v>0</v>
      </c>
    </row>
    <row r="55" spans="1:11" ht="14.5" x14ac:dyDescent="0.35">
      <c r="A55" s="25"/>
      <c r="B55" s="1"/>
      <c r="C55" s="715" t="s">
        <v>63</v>
      </c>
      <c r="D55" s="715"/>
      <c r="E55" s="525">
        <v>22</v>
      </c>
      <c r="F55" s="426">
        <v>0</v>
      </c>
      <c r="G55" s="640">
        <v>0</v>
      </c>
    </row>
    <row r="56" spans="1:11" ht="14.5" x14ac:dyDescent="0.35">
      <c r="A56" s="25"/>
      <c r="B56" s="1"/>
      <c r="C56" s="715" t="s">
        <v>39</v>
      </c>
      <c r="D56" s="715"/>
      <c r="E56" s="525">
        <v>23</v>
      </c>
      <c r="F56" s="421">
        <v>8174148341.8938599</v>
      </c>
      <c r="G56" s="421">
        <v>9507723072.3106098</v>
      </c>
    </row>
    <row r="57" spans="1:11" ht="13" x14ac:dyDescent="0.3">
      <c r="A57" s="25"/>
      <c r="B57" s="1"/>
      <c r="C57" s="717" t="s">
        <v>55</v>
      </c>
      <c r="D57" s="717"/>
      <c r="E57" s="429"/>
      <c r="F57" s="428">
        <f>+SUM(F50:F56)</f>
        <v>27018232410.89386</v>
      </c>
      <c r="G57" s="429">
        <f>+SUM(G50:G56)</f>
        <v>25928106895.116432</v>
      </c>
    </row>
    <row r="58" spans="1:11" ht="14.5" x14ac:dyDescent="0.35">
      <c r="A58" s="25"/>
      <c r="B58" s="1"/>
      <c r="C58" s="715" t="s">
        <v>64</v>
      </c>
      <c r="D58" s="715"/>
      <c r="E58" s="525">
        <v>24</v>
      </c>
      <c r="F58" s="427">
        <v>0</v>
      </c>
      <c r="G58" s="430">
        <v>0</v>
      </c>
    </row>
    <row r="59" spans="1:11" ht="13" x14ac:dyDescent="0.3">
      <c r="A59" s="25"/>
      <c r="B59" s="716" t="s">
        <v>926</v>
      </c>
      <c r="C59" s="716"/>
      <c r="D59" s="716"/>
      <c r="E59" s="653"/>
      <c r="F59" s="431">
        <f>+F57+F58</f>
        <v>27018232410.89386</v>
      </c>
      <c r="G59" s="431">
        <f>+G57+G58</f>
        <v>25928106895.116432</v>
      </c>
    </row>
    <row r="60" spans="1:11" ht="15.5" x14ac:dyDescent="0.3">
      <c r="A60" s="25"/>
      <c r="B60" s="716" t="s">
        <v>927</v>
      </c>
      <c r="C60" s="716"/>
      <c r="D60" s="716"/>
      <c r="E60" s="655"/>
      <c r="F60" s="431">
        <f>+F59+F48</f>
        <v>189173089303.82349</v>
      </c>
      <c r="G60" s="431">
        <f>+G59+G48</f>
        <v>94858939190</v>
      </c>
    </row>
    <row r="61" spans="1:11" s="54" customFormat="1" ht="13" x14ac:dyDescent="0.3">
      <c r="A61" s="214"/>
      <c r="B61" s="382"/>
      <c r="C61" s="38"/>
      <c r="D61" s="38"/>
      <c r="E61" s="377"/>
      <c r="F61" s="398"/>
      <c r="G61" s="398"/>
    </row>
    <row r="62" spans="1:11" s="54" customFormat="1" ht="12" x14ac:dyDescent="0.3">
      <c r="A62" s="214"/>
      <c r="B62" s="103" t="s">
        <v>330</v>
      </c>
      <c r="C62" s="214"/>
      <c r="D62" s="214"/>
      <c r="E62" s="559"/>
      <c r="F62" s="399"/>
      <c r="G62" s="399"/>
    </row>
    <row r="63" spans="1:11" s="54" customFormat="1" ht="11.5" x14ac:dyDescent="0.25">
      <c r="A63" s="214"/>
      <c r="B63" s="560"/>
      <c r="C63" s="214"/>
      <c r="D63" s="214"/>
      <c r="E63" s="559"/>
      <c r="F63" s="561"/>
      <c r="G63" s="561"/>
    </row>
    <row r="64" spans="1:11" s="54" customFormat="1" ht="11.5" x14ac:dyDescent="0.25">
      <c r="A64" s="214"/>
      <c r="B64" s="560"/>
      <c r="C64" s="214"/>
      <c r="D64" s="214"/>
      <c r="E64" s="559"/>
      <c r="F64" s="561"/>
      <c r="G64" s="561"/>
    </row>
    <row r="65" spans="1:9" ht="11.5" x14ac:dyDescent="0.25">
      <c r="A65" s="25"/>
      <c r="B65" s="36"/>
      <c r="C65" s="25"/>
      <c r="D65" s="25"/>
      <c r="E65" s="109"/>
      <c r="F65" s="400"/>
      <c r="G65" s="109"/>
    </row>
    <row r="66" spans="1:9" ht="11.5" x14ac:dyDescent="0.25">
      <c r="A66" s="25"/>
      <c r="B66" s="25"/>
      <c r="C66" s="25"/>
      <c r="D66" s="348"/>
      <c r="E66" s="365"/>
      <c r="F66" s="528"/>
      <c r="G66" s="366"/>
    </row>
    <row r="67" spans="1:9" s="40" customFormat="1" ht="15.5" x14ac:dyDescent="0.35">
      <c r="A67" s="46"/>
      <c r="B67" s="25"/>
      <c r="C67" s="25"/>
      <c r="D67" s="348"/>
      <c r="E67" s="367"/>
      <c r="F67" s="401"/>
      <c r="G67" s="605"/>
    </row>
    <row r="68" spans="1:9" s="40" customFormat="1" ht="15.5" x14ac:dyDescent="0.35">
      <c r="B68" s="25"/>
      <c r="C68" s="25"/>
      <c r="D68" s="348"/>
      <c r="E68" s="368"/>
      <c r="F68" s="401"/>
      <c r="G68" s="605"/>
    </row>
    <row r="69" spans="1:9" s="40" customFormat="1" ht="15.5" x14ac:dyDescent="0.35">
      <c r="A69" s="46"/>
      <c r="B69" s="25"/>
      <c r="C69" s="25"/>
      <c r="D69" s="348"/>
      <c r="E69" s="369"/>
      <c r="F69" s="401"/>
      <c r="G69" s="605"/>
      <c r="H69" s="321"/>
      <c r="I69" s="321"/>
    </row>
    <row r="70" spans="1:9" s="40" customFormat="1" ht="15.5" x14ac:dyDescent="0.35">
      <c r="A70" s="46"/>
      <c r="B70" s="25"/>
      <c r="C70" s="25"/>
      <c r="D70" s="348"/>
      <c r="E70" s="369"/>
      <c r="F70" s="401"/>
      <c r="G70" s="366"/>
      <c r="H70" s="321"/>
      <c r="I70" s="321"/>
    </row>
    <row r="71" spans="1:9" s="40" customFormat="1" ht="15.5" x14ac:dyDescent="0.35">
      <c r="A71" s="46"/>
      <c r="B71" s="25"/>
      <c r="C71" s="25"/>
      <c r="D71" s="348"/>
      <c r="E71" s="369"/>
      <c r="F71" s="528"/>
      <c r="G71" s="528"/>
      <c r="H71" s="321"/>
      <c r="I71" s="321"/>
    </row>
    <row r="72" spans="1:9" s="40" customFormat="1" ht="15.5" x14ac:dyDescent="0.35">
      <c r="A72" s="46"/>
      <c r="B72" s="25"/>
      <c r="C72" s="25"/>
      <c r="D72" s="348" t="s">
        <v>36</v>
      </c>
      <c r="E72" s="369"/>
      <c r="F72" s="528"/>
      <c r="G72" s="528"/>
      <c r="H72" s="321"/>
      <c r="I72" s="321"/>
    </row>
  </sheetData>
  <mergeCells count="38">
    <mergeCell ref="B14:D14"/>
    <mergeCell ref="C16:D16"/>
    <mergeCell ref="C17:D17"/>
    <mergeCell ref="C18:D18"/>
    <mergeCell ref="C19:D19"/>
    <mergeCell ref="C20:D20"/>
    <mergeCell ref="C27:D27"/>
    <mergeCell ref="C28:D28"/>
    <mergeCell ref="C23:D23"/>
    <mergeCell ref="C25:D25"/>
    <mergeCell ref="C26:D26"/>
    <mergeCell ref="C39:D39"/>
    <mergeCell ref="B32:D32"/>
    <mergeCell ref="B49:D49"/>
    <mergeCell ref="B48:D48"/>
    <mergeCell ref="B31:D31"/>
    <mergeCell ref="C40:D40"/>
    <mergeCell ref="C44:D44"/>
    <mergeCell ref="C45:D45"/>
    <mergeCell ref="C43:D43"/>
    <mergeCell ref="C29:D29"/>
    <mergeCell ref="C34:D34"/>
    <mergeCell ref="C36:D36"/>
    <mergeCell ref="C37:D37"/>
    <mergeCell ref="C38:D38"/>
    <mergeCell ref="C35:D35"/>
    <mergeCell ref="C30:D30"/>
    <mergeCell ref="B60:D60"/>
    <mergeCell ref="C58:D58"/>
    <mergeCell ref="C55:D55"/>
    <mergeCell ref="C56:D56"/>
    <mergeCell ref="C57:D57"/>
    <mergeCell ref="B59:D59"/>
    <mergeCell ref="C54:D54"/>
    <mergeCell ref="C53:D53"/>
    <mergeCell ref="C50:D50"/>
    <mergeCell ref="C52:D52"/>
    <mergeCell ref="C51:D51"/>
  </mergeCells>
  <phoneticPr fontId="75" type="noConversion"/>
  <hyperlinks>
    <hyperlink ref="E16" location="'Nota 3'!A1" display="'Nota 3'!A1" xr:uid="{00000000-0004-0000-0500-000000000000}"/>
    <hyperlink ref="E17" location="'Nota 4'!A1" display="'Nota 4'!A1" xr:uid="{00000000-0004-0000-0500-000001000000}"/>
    <hyperlink ref="E18" location="'Nota 5'!A1" display="'Nota 5'!A1" xr:uid="{00000000-0004-0000-0500-000002000000}"/>
    <hyperlink ref="E19" location="'Nota 6'!A1" display="'Nota 6'!A1" xr:uid="{00000000-0004-0000-0500-000003000000}"/>
    <hyperlink ref="E20" location="'Nota 7'!A1" display="'Nota 7'!A1" xr:uid="{00000000-0004-0000-0500-000004000000}"/>
    <hyperlink ref="E23" location="'Nota 6'!A1" display="'Nota 6'!A1" xr:uid="{00000000-0004-0000-0500-000005000000}"/>
    <hyperlink ref="E25" location="'Nota 8'!A1" display="'Nota 8'!A1" xr:uid="{00000000-0004-0000-0500-000006000000}"/>
    <hyperlink ref="E26" location="'Nota 9'!A1" display="'Nota 9'!A1" xr:uid="{00000000-0004-0000-0500-000007000000}"/>
    <hyperlink ref="E27" location="'Nota 10'!A1" display="'Nota 10'!A1" xr:uid="{00000000-0004-0000-0500-000008000000}"/>
    <hyperlink ref="E28" location="'Nota 11'!A1" display="'Nota 11'!A1" xr:uid="{00000000-0004-0000-0500-000009000000}"/>
    <hyperlink ref="E29" location="'Nota 12'!A1" display="'Nota 12'!A1" xr:uid="{00000000-0004-0000-0500-00000A000000}"/>
    <hyperlink ref="E34" location="'Nota 13'!A1" display="'Nota 13'!A1" xr:uid="{00000000-0004-0000-0500-00000B000000}"/>
    <hyperlink ref="E35" location="'Nota 14'!A1" display="'Nota 14'!A1" xr:uid="{00000000-0004-0000-0500-00000C000000}"/>
    <hyperlink ref="E44" location="'Nota 14'!A1" display="'Nota 14'!A1" xr:uid="{00000000-0004-0000-0500-00000D000000}"/>
    <hyperlink ref="E36" location="'Nota 15'!A1" display="'Nota 15'!A1" xr:uid="{00000000-0004-0000-0500-00000E000000}"/>
    <hyperlink ref="E37" location="'Nota 16'!A1" display="'Nota 16'!A1" xr:uid="{00000000-0004-0000-0500-00000F000000}"/>
    <hyperlink ref="E38" location="'Nota 17'!A1" display="'Nota 17'!A1" xr:uid="{00000000-0004-0000-0500-000010000000}"/>
    <hyperlink ref="E39" location="'Nota 18'!A1" display="'Nota 18'!A1" xr:uid="{00000000-0004-0000-0500-000011000000}"/>
    <hyperlink ref="E40" location="'Nota 19'!A1" display="'Nota 19'!A1" xr:uid="{00000000-0004-0000-0500-000012000000}"/>
    <hyperlink ref="E45" location="'Nota 19'!A1" display="'Nota 19'!A1" xr:uid="{00000000-0004-0000-0500-000013000000}"/>
    <hyperlink ref="E50" location="'Nota 20'!A1" display="'Nota 20'!A1" xr:uid="{00000000-0004-0000-0500-000014000000}"/>
    <hyperlink ref="E51" location="' Nota 21'!A1" display="' Nota 21'!A1" xr:uid="{00000000-0004-0000-0500-000016000000}"/>
    <hyperlink ref="E52" location="' Nota 21'!A1" display="' Nota 21'!A1" xr:uid="{00000000-0004-0000-0500-000017000000}"/>
    <hyperlink ref="E53" location="' Nota 21'!A1" display="' Nota 21'!A1" xr:uid="{00000000-0004-0000-0500-000018000000}"/>
    <hyperlink ref="E54" location="' Nota 21'!A1" display="' Nota 21'!A1" xr:uid="{00000000-0004-0000-0500-000019000000}"/>
    <hyperlink ref="E1" location="Indice!A1" display="Indice" xr:uid="{00000000-0004-0000-0500-00001C000000}"/>
    <hyperlink ref="E24" location="'Nota 5'!A1" display="'Nota 5'!A1" xr:uid="{00000000-0004-0000-0500-00001D000000}"/>
    <hyperlink ref="E55" location="'Nota 22'!A1" display="'Nota 22'!A1" xr:uid="{00000000-0004-0000-0500-000015000000}"/>
    <hyperlink ref="E56" location="'Nota 23'!A1" display="'Nota 23'!A1" xr:uid="{00000000-0004-0000-0500-00001A000000}"/>
    <hyperlink ref="E58" location="'Nota 24'!A1" display="'Nota 24'!A1" xr:uid="{00000000-0004-0000-0500-00001B000000}"/>
    <hyperlink ref="E43" location="'Nota 13'!A1" display="'Nota 13'!A1" xr:uid="{EE4CEA6C-CFC7-44F9-B48A-7C5522E7E342}"/>
  </hyperlinks>
  <printOptions horizontalCentered="1"/>
  <pageMargins left="0.23622047244094491" right="0.23622047244094491" top="0.74803149606299213" bottom="0.74803149606299213" header="0.31496062992125984" footer="0.31496062992125984"/>
  <pageSetup paperSize="9" scale="75" orientation="portrait" r:id="rId1"/>
  <drawing r:id="rId2"/>
  <legacy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Hoja20">
    <tabColor rgb="FF000099"/>
    <pageSetUpPr fitToPage="1"/>
  </sheetPr>
  <dimension ref="A1:AG16"/>
  <sheetViews>
    <sheetView showGridLines="0" zoomScaleNormal="100" workbookViewId="0">
      <selection activeCell="F12" sqref="F12"/>
    </sheetView>
  </sheetViews>
  <sheetFormatPr baseColWidth="10" defaultRowHeight="14.5" x14ac:dyDescent="0.35"/>
  <cols>
    <col min="1" max="1" width="54.36328125" style="59" customWidth="1"/>
    <col min="2" max="3" width="23.453125" style="59" customWidth="1"/>
    <col min="4" max="33" width="11.453125" style="59"/>
  </cols>
  <sheetData>
    <row r="1" spans="1:33" x14ac:dyDescent="0.35">
      <c r="A1" s="59" t="str">
        <f>Indice!C1</f>
        <v>ZUBA S.A.E.C.A.</v>
      </c>
      <c r="D1" s="73" t="s">
        <v>118</v>
      </c>
    </row>
    <row r="5" spans="1:33" x14ac:dyDescent="0.35">
      <c r="A5" s="225" t="s">
        <v>265</v>
      </c>
      <c r="B5" s="133"/>
      <c r="C5" s="133"/>
      <c r="S5"/>
      <c r="T5"/>
      <c r="U5"/>
      <c r="V5"/>
      <c r="W5"/>
      <c r="X5"/>
      <c r="Y5"/>
      <c r="Z5"/>
      <c r="AA5"/>
      <c r="AB5"/>
      <c r="AC5"/>
      <c r="AD5"/>
      <c r="AE5"/>
      <c r="AF5"/>
      <c r="AG5"/>
    </row>
    <row r="7" spans="1:33" x14ac:dyDescent="0.35">
      <c r="A7" s="261"/>
      <c r="B7" s="726" t="s">
        <v>973</v>
      </c>
      <c r="C7" s="726"/>
    </row>
    <row r="8" spans="1:33" x14ac:dyDescent="0.35">
      <c r="A8" s="261" t="s">
        <v>119</v>
      </c>
      <c r="B8" s="671">
        <f>+'Nota 12'!B7</f>
        <v>45565</v>
      </c>
      <c r="C8" s="671">
        <f>+'Nota 12'!C7</f>
        <v>45291</v>
      </c>
      <c r="S8"/>
      <c r="T8"/>
      <c r="U8"/>
      <c r="V8"/>
      <c r="W8"/>
      <c r="X8"/>
      <c r="Y8"/>
      <c r="Z8"/>
      <c r="AA8"/>
      <c r="AB8"/>
      <c r="AC8"/>
      <c r="AD8"/>
      <c r="AE8"/>
      <c r="AF8"/>
      <c r="AG8"/>
    </row>
    <row r="9" spans="1:33" x14ac:dyDescent="0.35">
      <c r="A9" s="116" t="s">
        <v>105</v>
      </c>
      <c r="B9" s="487">
        <v>0</v>
      </c>
      <c r="C9" s="487">
        <v>0</v>
      </c>
      <c r="S9"/>
      <c r="T9"/>
      <c r="U9"/>
      <c r="V9"/>
      <c r="W9"/>
      <c r="X9"/>
      <c r="Y9"/>
      <c r="Z9"/>
      <c r="AA9"/>
      <c r="AB9"/>
      <c r="AC9"/>
      <c r="AD9"/>
      <c r="AE9"/>
      <c r="AF9"/>
      <c r="AG9"/>
    </row>
    <row r="10" spans="1:33" x14ac:dyDescent="0.35">
      <c r="A10" s="116" t="s">
        <v>120</v>
      </c>
      <c r="B10" s="487">
        <v>0</v>
      </c>
      <c r="C10" s="487">
        <v>0</v>
      </c>
      <c r="S10"/>
      <c r="T10"/>
      <c r="U10"/>
      <c r="V10"/>
      <c r="W10"/>
      <c r="X10"/>
      <c r="Y10"/>
      <c r="Z10"/>
      <c r="AA10"/>
      <c r="AB10"/>
      <c r="AC10"/>
      <c r="AD10"/>
      <c r="AE10"/>
      <c r="AF10"/>
      <c r="AG10"/>
    </row>
    <row r="11" spans="1:33" x14ac:dyDescent="0.35">
      <c r="A11" s="116" t="s">
        <v>757</v>
      </c>
      <c r="B11" s="487">
        <v>0</v>
      </c>
      <c r="C11" s="487">
        <v>0</v>
      </c>
      <c r="S11"/>
      <c r="T11"/>
      <c r="U11"/>
      <c r="V11"/>
      <c r="W11"/>
      <c r="X11"/>
      <c r="Y11"/>
      <c r="Z11"/>
      <c r="AA11"/>
      <c r="AB11"/>
      <c r="AC11"/>
      <c r="AD11"/>
      <c r="AE11"/>
      <c r="AF11"/>
      <c r="AG11"/>
    </row>
    <row r="12" spans="1:33" ht="15" thickBot="1" x14ac:dyDescent="0.4">
      <c r="A12" s="241" t="s">
        <v>116</v>
      </c>
      <c r="B12" s="488">
        <f>SUM(B9:B11)</f>
        <v>0</v>
      </c>
      <c r="C12" s="488">
        <f>SUM(C9:C11)</f>
        <v>0</v>
      </c>
      <c r="S12"/>
      <c r="T12"/>
      <c r="U12"/>
      <c r="V12"/>
      <c r="W12"/>
      <c r="X12"/>
      <c r="Y12"/>
      <c r="Z12"/>
      <c r="AA12"/>
      <c r="AB12"/>
      <c r="AC12"/>
      <c r="AD12"/>
      <c r="AE12"/>
      <c r="AF12"/>
      <c r="AG12"/>
    </row>
    <row r="13" spans="1:33" ht="15" thickTop="1" x14ac:dyDescent="0.35">
      <c r="A13" s="71"/>
      <c r="S13"/>
      <c r="T13"/>
      <c r="U13"/>
      <c r="V13"/>
      <c r="W13"/>
      <c r="X13"/>
      <c r="Y13"/>
      <c r="Z13"/>
      <c r="AA13"/>
      <c r="AB13"/>
      <c r="AC13"/>
      <c r="AD13"/>
      <c r="AE13"/>
      <c r="AF13"/>
      <c r="AG13"/>
    </row>
    <row r="14" spans="1:33" x14ac:dyDescent="0.35">
      <c r="A14" s="70"/>
      <c r="S14"/>
      <c r="T14"/>
      <c r="U14"/>
      <c r="V14"/>
      <c r="W14"/>
      <c r="X14"/>
      <c r="Y14"/>
      <c r="Z14"/>
      <c r="AA14"/>
      <c r="AB14"/>
      <c r="AC14"/>
      <c r="AD14"/>
      <c r="AE14"/>
      <c r="AF14"/>
      <c r="AG14"/>
    </row>
    <row r="15" spans="1:33" x14ac:dyDescent="0.35">
      <c r="A15" s="71"/>
      <c r="D15" s="69"/>
      <c r="E15" s="69"/>
      <c r="S15"/>
      <c r="T15"/>
      <c r="U15"/>
      <c r="V15"/>
      <c r="W15"/>
      <c r="X15"/>
      <c r="Y15"/>
      <c r="Z15"/>
      <c r="AA15"/>
      <c r="AB15"/>
      <c r="AC15"/>
      <c r="AD15"/>
      <c r="AE15"/>
      <c r="AF15"/>
      <c r="AG15"/>
    </row>
    <row r="16" spans="1:33" x14ac:dyDescent="0.35">
      <c r="S16"/>
      <c r="T16"/>
      <c r="U16"/>
      <c r="V16"/>
      <c r="W16"/>
      <c r="X16"/>
      <c r="Y16"/>
      <c r="Z16"/>
      <c r="AA16"/>
      <c r="AB16"/>
      <c r="AC16"/>
      <c r="AD16"/>
      <c r="AE16"/>
      <c r="AF16"/>
      <c r="AG16"/>
    </row>
  </sheetData>
  <mergeCells count="1">
    <mergeCell ref="B7:C7"/>
  </mergeCells>
  <hyperlinks>
    <hyperlink ref="D1" location="BG!A1" display="BG" xr:uid="{00000000-0004-0000-0F00-000000000000}"/>
  </hyperlinks>
  <pageMargins left="0.25" right="0.25" top="0.75" bottom="0.75" header="0.3" footer="0.3"/>
  <pageSetup paperSize="9" scale="97" fitToHeight="0"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Hoja21">
    <tabColor rgb="FF000099"/>
    <pageSetUpPr fitToPage="1"/>
  </sheetPr>
  <dimension ref="A1:AE13"/>
  <sheetViews>
    <sheetView topLeftCell="A2" zoomScaleNormal="100" workbookViewId="0">
      <selection activeCell="A21" sqref="A21"/>
    </sheetView>
  </sheetViews>
  <sheetFormatPr baseColWidth="10" defaultRowHeight="14.5" x14ac:dyDescent="0.35"/>
  <cols>
    <col min="1" max="1" width="55.81640625" style="59" customWidth="1"/>
    <col min="2" max="3" width="20.1796875" style="59" customWidth="1"/>
    <col min="4" max="31" width="11.453125" style="59"/>
  </cols>
  <sheetData>
    <row r="1" spans="1:31" x14ac:dyDescent="0.35">
      <c r="A1" s="59" t="str">
        <f>Indice!C1</f>
        <v>ZUBA S.A.E.C.A.</v>
      </c>
      <c r="D1" s="73" t="s">
        <v>118</v>
      </c>
    </row>
    <row r="4" spans="1:31" x14ac:dyDescent="0.35">
      <c r="A4" s="225" t="s">
        <v>266</v>
      </c>
      <c r="B4" s="133"/>
      <c r="C4" s="133"/>
      <c r="R4"/>
      <c r="S4"/>
      <c r="T4"/>
      <c r="U4"/>
      <c r="V4"/>
      <c r="W4"/>
      <c r="X4"/>
      <c r="Y4"/>
      <c r="Z4"/>
      <c r="AA4"/>
      <c r="AB4"/>
      <c r="AC4"/>
      <c r="AD4"/>
      <c r="AE4"/>
    </row>
    <row r="5" spans="1:31" x14ac:dyDescent="0.35">
      <c r="B5" s="233"/>
      <c r="C5" s="233"/>
    </row>
    <row r="6" spans="1:31" x14ac:dyDescent="0.35">
      <c r="C6" s="127" t="s">
        <v>973</v>
      </c>
    </row>
    <row r="7" spans="1:31" x14ac:dyDescent="0.35">
      <c r="A7" s="261" t="s">
        <v>60</v>
      </c>
      <c r="B7" s="671">
        <f>+'Nota 15'!B8</f>
        <v>45565</v>
      </c>
      <c r="C7" s="671">
        <f>+'Nota 15'!C8</f>
        <v>45291</v>
      </c>
    </row>
    <row r="8" spans="1:31" x14ac:dyDescent="0.35">
      <c r="A8" s="233" t="s">
        <v>121</v>
      </c>
      <c r="B8" s="485">
        <v>132132513</v>
      </c>
      <c r="C8" s="485">
        <v>424735</v>
      </c>
    </row>
    <row r="9" spans="1:31" x14ac:dyDescent="0.35">
      <c r="A9" s="233" t="s">
        <v>122</v>
      </c>
      <c r="B9" s="485">
        <v>60089684</v>
      </c>
      <c r="C9" s="485">
        <v>30720576</v>
      </c>
    </row>
    <row r="10" spans="1:31" x14ac:dyDescent="0.35">
      <c r="B10" s="378"/>
      <c r="C10" s="378"/>
    </row>
    <row r="11" spans="1:31" ht="15" thickBot="1" x14ac:dyDescent="0.4">
      <c r="A11" s="247" t="s">
        <v>3</v>
      </c>
      <c r="B11" s="486">
        <f>SUM(B8:B10)</f>
        <v>192222197</v>
      </c>
      <c r="C11" s="486">
        <f>SUM(C8:C10)</f>
        <v>31145311</v>
      </c>
    </row>
    <row r="12" spans="1:31" ht="15" thickTop="1" x14ac:dyDescent="0.35"/>
    <row r="13" spans="1:31" x14ac:dyDescent="0.35">
      <c r="A13" s="64"/>
      <c r="B13" s="235"/>
      <c r="C13" s="235"/>
    </row>
  </sheetData>
  <hyperlinks>
    <hyperlink ref="D1" location="BG!A1" display="BG" xr:uid="{00000000-0004-0000-1800-000000000000}"/>
  </hyperlinks>
  <pageMargins left="0.25" right="0.25" top="0.75" bottom="0.75" header="0.3" footer="0.3"/>
  <pageSetup paperSize="9" fitToHeight="0"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Hoja22">
    <tabColor rgb="FF000099"/>
    <pageSetUpPr fitToPage="1"/>
  </sheetPr>
  <dimension ref="A1:M16"/>
  <sheetViews>
    <sheetView showGridLines="0" zoomScaleNormal="100" workbookViewId="0">
      <selection activeCell="B1" sqref="B1:C1048576"/>
    </sheetView>
  </sheetViews>
  <sheetFormatPr baseColWidth="10" defaultRowHeight="14.5" x14ac:dyDescent="0.35"/>
  <cols>
    <col min="1" max="1" width="56.1796875" style="59" customWidth="1"/>
    <col min="2" max="3" width="21" style="59" customWidth="1"/>
    <col min="4" max="13" width="11.453125" style="59"/>
  </cols>
  <sheetData>
    <row r="1" spans="1:4" x14ac:dyDescent="0.35">
      <c r="A1" s="59" t="str">
        <f>Indice!C1</f>
        <v>ZUBA S.A.E.C.A.</v>
      </c>
      <c r="D1" s="73" t="s">
        <v>118</v>
      </c>
    </row>
    <row r="5" spans="1:4" x14ac:dyDescent="0.35">
      <c r="A5" s="225" t="s">
        <v>280</v>
      </c>
      <c r="B5" s="133"/>
      <c r="C5" s="133"/>
    </row>
    <row r="6" spans="1:4" s="13" customFormat="1" x14ac:dyDescent="0.35">
      <c r="A6" s="74"/>
      <c r="B6" s="74"/>
      <c r="C6" s="74"/>
    </row>
    <row r="7" spans="1:4" x14ac:dyDescent="0.35">
      <c r="C7" s="127" t="s">
        <v>975</v>
      </c>
    </row>
    <row r="8" spans="1:4" x14ac:dyDescent="0.35">
      <c r="A8" s="128" t="s">
        <v>61</v>
      </c>
      <c r="B8" s="671">
        <f>+'Nota 16'!B7</f>
        <v>45565</v>
      </c>
      <c r="C8" s="671">
        <f>+'Nota 16'!C7</f>
        <v>45291</v>
      </c>
    </row>
    <row r="9" spans="1:4" x14ac:dyDescent="0.35">
      <c r="A9" s="233" t="s">
        <v>123</v>
      </c>
      <c r="B9" s="485">
        <v>0</v>
      </c>
      <c r="C9" s="485">
        <v>1168170542.8835664</v>
      </c>
    </row>
    <row r="10" spans="1:4" x14ac:dyDescent="0.35">
      <c r="A10" s="233" t="s">
        <v>895</v>
      </c>
      <c r="B10" s="485">
        <v>1492225</v>
      </c>
      <c r="C10" s="485">
        <v>0</v>
      </c>
    </row>
    <row r="11" spans="1:4" x14ac:dyDescent="0.35">
      <c r="A11" s="233" t="s">
        <v>987</v>
      </c>
      <c r="B11" s="485">
        <v>24731569</v>
      </c>
      <c r="C11" s="485">
        <v>57232880</v>
      </c>
    </row>
    <row r="12" spans="1:4" ht="15" thickBot="1" x14ac:dyDescent="0.4">
      <c r="A12" s="247" t="s">
        <v>3</v>
      </c>
      <c r="B12" s="486">
        <f>SUM(B9:B11)</f>
        <v>26223794</v>
      </c>
      <c r="C12" s="488">
        <f>SUM(C9:C11)</f>
        <v>1225403422.8835664</v>
      </c>
    </row>
    <row r="13" spans="1:4" ht="15" thickTop="1" x14ac:dyDescent="0.35"/>
    <row r="15" spans="1:4" x14ac:dyDescent="0.35">
      <c r="B15" s="274"/>
      <c r="C15" s="274"/>
    </row>
    <row r="16" spans="1:4" x14ac:dyDescent="0.35">
      <c r="B16" s="273"/>
      <c r="C16" s="273"/>
    </row>
  </sheetData>
  <hyperlinks>
    <hyperlink ref="D1" location="BG!A1" display="BG" xr:uid="{00000000-0004-0000-1900-000000000000}"/>
  </hyperlinks>
  <pageMargins left="0.25" right="0.25" top="0.75" bottom="0.75" header="0.3" footer="0.3"/>
  <pageSetup paperSize="9" fitToHeight="0"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Hoja23">
    <tabColor rgb="FF000099"/>
    <pageSetUpPr fitToPage="1"/>
  </sheetPr>
  <dimension ref="A1:L17"/>
  <sheetViews>
    <sheetView showGridLines="0" zoomScaleNormal="100" workbookViewId="0">
      <selection activeCell="A3" sqref="A3"/>
    </sheetView>
  </sheetViews>
  <sheetFormatPr baseColWidth="10" defaultRowHeight="14.5" x14ac:dyDescent="0.35"/>
  <cols>
    <col min="1" max="1" width="48.6328125" style="59" customWidth="1"/>
    <col min="2" max="3" width="25" style="59" customWidth="1"/>
    <col min="4" max="4" width="3.36328125" style="59" bestFit="1" customWidth="1"/>
    <col min="5" max="12" width="11.453125" style="59"/>
  </cols>
  <sheetData>
    <row r="1" spans="1:4" x14ac:dyDescent="0.35">
      <c r="A1" s="59" t="str">
        <f>Indice!C1</f>
        <v>ZUBA S.A.E.C.A.</v>
      </c>
      <c r="D1" s="73" t="s">
        <v>118</v>
      </c>
    </row>
    <row r="2" spans="1:4" ht="30" customHeight="1" x14ac:dyDescent="0.35"/>
    <row r="4" spans="1:4" x14ac:dyDescent="0.35">
      <c r="A4" s="716" t="s">
        <v>267</v>
      </c>
      <c r="B4" s="716"/>
      <c r="C4" s="716"/>
    </row>
    <row r="6" spans="1:4" x14ac:dyDescent="0.35">
      <c r="C6" s="127" t="s">
        <v>973</v>
      </c>
    </row>
    <row r="7" spans="1:4" x14ac:dyDescent="0.35">
      <c r="A7" s="822" t="s">
        <v>62</v>
      </c>
      <c r="B7" s="671">
        <f>+'Nota 17'!B8</f>
        <v>45565</v>
      </c>
      <c r="C7" s="671">
        <f>+'Nota 17'!C8</f>
        <v>45291</v>
      </c>
    </row>
    <row r="8" spans="1:4" x14ac:dyDescent="0.35">
      <c r="A8" s="822"/>
      <c r="B8" s="167"/>
      <c r="C8" s="167"/>
    </row>
    <row r="9" spans="1:4" x14ac:dyDescent="0.35">
      <c r="A9" s="275" t="s">
        <v>760</v>
      </c>
    </row>
    <row r="10" spans="1:4" x14ac:dyDescent="0.35">
      <c r="A10" s="275" t="s">
        <v>762</v>
      </c>
    </row>
    <row r="11" spans="1:4" x14ac:dyDescent="0.35">
      <c r="A11" s="275" t="s">
        <v>761</v>
      </c>
    </row>
    <row r="12" spans="1:4" hidden="1" x14ac:dyDescent="0.35">
      <c r="A12" s="275" t="s">
        <v>268</v>
      </c>
    </row>
    <row r="13" spans="1:4" ht="15" thickBot="1" x14ac:dyDescent="0.4">
      <c r="A13" s="247" t="s">
        <v>3</v>
      </c>
      <c r="B13" s="484">
        <f>SUM(B8:B11)</f>
        <v>0</v>
      </c>
      <c r="C13" s="484">
        <f>SUM(C8:C11)</f>
        <v>0</v>
      </c>
    </row>
    <row r="14" spans="1:4" ht="15" thickTop="1" x14ac:dyDescent="0.35"/>
    <row r="17" spans="7:7" x14ac:dyDescent="0.35">
      <c r="G17" s="59" t="s">
        <v>40</v>
      </c>
    </row>
  </sheetData>
  <mergeCells count="2">
    <mergeCell ref="A4:C4"/>
    <mergeCell ref="A7:A8"/>
  </mergeCells>
  <hyperlinks>
    <hyperlink ref="D1" location="BG!A1" display="BG" xr:uid="{00000000-0004-0000-1A00-000000000000}"/>
  </hyperlinks>
  <pageMargins left="0.25" right="0.25"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Hoja24">
    <tabColor rgb="FF000099"/>
    <pageSetUpPr fitToPage="1"/>
  </sheetPr>
  <dimension ref="A1:H99"/>
  <sheetViews>
    <sheetView showGridLines="0" topLeftCell="A73" zoomScale="80" zoomScaleNormal="80" workbookViewId="0">
      <selection activeCell="E69" sqref="E69"/>
    </sheetView>
  </sheetViews>
  <sheetFormatPr baseColWidth="10" defaultRowHeight="14.5" x14ac:dyDescent="0.35"/>
  <cols>
    <col min="1" max="1" width="73.6328125" bestFit="1" customWidth="1"/>
    <col min="2" max="2" width="17.90625" style="190" customWidth="1"/>
    <col min="3" max="3" width="17.90625" customWidth="1"/>
    <col min="4" max="4" width="25.36328125" bestFit="1" customWidth="1"/>
    <col min="5" max="5" width="74.54296875" bestFit="1" customWidth="1"/>
    <col min="6" max="6" width="15.6328125" customWidth="1"/>
    <col min="7" max="7" width="15.08984375" bestFit="1" customWidth="1"/>
  </cols>
  <sheetData>
    <row r="1" spans="1:8" x14ac:dyDescent="0.35">
      <c r="A1" t="str">
        <f>Indice!C1</f>
        <v>ZUBA S.A.E.C.A.</v>
      </c>
      <c r="D1" s="72" t="s">
        <v>118</v>
      </c>
    </row>
    <row r="2" spans="1:8" ht="39" customHeight="1" x14ac:dyDescent="0.35"/>
    <row r="3" spans="1:8" x14ac:dyDescent="0.35">
      <c r="A3" s="225" t="s">
        <v>269</v>
      </c>
      <c r="B3" s="392"/>
      <c r="C3" s="133"/>
    </row>
    <row r="4" spans="1:8" x14ac:dyDescent="0.35">
      <c r="A4" s="824" t="s">
        <v>973</v>
      </c>
      <c r="B4" s="824"/>
      <c r="C4" s="824"/>
    </row>
    <row r="5" spans="1:8" s="647" customFormat="1" ht="43.25" customHeight="1" x14ac:dyDescent="0.35">
      <c r="A5" s="805" t="s">
        <v>1174</v>
      </c>
      <c r="B5" s="805"/>
      <c r="C5" s="805"/>
      <c r="D5" s="685"/>
      <c r="E5" s="685"/>
      <c r="F5" s="685"/>
      <c r="G5" s="685"/>
    </row>
    <row r="6" spans="1:8" x14ac:dyDescent="0.35">
      <c r="A6" s="5"/>
    </row>
    <row r="7" spans="1:8" x14ac:dyDescent="0.35">
      <c r="A7" s="276" t="s">
        <v>58</v>
      </c>
      <c r="B7" s="662">
        <f>'Nota 18'!B7</f>
        <v>45565</v>
      </c>
      <c r="C7" s="662">
        <f>'Nota 18'!C7</f>
        <v>45291</v>
      </c>
    </row>
    <row r="8" spans="1:8" x14ac:dyDescent="0.35">
      <c r="A8" s="278" t="s">
        <v>125</v>
      </c>
      <c r="B8" s="483"/>
      <c r="C8" s="483"/>
      <c r="D8" s="89"/>
    </row>
    <row r="9" spans="1:8" x14ac:dyDescent="0.35">
      <c r="A9" s="406" t="s">
        <v>849</v>
      </c>
      <c r="B9" s="483">
        <v>44369023</v>
      </c>
      <c r="C9" s="483">
        <v>1059886293</v>
      </c>
      <c r="D9" s="89"/>
      <c r="H9" s="224"/>
    </row>
    <row r="10" spans="1:8" x14ac:dyDescent="0.35">
      <c r="A10" s="406" t="s">
        <v>1111</v>
      </c>
      <c r="B10" s="483">
        <v>4758285738</v>
      </c>
      <c r="C10" s="483">
        <v>0</v>
      </c>
      <c r="D10" s="89"/>
    </row>
    <row r="11" spans="1:8" hidden="1" x14ac:dyDescent="0.35">
      <c r="A11" s="406" t="s">
        <v>1054</v>
      </c>
      <c r="B11" s="483">
        <v>0</v>
      </c>
      <c r="C11" s="483">
        <v>0</v>
      </c>
      <c r="D11" s="89"/>
    </row>
    <row r="12" spans="1:8" hidden="1" x14ac:dyDescent="0.35">
      <c r="A12" s="406" t="s">
        <v>988</v>
      </c>
      <c r="B12" s="483">
        <v>0</v>
      </c>
      <c r="C12" s="483">
        <v>0</v>
      </c>
      <c r="D12" s="89"/>
    </row>
    <row r="13" spans="1:8" x14ac:dyDescent="0.35">
      <c r="A13" s="406" t="s">
        <v>909</v>
      </c>
      <c r="B13" s="483">
        <v>7003034316</v>
      </c>
      <c r="C13" s="483">
        <v>0</v>
      </c>
      <c r="D13" s="89"/>
    </row>
    <row r="14" spans="1:8" x14ac:dyDescent="0.35">
      <c r="A14" s="406" t="s">
        <v>908</v>
      </c>
      <c r="B14" s="483">
        <v>16044362434</v>
      </c>
      <c r="C14" s="483">
        <v>0</v>
      </c>
      <c r="D14" s="89"/>
    </row>
    <row r="15" spans="1:8" hidden="1" x14ac:dyDescent="0.35">
      <c r="A15" s="406" t="s">
        <v>911</v>
      </c>
      <c r="B15" s="483">
        <v>0</v>
      </c>
      <c r="C15" s="483">
        <v>0</v>
      </c>
      <c r="D15" s="89"/>
    </row>
    <row r="16" spans="1:8" hidden="1" x14ac:dyDescent="0.35">
      <c r="A16" s="406" t="s">
        <v>910</v>
      </c>
      <c r="B16" s="483">
        <v>0</v>
      </c>
      <c r="C16" s="483">
        <v>0</v>
      </c>
      <c r="D16" s="89"/>
    </row>
    <row r="17" spans="1:8" hidden="1" x14ac:dyDescent="0.35">
      <c r="A17" s="406" t="s">
        <v>1055</v>
      </c>
      <c r="B17" s="483">
        <v>0</v>
      </c>
      <c r="C17" s="483">
        <v>0</v>
      </c>
      <c r="D17" s="89"/>
    </row>
    <row r="18" spans="1:8" hidden="1" x14ac:dyDescent="0.35">
      <c r="A18" s="406" t="s">
        <v>1107</v>
      </c>
      <c r="B18" s="483">
        <v>0</v>
      </c>
      <c r="C18" s="483">
        <v>0</v>
      </c>
      <c r="D18" s="89"/>
    </row>
    <row r="19" spans="1:8" hidden="1" x14ac:dyDescent="0.35">
      <c r="A19" s="406" t="s">
        <v>1108</v>
      </c>
      <c r="B19" s="483">
        <v>0</v>
      </c>
      <c r="C19" s="483">
        <v>0</v>
      </c>
      <c r="D19" s="89"/>
    </row>
    <row r="20" spans="1:8" hidden="1" x14ac:dyDescent="0.35">
      <c r="A20" s="406" t="s">
        <v>1109</v>
      </c>
      <c r="B20" s="483">
        <v>0</v>
      </c>
      <c r="C20" s="483">
        <v>0</v>
      </c>
      <c r="D20" s="89"/>
    </row>
    <row r="21" spans="1:8" hidden="1" x14ac:dyDescent="0.35">
      <c r="A21" s="406" t="s">
        <v>1002</v>
      </c>
      <c r="B21" s="483">
        <v>0</v>
      </c>
      <c r="C21" s="483">
        <v>0</v>
      </c>
    </row>
    <row r="22" spans="1:8" hidden="1" x14ac:dyDescent="0.35">
      <c r="A22" s="406" t="s">
        <v>1003</v>
      </c>
      <c r="B22" s="483">
        <v>0</v>
      </c>
      <c r="C22" s="483">
        <v>0</v>
      </c>
    </row>
    <row r="23" spans="1:8" hidden="1" x14ac:dyDescent="0.35">
      <c r="A23" s="406" t="s">
        <v>1116</v>
      </c>
      <c r="B23" s="483">
        <v>0</v>
      </c>
      <c r="C23" s="483">
        <v>0</v>
      </c>
    </row>
    <row r="24" spans="1:8" hidden="1" x14ac:dyDescent="0.35">
      <c r="A24" s="406" t="s">
        <v>1004</v>
      </c>
      <c r="B24" s="483">
        <v>0</v>
      </c>
      <c r="C24" s="483">
        <v>0</v>
      </c>
    </row>
    <row r="25" spans="1:8" hidden="1" x14ac:dyDescent="0.35">
      <c r="A25" s="406" t="s">
        <v>1117</v>
      </c>
      <c r="B25" s="483">
        <v>0</v>
      </c>
      <c r="C25" s="483">
        <v>0</v>
      </c>
    </row>
    <row r="26" spans="1:8" hidden="1" x14ac:dyDescent="0.35">
      <c r="A26" s="406" t="s">
        <v>1118</v>
      </c>
      <c r="B26" s="483">
        <v>0</v>
      </c>
      <c r="C26" s="483">
        <v>0</v>
      </c>
    </row>
    <row r="27" spans="1:8" x14ac:dyDescent="0.35">
      <c r="A27" s="406" t="s">
        <v>912</v>
      </c>
      <c r="B27" s="483">
        <v>39009198</v>
      </c>
      <c r="C27" s="483">
        <v>64246564</v>
      </c>
      <c r="H27" s="362"/>
    </row>
    <row r="28" spans="1:8" x14ac:dyDescent="0.35">
      <c r="A28" s="406" t="s">
        <v>1047</v>
      </c>
      <c r="B28" s="483">
        <v>0</v>
      </c>
      <c r="C28" s="483">
        <v>1619048</v>
      </c>
      <c r="H28" s="362"/>
    </row>
    <row r="29" spans="1:8" x14ac:dyDescent="0.35">
      <c r="A29" s="406" t="s">
        <v>914</v>
      </c>
      <c r="B29" s="483">
        <v>96751371</v>
      </c>
      <c r="C29" s="483">
        <v>74731433</v>
      </c>
      <c r="H29" s="362"/>
    </row>
    <row r="30" spans="1:8" x14ac:dyDescent="0.35">
      <c r="A30" s="406" t="s">
        <v>915</v>
      </c>
      <c r="B30" s="483">
        <v>30000515</v>
      </c>
      <c r="C30" s="483">
        <v>45349866</v>
      </c>
      <c r="H30" s="362"/>
    </row>
    <row r="31" spans="1:8" x14ac:dyDescent="0.35">
      <c r="A31" s="406" t="s">
        <v>916</v>
      </c>
      <c r="B31" s="483">
        <v>165254443</v>
      </c>
      <c r="C31" s="483">
        <v>62403120</v>
      </c>
    </row>
    <row r="32" spans="1:8" ht="15.75" customHeight="1" x14ac:dyDescent="0.35">
      <c r="A32" s="406" t="s">
        <v>1048</v>
      </c>
      <c r="B32" s="483">
        <v>336513416</v>
      </c>
      <c r="C32" s="483">
        <v>6947144</v>
      </c>
    </row>
    <row r="33" spans="1:4" ht="14.4" customHeight="1" x14ac:dyDescent="0.35">
      <c r="A33" s="406" t="s">
        <v>1197</v>
      </c>
      <c r="B33" s="483">
        <v>25837757</v>
      </c>
      <c r="C33" s="483">
        <v>0</v>
      </c>
    </row>
    <row r="34" spans="1:4" x14ac:dyDescent="0.35">
      <c r="A34" s="406" t="s">
        <v>913</v>
      </c>
      <c r="B34" s="483">
        <v>12576669</v>
      </c>
      <c r="C34" s="483">
        <v>0</v>
      </c>
    </row>
    <row r="35" spans="1:4" x14ac:dyDescent="0.35">
      <c r="A35" s="406" t="s">
        <v>1046</v>
      </c>
      <c r="B35" s="483">
        <v>37364908</v>
      </c>
      <c r="C35" s="483">
        <v>86386312</v>
      </c>
    </row>
    <row r="36" spans="1:4" x14ac:dyDescent="0.35">
      <c r="A36" s="406" t="s">
        <v>1069</v>
      </c>
      <c r="B36" s="483">
        <v>6648362196</v>
      </c>
      <c r="C36" s="483">
        <v>25848998</v>
      </c>
    </row>
    <row r="37" spans="1:4" x14ac:dyDescent="0.35">
      <c r="A37" s="406" t="s">
        <v>1073</v>
      </c>
      <c r="B37" s="483">
        <v>60096103803</v>
      </c>
      <c r="C37" s="483">
        <v>19281124688</v>
      </c>
    </row>
    <row r="38" spans="1:4" x14ac:dyDescent="0.35">
      <c r="A38" s="406" t="s">
        <v>1166</v>
      </c>
      <c r="B38" s="483">
        <v>0</v>
      </c>
      <c r="C38" s="89">
        <v>0</v>
      </c>
      <c r="D38" s="362"/>
    </row>
    <row r="39" spans="1:4" x14ac:dyDescent="0.35">
      <c r="A39" s="406" t="s">
        <v>1146</v>
      </c>
      <c r="B39" s="483">
        <v>-60716351577</v>
      </c>
      <c r="C39" s="483">
        <v>-19253865521</v>
      </c>
      <c r="D39" s="362"/>
    </row>
    <row r="40" spans="1:4" x14ac:dyDescent="0.35">
      <c r="A40" s="406" t="s">
        <v>1169</v>
      </c>
      <c r="B40" s="483">
        <v>-12875552576</v>
      </c>
      <c r="C40" s="89">
        <v>0</v>
      </c>
      <c r="D40" s="362"/>
    </row>
    <row r="41" spans="1:4" x14ac:dyDescent="0.35">
      <c r="A41" s="406" t="s">
        <v>1172</v>
      </c>
      <c r="B41" s="483">
        <v>-20578825277.843124</v>
      </c>
      <c r="C41" s="483">
        <v>0</v>
      </c>
      <c r="D41" s="362"/>
    </row>
    <row r="42" spans="1:4" x14ac:dyDescent="0.35">
      <c r="A42" s="278" t="s">
        <v>191</v>
      </c>
      <c r="B42" s="483"/>
      <c r="C42" s="89"/>
    </row>
    <row r="43" spans="1:4" x14ac:dyDescent="0.35">
      <c r="A43" s="223" t="s">
        <v>850</v>
      </c>
      <c r="B43" s="483">
        <v>52722000</v>
      </c>
      <c r="C43" s="483">
        <v>47387105</v>
      </c>
    </row>
    <row r="44" spans="1:4" x14ac:dyDescent="0.35">
      <c r="A44" s="223" t="s">
        <v>853</v>
      </c>
      <c r="B44" s="483">
        <v>58725731</v>
      </c>
      <c r="C44" s="483">
        <v>48525731</v>
      </c>
    </row>
    <row r="45" spans="1:4" x14ac:dyDescent="0.35">
      <c r="A45" s="223" t="s">
        <v>885</v>
      </c>
      <c r="B45" s="483">
        <v>24375000</v>
      </c>
      <c r="C45" s="483">
        <v>22475000</v>
      </c>
    </row>
    <row r="46" spans="1:4" x14ac:dyDescent="0.35">
      <c r="A46" s="223" t="s">
        <v>886</v>
      </c>
      <c r="B46" s="483">
        <v>60434786</v>
      </c>
      <c r="C46" s="483">
        <v>42034786</v>
      </c>
    </row>
    <row r="47" spans="1:4" x14ac:dyDescent="0.35">
      <c r="A47" s="223" t="s">
        <v>1070</v>
      </c>
      <c r="B47" s="483">
        <v>76464267</v>
      </c>
      <c r="C47" s="483">
        <v>17435000</v>
      </c>
    </row>
    <row r="48" spans="1:4" x14ac:dyDescent="0.35">
      <c r="A48" s="223" t="s">
        <v>1139</v>
      </c>
      <c r="B48" s="483">
        <v>30628571</v>
      </c>
      <c r="C48" s="89">
        <v>0</v>
      </c>
    </row>
    <row r="49" spans="1:7" x14ac:dyDescent="0.35">
      <c r="A49" s="223" t="s">
        <v>851</v>
      </c>
      <c r="B49" s="483">
        <v>198954589</v>
      </c>
      <c r="C49" s="483">
        <v>185859773</v>
      </c>
    </row>
    <row r="50" spans="1:7" ht="15" customHeight="1" x14ac:dyDescent="0.35">
      <c r="A50" s="223" t="s">
        <v>852</v>
      </c>
      <c r="B50" s="483">
        <v>0</v>
      </c>
      <c r="C50" s="483">
        <v>208020187</v>
      </c>
    </row>
    <row r="51" spans="1:7" x14ac:dyDescent="0.35">
      <c r="A51" s="223" t="s">
        <v>883</v>
      </c>
      <c r="B51" s="483">
        <v>0</v>
      </c>
      <c r="C51" s="483">
        <v>106224314</v>
      </c>
    </row>
    <row r="52" spans="1:7" ht="15" customHeight="1" x14ac:dyDescent="0.35">
      <c r="A52" s="223" t="s">
        <v>884</v>
      </c>
      <c r="B52" s="483">
        <v>737108527</v>
      </c>
      <c r="C52" s="483">
        <v>913657293</v>
      </c>
    </row>
    <row r="53" spans="1:7" x14ac:dyDescent="0.35">
      <c r="A53" s="223" t="s">
        <v>1072</v>
      </c>
      <c r="B53" s="483">
        <v>372141800</v>
      </c>
      <c r="C53" s="483">
        <v>275678243</v>
      </c>
    </row>
    <row r="54" spans="1:7" x14ac:dyDescent="0.35">
      <c r="A54" s="223" t="s">
        <v>1071</v>
      </c>
      <c r="B54" s="483">
        <v>877164760</v>
      </c>
      <c r="C54" s="483">
        <v>259321054</v>
      </c>
    </row>
    <row r="55" spans="1:7" x14ac:dyDescent="0.35">
      <c r="A55" s="223" t="s">
        <v>905</v>
      </c>
      <c r="B55" s="483">
        <v>3898395</v>
      </c>
      <c r="C55" s="483">
        <v>10925430</v>
      </c>
    </row>
    <row r="56" spans="1:7" x14ac:dyDescent="0.35">
      <c r="A56" s="223" t="s">
        <v>906</v>
      </c>
      <c r="B56" s="483">
        <v>847018251</v>
      </c>
      <c r="C56" s="483">
        <v>1417950377</v>
      </c>
    </row>
    <row r="57" spans="1:7" x14ac:dyDescent="0.35">
      <c r="A57" s="223" t="s">
        <v>989</v>
      </c>
      <c r="B57" s="483">
        <v>141441567</v>
      </c>
      <c r="C57" s="483">
        <v>128490340</v>
      </c>
    </row>
    <row r="58" spans="1:7" x14ac:dyDescent="0.35">
      <c r="A58" s="223" t="s">
        <v>907</v>
      </c>
      <c r="B58" s="483">
        <v>88805438</v>
      </c>
      <c r="C58" s="483">
        <v>82960432</v>
      </c>
    </row>
    <row r="59" spans="1:7" x14ac:dyDescent="0.35">
      <c r="A59" s="223" t="s">
        <v>1043</v>
      </c>
      <c r="B59" s="483">
        <v>93275026</v>
      </c>
      <c r="C59" s="483">
        <v>51713702</v>
      </c>
    </row>
    <row r="60" spans="1:7" x14ac:dyDescent="0.35">
      <c r="A60" s="223" t="s">
        <v>1044</v>
      </c>
      <c r="B60" s="483">
        <v>0</v>
      </c>
      <c r="C60" s="483">
        <v>3641810</v>
      </c>
      <c r="F60" s="579"/>
      <c r="G60" s="579"/>
    </row>
    <row r="61" spans="1:7" x14ac:dyDescent="0.35">
      <c r="A61" s="223" t="s">
        <v>937</v>
      </c>
      <c r="B61" s="483">
        <v>0</v>
      </c>
      <c r="C61" s="483">
        <v>134495902</v>
      </c>
    </row>
    <row r="62" spans="1:7" x14ac:dyDescent="0.35">
      <c r="A62" s="406" t="s">
        <v>1154</v>
      </c>
      <c r="B62" s="483">
        <v>106410525</v>
      </c>
      <c r="C62">
        <v>0</v>
      </c>
    </row>
    <row r="63" spans="1:7" ht="15" thickBot="1" x14ac:dyDescent="0.4">
      <c r="A63" s="578" t="s">
        <v>15</v>
      </c>
      <c r="B63" s="604">
        <f>SUM(B8:B62)</f>
        <v>4936665589.1568756</v>
      </c>
      <c r="C63" s="604">
        <f>SUM(C8:C62)</f>
        <v>5411474424</v>
      </c>
    </row>
    <row r="64" spans="1:7" ht="15" thickTop="1" x14ac:dyDescent="0.35">
      <c r="A64" s="578"/>
      <c r="B64" s="602"/>
      <c r="C64" s="603"/>
    </row>
    <row r="65" spans="1:3" x14ac:dyDescent="0.35">
      <c r="A65" s="276" t="s">
        <v>749</v>
      </c>
      <c r="B65" s="663">
        <f>+B7</f>
        <v>45565</v>
      </c>
      <c r="C65" s="663">
        <f>+C7</f>
        <v>45291</v>
      </c>
    </row>
    <row r="66" spans="1:3" x14ac:dyDescent="0.35">
      <c r="A66" s="406" t="s">
        <v>16</v>
      </c>
      <c r="B66" s="408">
        <v>2522089817</v>
      </c>
      <c r="C66" s="487">
        <v>2522089817</v>
      </c>
    </row>
    <row r="67" spans="1:3" x14ac:dyDescent="0.35">
      <c r="A67" s="217" t="s">
        <v>125</v>
      </c>
      <c r="B67" s="408"/>
      <c r="C67" s="408"/>
    </row>
    <row r="68" spans="1:3" x14ac:dyDescent="0.35">
      <c r="A68" s="406" t="s">
        <v>1050</v>
      </c>
      <c r="B68" s="408">
        <v>0</v>
      </c>
      <c r="C68" s="408">
        <v>14343482464</v>
      </c>
    </row>
    <row r="69" spans="1:3" x14ac:dyDescent="0.35">
      <c r="A69" s="406" t="s">
        <v>1051</v>
      </c>
      <c r="B69" s="408">
        <v>0</v>
      </c>
      <c r="C69" s="408">
        <v>6147203062</v>
      </c>
    </row>
    <row r="70" spans="1:3" x14ac:dyDescent="0.35">
      <c r="A70" s="406" t="s">
        <v>1052</v>
      </c>
      <c r="B70" s="408">
        <v>5559852673</v>
      </c>
      <c r="C70" s="408">
        <v>4205029659</v>
      </c>
    </row>
    <row r="71" spans="1:3" x14ac:dyDescent="0.35">
      <c r="A71" s="406" t="s">
        <v>1053</v>
      </c>
      <c r="B71" s="408">
        <v>12961316732</v>
      </c>
      <c r="C71" s="408">
        <v>9800831319</v>
      </c>
    </row>
    <row r="72" spans="1:3" x14ac:dyDescent="0.35">
      <c r="A72" s="406" t="s">
        <v>1054</v>
      </c>
      <c r="B72" s="408">
        <v>55991159950</v>
      </c>
      <c r="C72" s="408">
        <v>30353292210</v>
      </c>
    </row>
    <row r="73" spans="1:3" x14ac:dyDescent="0.35">
      <c r="A73" s="406" t="s">
        <v>988</v>
      </c>
      <c r="B73" s="408">
        <v>24120552909</v>
      </c>
      <c r="C73" s="408">
        <v>13124760541</v>
      </c>
    </row>
    <row r="74" spans="1:3" x14ac:dyDescent="0.35">
      <c r="A74" s="406" t="s">
        <v>1055</v>
      </c>
      <c r="B74" s="408">
        <v>4913481664</v>
      </c>
      <c r="C74" s="408">
        <v>1710114509</v>
      </c>
    </row>
    <row r="75" spans="1:3" x14ac:dyDescent="0.35">
      <c r="A75" s="406" t="s">
        <v>1056</v>
      </c>
      <c r="B75" s="408">
        <v>2105777441</v>
      </c>
      <c r="C75" s="408">
        <v>732905831</v>
      </c>
    </row>
    <row r="76" spans="1:3" x14ac:dyDescent="0.35">
      <c r="A76" s="406" t="s">
        <v>1135</v>
      </c>
      <c r="B76" s="408">
        <v>6435465406</v>
      </c>
      <c r="C76" s="408">
        <v>0</v>
      </c>
    </row>
    <row r="77" spans="1:3" x14ac:dyDescent="0.35">
      <c r="A77" s="406" t="s">
        <v>1136</v>
      </c>
      <c r="B77" s="408">
        <v>2758056603</v>
      </c>
      <c r="C77" s="408"/>
    </row>
    <row r="78" spans="1:3" x14ac:dyDescent="0.35">
      <c r="A78" s="406" t="s">
        <v>1181</v>
      </c>
      <c r="B78" s="408">
        <v>1526978630</v>
      </c>
      <c r="C78" s="408">
        <v>0</v>
      </c>
    </row>
    <row r="79" spans="1:3" x14ac:dyDescent="0.35">
      <c r="A79" s="406" t="s">
        <v>1182</v>
      </c>
      <c r="B79" s="408">
        <v>654419413</v>
      </c>
      <c r="C79" s="408">
        <v>0</v>
      </c>
    </row>
    <row r="80" spans="1:3" x14ac:dyDescent="0.35">
      <c r="A80" s="406" t="s">
        <v>1183</v>
      </c>
      <c r="B80" s="408">
        <v>536494431</v>
      </c>
      <c r="C80" s="408">
        <v>0</v>
      </c>
    </row>
    <row r="81" spans="1:3" x14ac:dyDescent="0.35">
      <c r="A81" s="406" t="s">
        <v>1184</v>
      </c>
      <c r="B81" s="408">
        <v>229926185</v>
      </c>
      <c r="C81" s="408">
        <v>0</v>
      </c>
    </row>
    <row r="82" spans="1:3" x14ac:dyDescent="0.35">
      <c r="A82" s="406" t="s">
        <v>1137</v>
      </c>
      <c r="B82" s="408">
        <v>5176482762</v>
      </c>
      <c r="C82" s="408">
        <v>7866790566</v>
      </c>
    </row>
    <row r="83" spans="1:3" x14ac:dyDescent="0.35">
      <c r="A83" s="406" t="s">
        <v>1057</v>
      </c>
      <c r="B83" s="408">
        <v>321603901</v>
      </c>
      <c r="C83" s="408">
        <v>335883871</v>
      </c>
    </row>
    <row r="84" spans="1:3" x14ac:dyDescent="0.35">
      <c r="A84" s="406" t="s">
        <v>1049</v>
      </c>
      <c r="B84" s="408">
        <v>61651193068</v>
      </c>
      <c r="C84" s="408">
        <v>35436585701</v>
      </c>
    </row>
    <row r="85" spans="1:3" x14ac:dyDescent="0.35">
      <c r="A85" s="406" t="s">
        <v>1168</v>
      </c>
      <c r="B85" s="408">
        <v>-66788796490</v>
      </c>
      <c r="C85" s="408">
        <v>-37310009568</v>
      </c>
    </row>
    <row r="86" spans="1:3" x14ac:dyDescent="0.35">
      <c r="A86" s="406" t="s">
        <v>1170</v>
      </c>
      <c r="B86" s="408">
        <v>-16832627889</v>
      </c>
      <c r="C86" s="408">
        <v>-35962482185</v>
      </c>
    </row>
    <row r="87" spans="1:3" x14ac:dyDescent="0.35">
      <c r="A87" s="406" t="s">
        <v>1173</v>
      </c>
      <c r="B87" s="408">
        <v>-4367445732.2272406</v>
      </c>
      <c r="C87" s="408">
        <v>-3032610794</v>
      </c>
    </row>
    <row r="88" spans="1:3" x14ac:dyDescent="0.35">
      <c r="A88" s="406" t="s">
        <v>758</v>
      </c>
      <c r="B88" s="487">
        <v>0</v>
      </c>
      <c r="C88" s="487">
        <v>0</v>
      </c>
    </row>
    <row r="89" spans="1:3" x14ac:dyDescent="0.35">
      <c r="A89" s="406" t="s">
        <v>124</v>
      </c>
      <c r="B89" s="487">
        <v>0</v>
      </c>
      <c r="C89" s="487">
        <v>0</v>
      </c>
    </row>
    <row r="90" spans="1:3" ht="15" thickBot="1" x14ac:dyDescent="0.4">
      <c r="A90" s="578" t="s">
        <v>15</v>
      </c>
      <c r="B90" s="488">
        <f>SUM(B66:B89)</f>
        <v>99475981473.772766</v>
      </c>
      <c r="C90" s="488">
        <f>SUM(C66:C89)</f>
        <v>50273867003</v>
      </c>
    </row>
    <row r="91" spans="1:3" ht="15" thickTop="1" x14ac:dyDescent="0.35">
      <c r="B91"/>
    </row>
    <row r="92" spans="1:3" x14ac:dyDescent="0.35">
      <c r="A92" s="825" t="s">
        <v>1167</v>
      </c>
      <c r="B92" s="825"/>
      <c r="C92" s="825"/>
    </row>
    <row r="93" spans="1:3" x14ac:dyDescent="0.35">
      <c r="A93" s="823" t="s">
        <v>1147</v>
      </c>
      <c r="B93" s="823"/>
      <c r="C93" s="823"/>
    </row>
    <row r="94" spans="1:3" x14ac:dyDescent="0.35">
      <c r="A94" s="823"/>
      <c r="B94" s="823"/>
      <c r="C94" s="823"/>
    </row>
    <row r="95" spans="1:3" x14ac:dyDescent="0.35">
      <c r="A95" s="823" t="s">
        <v>1171</v>
      </c>
      <c r="B95" s="823"/>
      <c r="C95" s="823"/>
    </row>
    <row r="96" spans="1:3" x14ac:dyDescent="0.35">
      <c r="A96" s="823"/>
      <c r="B96" s="823"/>
      <c r="C96" s="823"/>
    </row>
    <row r="97" spans="1:3" x14ac:dyDescent="0.35">
      <c r="A97" s="823" t="s">
        <v>1178</v>
      </c>
      <c r="B97" s="823"/>
      <c r="C97" s="823"/>
    </row>
    <row r="98" spans="1:3" x14ac:dyDescent="0.35">
      <c r="A98" s="823"/>
      <c r="B98" s="823"/>
      <c r="C98" s="823"/>
    </row>
    <row r="99" spans="1:3" x14ac:dyDescent="0.35">
      <c r="A99" s="823"/>
      <c r="B99" s="823"/>
      <c r="C99" s="823"/>
    </row>
  </sheetData>
  <mergeCells count="6">
    <mergeCell ref="A97:C99"/>
    <mergeCell ref="A4:C4"/>
    <mergeCell ref="A92:C92"/>
    <mergeCell ref="A93:C94"/>
    <mergeCell ref="A95:C96"/>
    <mergeCell ref="A5:C5"/>
  </mergeCells>
  <hyperlinks>
    <hyperlink ref="D1" location="BG!A1" display="BG" xr:uid="{00000000-0004-0000-1B00-000000000000}"/>
  </hyperlinks>
  <printOptions horizontalCentered="1"/>
  <pageMargins left="0.25" right="0.25" top="0.75" bottom="0.75" header="0.3" footer="0.3"/>
  <pageSetup paperSize="9" scale="90" fitToHeight="0" orientation="portrait" r:id="rId1"/>
  <rowBreaks count="1" manualBreakCount="1">
    <brk id="63" max="2" man="1"/>
  </rowBreaks>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Hoja25">
    <tabColor rgb="FF000099"/>
    <pageSetUpPr fitToPage="1"/>
  </sheetPr>
  <dimension ref="A1:K14"/>
  <sheetViews>
    <sheetView showGridLines="0" topLeftCell="A2" zoomScaleNormal="100" workbookViewId="0">
      <selection activeCell="K16" sqref="K16"/>
    </sheetView>
  </sheetViews>
  <sheetFormatPr baseColWidth="10" defaultRowHeight="14.5" x14ac:dyDescent="0.35"/>
  <cols>
    <col min="1" max="1" width="52.36328125" customWidth="1"/>
    <col min="2" max="3" width="24.54296875" customWidth="1"/>
    <col min="4" max="4" width="10.6328125" customWidth="1"/>
    <col min="5" max="5" width="33.54296875" customWidth="1"/>
    <col min="6" max="6" width="1.08984375" customWidth="1"/>
    <col min="8" max="8" width="1.08984375" customWidth="1"/>
    <col min="9" max="9" width="18.08984375" customWidth="1"/>
    <col min="10" max="10" width="1.08984375" customWidth="1"/>
    <col min="11" max="11" width="13.08984375" customWidth="1"/>
  </cols>
  <sheetData>
    <row r="1" spans="1:11" x14ac:dyDescent="0.35">
      <c r="A1" t="str">
        <f>Indice!C1</f>
        <v>ZUBA S.A.E.C.A.</v>
      </c>
      <c r="D1" s="72" t="s">
        <v>118</v>
      </c>
    </row>
    <row r="2" spans="1:11" ht="33" customHeight="1" x14ac:dyDescent="0.35"/>
    <row r="4" spans="1:11" x14ac:dyDescent="0.35">
      <c r="A4" s="826" t="s">
        <v>271</v>
      </c>
      <c r="B4" s="826"/>
      <c r="C4" s="826"/>
      <c r="D4" s="114"/>
      <c r="E4" s="114"/>
      <c r="F4" s="114"/>
      <c r="G4" s="114"/>
      <c r="H4" s="114"/>
      <c r="I4" s="114"/>
      <c r="J4" s="114"/>
      <c r="K4" s="114"/>
    </row>
    <row r="5" spans="1:11" ht="76.25" customHeight="1" x14ac:dyDescent="0.35">
      <c r="A5" s="827" t="s">
        <v>1075</v>
      </c>
      <c r="B5" s="827"/>
      <c r="C5" s="827"/>
    </row>
    <row r="6" spans="1:11" ht="12.75" customHeight="1" x14ac:dyDescent="0.35">
      <c r="A6" s="827"/>
      <c r="B6" s="827"/>
      <c r="C6" s="827"/>
    </row>
    <row r="7" spans="1:11" x14ac:dyDescent="0.35">
      <c r="A7" s="220" t="s">
        <v>763</v>
      </c>
      <c r="B7" s="661">
        <f>'Nota 19'!B7</f>
        <v>45565</v>
      </c>
      <c r="C7" s="661">
        <f>'Nota 19'!C7</f>
        <v>45291</v>
      </c>
    </row>
    <row r="8" spans="1:11" x14ac:dyDescent="0.35">
      <c r="A8" s="218" t="s">
        <v>764</v>
      </c>
      <c r="B8" s="279">
        <v>15000317353</v>
      </c>
      <c r="C8" s="279">
        <v>15000317353</v>
      </c>
    </row>
    <row r="9" spans="1:11" x14ac:dyDescent="0.35">
      <c r="A9" s="218" t="s">
        <v>767</v>
      </c>
      <c r="B9" s="280">
        <v>15000000000</v>
      </c>
      <c r="C9" s="280">
        <v>15000000000</v>
      </c>
    </row>
    <row r="10" spans="1:11" x14ac:dyDescent="0.35">
      <c r="A10" s="218" t="s">
        <v>1074</v>
      </c>
      <c r="B10" s="280">
        <v>317353</v>
      </c>
      <c r="C10" s="280">
        <v>317353</v>
      </c>
    </row>
    <row r="11" spans="1:11" x14ac:dyDescent="0.35">
      <c r="A11" s="218" t="s">
        <v>766</v>
      </c>
      <c r="B11" s="279">
        <v>15000</v>
      </c>
      <c r="C11" s="279">
        <v>15000</v>
      </c>
    </row>
    <row r="12" spans="1:11" x14ac:dyDescent="0.35">
      <c r="A12" s="218" t="s">
        <v>765</v>
      </c>
      <c r="B12" s="280">
        <v>1000000</v>
      </c>
      <c r="C12" s="280">
        <v>1000000</v>
      </c>
    </row>
    <row r="13" spans="1:11" ht="15" thickBot="1" x14ac:dyDescent="0.4">
      <c r="A13" s="282" t="s">
        <v>3</v>
      </c>
      <c r="B13" s="281">
        <f>+B8</f>
        <v>15000317353</v>
      </c>
      <c r="C13" s="281">
        <f>+C8</f>
        <v>15000317353</v>
      </c>
    </row>
    <row r="14" spans="1:11" ht="15" thickTop="1" x14ac:dyDescent="0.35"/>
  </sheetData>
  <mergeCells count="3">
    <mergeCell ref="A4:C4"/>
    <mergeCell ref="A5:C5"/>
    <mergeCell ref="A6:C6"/>
  </mergeCells>
  <hyperlinks>
    <hyperlink ref="D1" location="BG!A1" display="BG" xr:uid="{00000000-0004-0000-1C00-000000000000}"/>
  </hyperlinks>
  <pageMargins left="0.25" right="0.25" top="0.75" bottom="0.75" header="0.3" footer="0.3"/>
  <pageSetup paperSize="9" scale="97" fitToHeight="0" orientation="portrait" r:id="rId1"/>
  <ignoredErrors>
    <ignoredError sqref="C13" formula="1"/>
  </ignoredErrors>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Hoja26">
    <tabColor rgb="FF000099"/>
    <pageSetUpPr fitToPage="1"/>
  </sheetPr>
  <dimension ref="A1:L36"/>
  <sheetViews>
    <sheetView showGridLines="0" topLeftCell="A24" zoomScaleNormal="100" workbookViewId="0">
      <selection activeCell="A31" sqref="A31"/>
    </sheetView>
  </sheetViews>
  <sheetFormatPr baseColWidth="10" defaultRowHeight="14.5" x14ac:dyDescent="0.35"/>
  <cols>
    <col min="1" max="1" width="63.6328125" style="59" customWidth="1"/>
    <col min="2" max="3" width="19.54296875" style="59" customWidth="1"/>
    <col min="4" max="4" width="3.36328125" style="59" bestFit="1" customWidth="1"/>
    <col min="5" max="12" width="11.453125" style="59"/>
  </cols>
  <sheetData>
    <row r="1" spans="1:10" x14ac:dyDescent="0.35">
      <c r="A1" s="59" t="str">
        <f>Indice!C1</f>
        <v>ZUBA S.A.E.C.A.</v>
      </c>
      <c r="D1" s="73" t="s">
        <v>118</v>
      </c>
    </row>
    <row r="2" spans="1:10" ht="31.5" customHeight="1" x14ac:dyDescent="0.35"/>
    <row r="3" spans="1:10" x14ac:dyDescent="0.35">
      <c r="G3" s="13"/>
      <c r="H3" s="13"/>
    </row>
    <row r="4" spans="1:10" x14ac:dyDescent="0.35">
      <c r="A4" s="716" t="s">
        <v>272</v>
      </c>
      <c r="B4" s="716"/>
      <c r="C4" s="716"/>
      <c r="D4" s="76"/>
      <c r="E4" s="76"/>
      <c r="F4" s="76"/>
      <c r="G4" s="13"/>
      <c r="H4" s="13"/>
      <c r="I4" s="76"/>
      <c r="J4" s="76"/>
    </row>
    <row r="5" spans="1:10" x14ac:dyDescent="0.35">
      <c r="G5" s="13"/>
      <c r="H5" s="13"/>
    </row>
    <row r="6" spans="1:10" x14ac:dyDescent="0.35">
      <c r="C6" s="821"/>
    </row>
    <row r="7" spans="1:10" x14ac:dyDescent="0.35">
      <c r="B7" s="661">
        <f>'Nota 20'!B7</f>
        <v>45565</v>
      </c>
      <c r="C7" s="661">
        <f>'Nota 20'!C7</f>
        <v>45291</v>
      </c>
    </row>
    <row r="8" spans="1:10" x14ac:dyDescent="0.35">
      <c r="A8" s="283" t="s">
        <v>127</v>
      </c>
      <c r="B8" s="284">
        <v>0</v>
      </c>
      <c r="C8" s="284">
        <v>0</v>
      </c>
    </row>
    <row r="9" spans="1:10" x14ac:dyDescent="0.35">
      <c r="A9" s="61"/>
    </row>
    <row r="10" spans="1:10" x14ac:dyDescent="0.35">
      <c r="A10" s="61"/>
    </row>
    <row r="11" spans="1:10" x14ac:dyDescent="0.35">
      <c r="A11" s="61"/>
    </row>
    <row r="12" spans="1:10" x14ac:dyDescent="0.35">
      <c r="A12" s="61"/>
    </row>
    <row r="13" spans="1:10" x14ac:dyDescent="0.35">
      <c r="A13" s="61"/>
    </row>
    <row r="14" spans="1:10" ht="8.25" customHeight="1" x14ac:dyDescent="0.35">
      <c r="A14" s="61"/>
    </row>
    <row r="15" spans="1:10" ht="11.25" customHeight="1" x14ac:dyDescent="0.35">
      <c r="A15" s="150" t="s">
        <v>128</v>
      </c>
      <c r="B15" s="194">
        <v>1420066470</v>
      </c>
      <c r="C15" s="194">
        <v>1420066469.8058214</v>
      </c>
    </row>
    <row r="16" spans="1:10" x14ac:dyDescent="0.35">
      <c r="A16" s="61"/>
    </row>
    <row r="17" spans="1:4" x14ac:dyDescent="0.35">
      <c r="A17" s="61"/>
    </row>
    <row r="18" spans="1:4" x14ac:dyDescent="0.35">
      <c r="A18" s="61"/>
    </row>
    <row r="19" spans="1:4" x14ac:dyDescent="0.35">
      <c r="A19" s="61"/>
    </row>
    <row r="20" spans="1:4" x14ac:dyDescent="0.35">
      <c r="A20" s="61"/>
    </row>
    <row r="21" spans="1:4" x14ac:dyDescent="0.35">
      <c r="A21" s="61"/>
    </row>
    <row r="22" spans="1:4" x14ac:dyDescent="0.35">
      <c r="A22" s="61"/>
    </row>
    <row r="23" spans="1:4" x14ac:dyDescent="0.35">
      <c r="A23" s="61"/>
    </row>
    <row r="24" spans="1:4" x14ac:dyDescent="0.35">
      <c r="A24" s="150" t="s">
        <v>129</v>
      </c>
      <c r="B24" s="194">
        <v>0</v>
      </c>
      <c r="C24" s="60">
        <v>0</v>
      </c>
    </row>
    <row r="25" spans="1:4" x14ac:dyDescent="0.35">
      <c r="A25" s="61"/>
    </row>
    <row r="26" spans="1:4" x14ac:dyDescent="0.35">
      <c r="A26" s="61"/>
      <c r="D26" s="672"/>
    </row>
    <row r="27" spans="1:4" x14ac:dyDescent="0.35">
      <c r="A27" s="61"/>
      <c r="D27" s="378"/>
    </row>
    <row r="28" spans="1:4" x14ac:dyDescent="0.35">
      <c r="A28" s="150" t="s">
        <v>130</v>
      </c>
      <c r="B28" s="194">
        <v>2423700246</v>
      </c>
      <c r="C28" s="194">
        <v>0</v>
      </c>
    </row>
    <row r="29" spans="1:4" hidden="1" x14ac:dyDescent="0.35">
      <c r="A29" s="59" t="s">
        <v>768</v>
      </c>
    </row>
    <row r="30" spans="1:4" hidden="1" x14ac:dyDescent="0.35">
      <c r="A30" s="59" t="s">
        <v>769</v>
      </c>
    </row>
    <row r="36" spans="2:3" x14ac:dyDescent="0.35">
      <c r="B36" s="320"/>
      <c r="C36" s="320"/>
    </row>
  </sheetData>
  <mergeCells count="2">
    <mergeCell ref="A4:C4"/>
    <mergeCell ref="C6"/>
  </mergeCells>
  <hyperlinks>
    <hyperlink ref="D1" location="BG!A1" display="BG" xr:uid="{00000000-0004-0000-1D00-000000000000}"/>
  </hyperlinks>
  <pageMargins left="0.25" right="0.25" top="0.75" bottom="0.75" header="0.3" footer="0.3"/>
  <pageSetup paperSize="9" scale="96" fitToHeight="0"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Hoja27">
    <tabColor rgb="FF000099"/>
  </sheetPr>
  <dimension ref="A1:V9"/>
  <sheetViews>
    <sheetView zoomScale="90" zoomScaleNormal="90" workbookViewId="0">
      <selection activeCell="A5" sqref="A5"/>
    </sheetView>
  </sheetViews>
  <sheetFormatPr baseColWidth="10" defaultRowHeight="14.5" x14ac:dyDescent="0.35"/>
  <cols>
    <col min="1" max="1" width="59.453125" style="13" customWidth="1"/>
    <col min="2" max="3" width="19" style="13" customWidth="1"/>
    <col min="4" max="22" width="11.453125" style="13"/>
  </cols>
  <sheetData>
    <row r="1" spans="1:4" x14ac:dyDescent="0.35">
      <c r="A1" s="13" t="str">
        <f>Indice!C1</f>
        <v>ZUBA S.A.E.C.A.</v>
      </c>
      <c r="D1" s="77" t="s">
        <v>118</v>
      </c>
    </row>
    <row r="2" spans="1:4" ht="33.75" customHeight="1" x14ac:dyDescent="0.35"/>
    <row r="4" spans="1:4" x14ac:dyDescent="0.35">
      <c r="A4" s="716" t="s">
        <v>1205</v>
      </c>
      <c r="B4" s="716"/>
      <c r="C4" s="716"/>
    </row>
    <row r="6" spans="1:4" x14ac:dyDescent="0.35">
      <c r="C6" s="821"/>
    </row>
    <row r="7" spans="1:4" x14ac:dyDescent="0.35">
      <c r="B7" s="663">
        <f>' Nota 21'!B7</f>
        <v>45565</v>
      </c>
      <c r="C7" s="663">
        <f>' Nota 21'!C7</f>
        <v>45291</v>
      </c>
    </row>
    <row r="8" spans="1:4" ht="15" thickBot="1" x14ac:dyDescent="0.4">
      <c r="A8" s="150" t="s">
        <v>63</v>
      </c>
      <c r="B8" s="482">
        <v>0</v>
      </c>
      <c r="C8" s="482">
        <v>0</v>
      </c>
    </row>
    <row r="9" spans="1:4" ht="15" thickTop="1" x14ac:dyDescent="0.35"/>
  </sheetData>
  <mergeCells count="2">
    <mergeCell ref="C6"/>
    <mergeCell ref="A4:C4"/>
  </mergeCells>
  <hyperlinks>
    <hyperlink ref="D1" location="BG!A1" display="BG" xr:uid="{00000000-0004-0000-1E00-000000000000}"/>
  </hyperlinks>
  <pageMargins left="0.25" right="0.25" top="0.75" bottom="0.75" header="0.3" footer="0.3"/>
  <pageSetup paperSize="9" orientation="portrait"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Hoja28">
    <tabColor rgb="FF000099"/>
  </sheetPr>
  <dimension ref="A1:AC13"/>
  <sheetViews>
    <sheetView zoomScaleNormal="100" workbookViewId="0">
      <selection activeCell="B1" sqref="B1:C1048576"/>
    </sheetView>
  </sheetViews>
  <sheetFormatPr baseColWidth="10" defaultRowHeight="14.5" x14ac:dyDescent="0.35"/>
  <cols>
    <col min="1" max="1" width="57.36328125" style="13" customWidth="1"/>
    <col min="2" max="3" width="19.1796875" style="13" customWidth="1"/>
    <col min="4" max="4" width="3.36328125" style="13" bestFit="1" customWidth="1"/>
    <col min="5" max="29" width="11.453125" style="13"/>
  </cols>
  <sheetData>
    <row r="1" spans="1:4" x14ac:dyDescent="0.35">
      <c r="A1" s="13" t="str">
        <f>Indice!C1</f>
        <v>ZUBA S.A.E.C.A.</v>
      </c>
      <c r="D1" s="77" t="s">
        <v>118</v>
      </c>
    </row>
    <row r="2" spans="1:4" ht="34.5" customHeight="1" x14ac:dyDescent="0.35"/>
    <row r="4" spans="1:4" x14ac:dyDescent="0.35">
      <c r="A4" s="225" t="s">
        <v>273</v>
      </c>
      <c r="B4" s="133"/>
      <c r="C4" s="133"/>
    </row>
    <row r="7" spans="1:4" x14ac:dyDescent="0.35">
      <c r="A7" s="78"/>
      <c r="B7" s="663">
        <f>'Nota 22'!B7</f>
        <v>45565</v>
      </c>
      <c r="C7" s="663">
        <f>'Nota 22'!C7</f>
        <v>45291</v>
      </c>
    </row>
    <row r="8" spans="1:4" x14ac:dyDescent="0.35">
      <c r="A8" s="223" t="s">
        <v>131</v>
      </c>
      <c r="B8" s="412">
        <v>0</v>
      </c>
      <c r="C8" s="412">
        <v>0</v>
      </c>
    </row>
    <row r="9" spans="1:4" x14ac:dyDescent="0.35">
      <c r="A9" s="223" t="s">
        <v>133</v>
      </c>
      <c r="B9" s="413">
        <v>8174148341.8938599</v>
      </c>
      <c r="C9" s="413">
        <v>9507723072.3106098</v>
      </c>
    </row>
    <row r="10" spans="1:4" ht="15" thickBot="1" x14ac:dyDescent="0.4">
      <c r="A10" s="277" t="s">
        <v>251</v>
      </c>
      <c r="B10" s="454">
        <f>SUM(B8:B9)</f>
        <v>8174148341.8938599</v>
      </c>
      <c r="C10" s="454">
        <f>SUM(C8:C9)</f>
        <v>9507723072.3106098</v>
      </c>
    </row>
    <row r="11" spans="1:4" ht="15" thickTop="1" x14ac:dyDescent="0.35">
      <c r="B11" s="383"/>
      <c r="C11" s="383"/>
    </row>
    <row r="12" spans="1:4" x14ac:dyDescent="0.35">
      <c r="B12" s="286"/>
      <c r="C12" s="286"/>
    </row>
    <row r="13" spans="1:4" x14ac:dyDescent="0.35">
      <c r="B13" s="206"/>
      <c r="C13" s="206"/>
    </row>
  </sheetData>
  <hyperlinks>
    <hyperlink ref="D1" location="BG!A1" display="BG" xr:uid="{00000000-0004-0000-1F00-000000000000}"/>
  </hyperlinks>
  <pageMargins left="0.25" right="0.25" top="0.75" bottom="0.75" header="0.3" footer="0.3"/>
  <pageSetup paperSize="9" orientation="portrait"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Hoja29">
    <tabColor rgb="FF000099"/>
  </sheetPr>
  <dimension ref="A1:AF10"/>
  <sheetViews>
    <sheetView zoomScaleNormal="100" workbookViewId="0">
      <selection activeCell="L19" sqref="L19"/>
    </sheetView>
  </sheetViews>
  <sheetFormatPr baseColWidth="10" defaultRowHeight="14.5" x14ac:dyDescent="0.35"/>
  <cols>
    <col min="1" max="1" width="52.6328125" style="13" customWidth="1"/>
    <col min="2" max="3" width="21.1796875" style="13" customWidth="1"/>
    <col min="4" max="4" width="3.36328125" style="13" bestFit="1" customWidth="1"/>
    <col min="5" max="32" width="11.453125" style="59"/>
  </cols>
  <sheetData>
    <row r="1" spans="1:4" x14ac:dyDescent="0.35">
      <c r="A1" s="13" t="str">
        <f>Indice!C1</f>
        <v>ZUBA S.A.E.C.A.</v>
      </c>
      <c r="D1" s="77" t="s">
        <v>118</v>
      </c>
    </row>
    <row r="4" spans="1:4" ht="12.75" customHeight="1" x14ac:dyDescent="0.35"/>
    <row r="5" spans="1:4" x14ac:dyDescent="0.35">
      <c r="A5" s="225" t="s">
        <v>274</v>
      </c>
      <c r="B5" s="133"/>
      <c r="C5" s="133"/>
      <c r="D5" s="115"/>
    </row>
    <row r="7" spans="1:4" x14ac:dyDescent="0.35">
      <c r="B7" s="821" t="s">
        <v>973</v>
      </c>
      <c r="C7" s="821"/>
    </row>
    <row r="8" spans="1:4" x14ac:dyDescent="0.35">
      <c r="A8" s="78"/>
      <c r="B8" s="663">
        <f>+'Nota 23'!B7</f>
        <v>45565</v>
      </c>
      <c r="C8" s="663">
        <f>+'Nota 23'!C7</f>
        <v>45291</v>
      </c>
    </row>
    <row r="9" spans="1:4" ht="15" thickBot="1" x14ac:dyDescent="0.4">
      <c r="A9" s="223" t="s">
        <v>76</v>
      </c>
      <c r="B9" s="452">
        <v>0</v>
      </c>
      <c r="C9" s="481">
        <v>0</v>
      </c>
    </row>
    <row r="10" spans="1:4" ht="15" thickTop="1" x14ac:dyDescent="0.35"/>
  </sheetData>
  <mergeCells count="1">
    <mergeCell ref="B7:C7"/>
  </mergeCells>
  <hyperlinks>
    <hyperlink ref="D1" location="BG!A1" display="BG" xr:uid="{00000000-0004-0000-2000-000000000000}"/>
  </hyperlinks>
  <pageMargins left="0.25" right="0.25"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3">
    <tabColor rgb="FF0070C0"/>
    <pageSetUpPr fitToPage="1"/>
  </sheetPr>
  <dimension ref="B1:I43"/>
  <sheetViews>
    <sheetView showGridLines="0" topLeftCell="A19" zoomScaleNormal="100" zoomScaleSheetLayoutView="70" workbookViewId="0">
      <selection activeCell="G16" sqref="G16"/>
    </sheetView>
  </sheetViews>
  <sheetFormatPr baseColWidth="10" defaultColWidth="11.453125" defaultRowHeight="12.5" x14ac:dyDescent="0.25"/>
  <cols>
    <col min="1" max="1" width="2" style="1" customWidth="1"/>
    <col min="2" max="2" width="63.90625" style="1" customWidth="1"/>
    <col min="3" max="3" width="12.6328125" style="568" customWidth="1"/>
    <col min="4" max="5" width="16" style="154" customWidth="1"/>
    <col min="6" max="6" width="2.36328125" style="1" customWidth="1"/>
    <col min="7" max="7" width="12.6328125" style="1" bestFit="1" customWidth="1"/>
    <col min="8" max="8" width="14.453125" style="1" bestFit="1" customWidth="1"/>
    <col min="9" max="16384" width="11.453125" style="1"/>
  </cols>
  <sheetData>
    <row r="1" spans="2:9" ht="14.5" hidden="1" x14ac:dyDescent="0.25">
      <c r="B1" s="1" t="str">
        <f>Indice!C1</f>
        <v>ZUBA S.A.E.C.A.</v>
      </c>
      <c r="C1" s="106" t="s">
        <v>319</v>
      </c>
      <c r="E1" s="154" t="str">
        <f>ER!B4</f>
        <v xml:space="preserve"> </v>
      </c>
    </row>
    <row r="2" spans="2:9" x14ac:dyDescent="0.25">
      <c r="C2" s="105"/>
    </row>
    <row r="3" spans="2:9" x14ac:dyDescent="0.25">
      <c r="C3" s="105"/>
    </row>
    <row r="4" spans="2:9" x14ac:dyDescent="0.25">
      <c r="B4" s="1" t="s">
        <v>40</v>
      </c>
      <c r="C4" s="105"/>
    </row>
    <row r="5" spans="2:9" x14ac:dyDescent="0.25">
      <c r="C5" s="105"/>
    </row>
    <row r="6" spans="2:9" ht="13" x14ac:dyDescent="0.3">
      <c r="B6" s="14"/>
      <c r="C6" s="108"/>
      <c r="D6" s="155"/>
    </row>
    <row r="7" spans="2:9" ht="13" x14ac:dyDescent="0.3">
      <c r="B7" s="724" t="s">
        <v>236</v>
      </c>
      <c r="C7" s="724"/>
      <c r="D7" s="724"/>
      <c r="E7" s="724"/>
    </row>
    <row r="8" spans="2:9" ht="13" x14ac:dyDescent="0.3">
      <c r="B8" s="724" t="s">
        <v>1188</v>
      </c>
      <c r="C8" s="724"/>
      <c r="D8" s="724"/>
      <c r="E8" s="724"/>
    </row>
    <row r="9" spans="2:9" ht="13" x14ac:dyDescent="0.3">
      <c r="B9" s="725" t="s">
        <v>237</v>
      </c>
      <c r="C9" s="725"/>
      <c r="D9" s="725"/>
      <c r="E9" s="725"/>
    </row>
    <row r="10" spans="2:9" ht="13" x14ac:dyDescent="0.3">
      <c r="B10" s="726" t="s">
        <v>978</v>
      </c>
      <c r="C10" s="726"/>
      <c r="D10" s="726"/>
      <c r="E10" s="726"/>
    </row>
    <row r="11" spans="2:9" x14ac:dyDescent="0.25">
      <c r="B11" s="48"/>
      <c r="C11" s="110"/>
      <c r="D11" s="153"/>
    </row>
    <row r="12" spans="2:9" ht="15.5" x14ac:dyDescent="0.3">
      <c r="B12" s="50"/>
      <c r="C12" s="221" t="s">
        <v>164</v>
      </c>
      <c r="D12" s="649">
        <v>45565</v>
      </c>
      <c r="E12" s="649">
        <v>45199</v>
      </c>
    </row>
    <row r="13" spans="2:9" ht="14.5" x14ac:dyDescent="0.35">
      <c r="B13" s="13" t="s">
        <v>56</v>
      </c>
      <c r="C13" s="476">
        <v>25</v>
      </c>
      <c r="D13" s="563">
        <v>74831655305.995178</v>
      </c>
      <c r="E13" s="472">
        <v>74080111433.122604</v>
      </c>
      <c r="F13" s="562"/>
    </row>
    <row r="14" spans="2:9" ht="14.5" x14ac:dyDescent="0.35">
      <c r="B14" s="13" t="s">
        <v>134</v>
      </c>
      <c r="C14" s="476">
        <v>26</v>
      </c>
      <c r="D14" s="682">
        <v>-47010413950.231316</v>
      </c>
      <c r="E14" s="683">
        <v>-57038522466.902832</v>
      </c>
      <c r="F14" s="10"/>
    </row>
    <row r="15" spans="2:9" ht="13" x14ac:dyDescent="0.3">
      <c r="B15" s="386" t="s">
        <v>65</v>
      </c>
      <c r="C15" s="477"/>
      <c r="D15" s="564">
        <f>D13+D14</f>
        <v>27821241355.763863</v>
      </c>
      <c r="E15" s="473">
        <f>E13+E14</f>
        <v>17041588966.219772</v>
      </c>
      <c r="H15" s="211"/>
      <c r="I15" s="211"/>
    </row>
    <row r="16" spans="2:9" ht="14.5" x14ac:dyDescent="0.35">
      <c r="B16" s="13" t="s">
        <v>198</v>
      </c>
      <c r="C16" s="476">
        <v>27</v>
      </c>
      <c r="D16" s="563">
        <v>-4976648572.8699999</v>
      </c>
      <c r="E16" s="472">
        <v>-3748198878.1764002</v>
      </c>
      <c r="F16" s="211"/>
      <c r="G16" s="199"/>
    </row>
    <row r="17" spans="2:8" ht="14.5" x14ac:dyDescent="0.35">
      <c r="B17" s="13" t="s">
        <v>199</v>
      </c>
      <c r="C17" s="476">
        <v>27</v>
      </c>
      <c r="D17" s="563">
        <v>-7675539707</v>
      </c>
      <c r="E17" s="472">
        <v>-3140877134.080512</v>
      </c>
    </row>
    <row r="18" spans="2:8" ht="14.5" x14ac:dyDescent="0.35">
      <c r="B18" s="13" t="s">
        <v>901</v>
      </c>
      <c r="C18" s="476">
        <v>27</v>
      </c>
      <c r="D18" s="563">
        <v>-15451065</v>
      </c>
      <c r="E18" s="472">
        <v>-68140152</v>
      </c>
    </row>
    <row r="19" spans="2:8" ht="14.5" x14ac:dyDescent="0.35">
      <c r="B19" s="13" t="s">
        <v>201</v>
      </c>
      <c r="C19" s="476">
        <v>28</v>
      </c>
      <c r="D19" s="563">
        <v>7678221490</v>
      </c>
      <c r="E19" s="472">
        <v>-760489545</v>
      </c>
      <c r="F19" s="562"/>
      <c r="H19" s="24"/>
    </row>
    <row r="20" spans="2:8" ht="13" x14ac:dyDescent="0.3">
      <c r="B20" s="386" t="s">
        <v>136</v>
      </c>
      <c r="C20" s="477"/>
      <c r="D20" s="564">
        <f>SUM(D15:D19)</f>
        <v>22831823500.893864</v>
      </c>
      <c r="E20" s="473">
        <f>SUM(E15:E19)</f>
        <v>9323883256.9628601</v>
      </c>
      <c r="H20" s="211"/>
    </row>
    <row r="21" spans="2:8" ht="14.5" x14ac:dyDescent="0.35">
      <c r="B21" s="13" t="s">
        <v>336</v>
      </c>
      <c r="C21" s="476">
        <v>29</v>
      </c>
      <c r="D21" s="563">
        <v>25075744566</v>
      </c>
      <c r="E21" s="471">
        <v>19663672459</v>
      </c>
      <c r="F21" s="10"/>
    </row>
    <row r="22" spans="2:8" ht="14.5" x14ac:dyDescent="0.35">
      <c r="B22" s="13" t="s">
        <v>335</v>
      </c>
      <c r="C22" s="476">
        <v>29</v>
      </c>
      <c r="D22" s="563">
        <v>-39733419725</v>
      </c>
      <c r="E22" s="472">
        <v>-20770707893</v>
      </c>
      <c r="F22" s="211"/>
    </row>
    <row r="23" spans="2:8" ht="13" x14ac:dyDescent="0.3">
      <c r="B23" s="241" t="s">
        <v>55</v>
      </c>
      <c r="C23" s="478"/>
      <c r="D23" s="564">
        <f>SUM(D20:D22)</f>
        <v>8174148341.8938599</v>
      </c>
      <c r="E23" s="473">
        <f>SUM(E20:E22)</f>
        <v>8216847822.9628601</v>
      </c>
      <c r="F23" s="212"/>
      <c r="G23" s="213"/>
      <c r="H23" s="38"/>
    </row>
    <row r="24" spans="2:8" ht="14.5" x14ac:dyDescent="0.35">
      <c r="B24" s="13" t="s">
        <v>140</v>
      </c>
      <c r="C24" s="476">
        <v>30</v>
      </c>
      <c r="D24" s="564">
        <f>'Nota 30'!B16</f>
        <v>0</v>
      </c>
      <c r="E24" s="473">
        <f>'Nota 30'!C16</f>
        <v>0</v>
      </c>
      <c r="G24" s="199"/>
    </row>
    <row r="25" spans="2:8" ht="13" x14ac:dyDescent="0.3">
      <c r="B25" s="474" t="s">
        <v>337</v>
      </c>
      <c r="C25" s="477"/>
      <c r="D25" s="564">
        <f>D23+D24</f>
        <v>8174148341.8938599</v>
      </c>
      <c r="E25" s="473">
        <f>E23+E24</f>
        <v>8216847822.9628601</v>
      </c>
      <c r="F25" s="24"/>
    </row>
    <row r="26" spans="2:8" ht="14.5" x14ac:dyDescent="0.35">
      <c r="B26" s="13" t="s">
        <v>141</v>
      </c>
      <c r="C26" s="476">
        <v>31</v>
      </c>
      <c r="D26" s="564">
        <f>'Nota 31'!B16</f>
        <v>0</v>
      </c>
      <c r="E26" s="473">
        <f>'Nota 31'!C16</f>
        <v>0</v>
      </c>
    </row>
    <row r="27" spans="2:8" ht="13" x14ac:dyDescent="0.3">
      <c r="B27" s="474" t="s">
        <v>69</v>
      </c>
      <c r="C27" s="477"/>
      <c r="D27" s="565">
        <f>+D25+D26</f>
        <v>8174148341.8938599</v>
      </c>
      <c r="E27" s="475">
        <f>+E25+E26</f>
        <v>8216847822.9628601</v>
      </c>
      <c r="F27" s="156"/>
    </row>
    <row r="28" spans="2:8" ht="14.5" x14ac:dyDescent="0.3">
      <c r="B28" s="116" t="s">
        <v>41</v>
      </c>
      <c r="C28" s="479">
        <v>32</v>
      </c>
      <c r="D28" s="563">
        <f>-'Nota 32'!B8</f>
        <v>0</v>
      </c>
      <c r="E28" s="471">
        <f>-'Nota 32'!C14</f>
        <v>0</v>
      </c>
    </row>
    <row r="29" spans="2:8" ht="13" x14ac:dyDescent="0.3">
      <c r="B29" s="474" t="s">
        <v>338</v>
      </c>
      <c r="C29" s="477"/>
      <c r="D29" s="564">
        <f>D27+D28</f>
        <v>8174148341.8938599</v>
      </c>
      <c r="E29" s="473">
        <f>E27+E28</f>
        <v>8216847822.9628601</v>
      </c>
      <c r="G29" s="199"/>
    </row>
    <row r="30" spans="2:8" ht="14.5" x14ac:dyDescent="0.35">
      <c r="B30" s="13" t="s">
        <v>66</v>
      </c>
      <c r="C30" s="476">
        <v>33</v>
      </c>
      <c r="D30" s="564">
        <f>'Nota 33'!B15</f>
        <v>0</v>
      </c>
      <c r="E30" s="473">
        <f>'Nota 33'!C15</f>
        <v>0</v>
      </c>
    </row>
    <row r="31" spans="2:8" ht="14.5" x14ac:dyDescent="0.35">
      <c r="B31" s="13" t="s">
        <v>67</v>
      </c>
      <c r="C31" s="476">
        <v>34</v>
      </c>
      <c r="D31" s="564">
        <f>'Nota 34'!B12</f>
        <v>0</v>
      </c>
      <c r="E31" s="473">
        <f>'Nota 34'!C12</f>
        <v>0</v>
      </c>
    </row>
    <row r="32" spans="2:8" ht="14.5" x14ac:dyDescent="0.35">
      <c r="B32" s="474" t="s">
        <v>210</v>
      </c>
      <c r="C32" s="480"/>
      <c r="D32" s="564">
        <f>D29+D30+D31</f>
        <v>8174148341.8938599</v>
      </c>
      <c r="E32" s="473">
        <f>E29+E30+E31</f>
        <v>8216847822.9628601</v>
      </c>
    </row>
    <row r="33" spans="2:5" ht="14.5" x14ac:dyDescent="0.35">
      <c r="B33" s="474" t="s">
        <v>68</v>
      </c>
      <c r="C33" s="476">
        <v>35</v>
      </c>
      <c r="D33" s="563">
        <v>544943.22279292403</v>
      </c>
      <c r="E33" s="471">
        <v>547789.85486419068</v>
      </c>
    </row>
    <row r="34" spans="2:5" ht="12" customHeight="1" x14ac:dyDescent="0.25">
      <c r="C34" s="566"/>
      <c r="D34" s="213"/>
      <c r="E34" s="213"/>
    </row>
    <row r="35" spans="2:5" ht="13" x14ac:dyDescent="0.3">
      <c r="B35" s="14"/>
      <c r="C35" s="477"/>
      <c r="D35" s="416"/>
      <c r="E35" s="416"/>
    </row>
    <row r="36" spans="2:5" x14ac:dyDescent="0.25">
      <c r="B36" s="1" t="s">
        <v>330</v>
      </c>
      <c r="C36" s="478"/>
      <c r="D36" s="417"/>
      <c r="E36" s="417"/>
    </row>
    <row r="37" spans="2:5" x14ac:dyDescent="0.25">
      <c r="C37" s="478"/>
      <c r="D37" s="417"/>
      <c r="E37" s="417"/>
    </row>
    <row r="38" spans="2:5" ht="13" x14ac:dyDescent="0.3">
      <c r="B38" s="49"/>
      <c r="C38" s="567"/>
      <c r="E38" s="157"/>
    </row>
    <row r="43" spans="2:5" x14ac:dyDescent="0.25">
      <c r="B43" s="170"/>
      <c r="D43" s="723"/>
      <c r="E43" s="723"/>
    </row>
  </sheetData>
  <mergeCells count="5">
    <mergeCell ref="D43:E43"/>
    <mergeCell ref="B7:E7"/>
    <mergeCell ref="B8:E8"/>
    <mergeCell ref="B9:E9"/>
    <mergeCell ref="B10:E10"/>
  </mergeCells>
  <hyperlinks>
    <hyperlink ref="C13" location="'Nota 25'!A1" display="'Nota 25'!A1" xr:uid="{00000000-0004-0000-0600-000000000000}"/>
    <hyperlink ref="C14" location="'Nota 26'!A1" display="'Nota 26'!A1" xr:uid="{00000000-0004-0000-0600-000001000000}"/>
    <hyperlink ref="C16" location="'Nota 27'!A1" display="'Nota 27'!A1" xr:uid="{00000000-0004-0000-0600-000002000000}"/>
    <hyperlink ref="C17" location="'Nota 27'!A1" display="'Nota 27'!A1" xr:uid="{00000000-0004-0000-0600-000003000000}"/>
    <hyperlink ref="C19" location="'Nota 28'!A1" display="'Nota 28'!A1" xr:uid="{00000000-0004-0000-0600-000004000000}"/>
    <hyperlink ref="C22" location="'Nota 29'!A1" display="'Nota 29'!A1" xr:uid="{00000000-0004-0000-0600-000005000000}"/>
    <hyperlink ref="C21" location="'Nota 29'!A1" display="'Nota 29'!A1" xr:uid="{00000000-0004-0000-0600-000006000000}"/>
    <hyperlink ref="C24" location="'Nota 30'!A1" display="'Nota 30'!A1" xr:uid="{00000000-0004-0000-0600-000007000000}"/>
    <hyperlink ref="C26" location="'Nota 31'!A1" display="'Nota 31'!A1" xr:uid="{00000000-0004-0000-0600-000008000000}"/>
    <hyperlink ref="C28" location="'Nota 32'!A1" display="'Nota 32'!A1" xr:uid="{00000000-0004-0000-0600-000009000000}"/>
    <hyperlink ref="C30" location="'Nota 33'!A1" display="'Nota 33'!A1" xr:uid="{00000000-0004-0000-0600-00000A000000}"/>
    <hyperlink ref="C31" location="'Nota 34'!A1" display="'Nota 34'!A1" xr:uid="{00000000-0004-0000-0600-00000B000000}"/>
    <hyperlink ref="C33" location="'Nota 35'!A1" display="'Nota 35'!A1" xr:uid="{00000000-0004-0000-0600-00000C000000}"/>
    <hyperlink ref="C1" location="Indice!A1" display="Indice" xr:uid="{00000000-0004-0000-0600-00000D000000}"/>
    <hyperlink ref="C18" location="'Nota 27'!A1" display="'Nota 27'!A1" xr:uid="{B9AFC893-5A8E-4912-A63B-8C5DD464FF7C}"/>
  </hyperlinks>
  <printOptions horizontalCentered="1"/>
  <pageMargins left="0.23622047244094491" right="0.23622047244094491" top="0.74803149606299213" bottom="0.74803149606299213" header="0.31496062992125984" footer="0.31496062992125984"/>
  <pageSetup paperSize="9" scale="77"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Hoja30">
    <tabColor rgb="FF000099"/>
    <pageSetUpPr fitToPage="1"/>
  </sheetPr>
  <dimension ref="A1:AD76"/>
  <sheetViews>
    <sheetView showGridLines="0" zoomScaleNormal="100" workbookViewId="0">
      <selection activeCell="A31" sqref="A31"/>
    </sheetView>
  </sheetViews>
  <sheetFormatPr baseColWidth="10" defaultRowHeight="14.5" x14ac:dyDescent="0.35"/>
  <cols>
    <col min="1" max="1" width="66.90625" customWidth="1"/>
    <col min="2" max="3" width="23.1796875" customWidth="1"/>
    <col min="4" max="4" width="3.08984375" bestFit="1" customWidth="1"/>
  </cols>
  <sheetData>
    <row r="1" spans="1:30" x14ac:dyDescent="0.35">
      <c r="A1" s="59" t="str">
        <f>Indice!C1</f>
        <v>ZUBA S.A.E.C.A.</v>
      </c>
      <c r="B1" s="59"/>
      <c r="C1" s="59"/>
      <c r="D1" s="73" t="s">
        <v>126</v>
      </c>
      <c r="E1" s="59"/>
      <c r="F1" s="59"/>
      <c r="G1" s="59"/>
      <c r="H1" s="59"/>
      <c r="I1" s="59"/>
      <c r="J1" s="59"/>
      <c r="K1" s="59"/>
      <c r="L1" s="59"/>
      <c r="M1" s="59"/>
      <c r="N1" s="59"/>
      <c r="O1" s="59"/>
      <c r="P1" s="59"/>
      <c r="Q1" s="59"/>
      <c r="R1" s="59"/>
      <c r="S1" s="59"/>
      <c r="T1" s="59"/>
      <c r="U1" s="59"/>
      <c r="V1" s="59"/>
      <c r="W1" s="59"/>
      <c r="X1" s="59"/>
      <c r="Y1" s="59"/>
      <c r="Z1" s="59"/>
      <c r="AA1" s="59"/>
      <c r="AB1" s="59"/>
      <c r="AC1" s="59"/>
      <c r="AD1" s="59"/>
    </row>
    <row r="2" spans="1:30" x14ac:dyDescent="0.35">
      <c r="A2" s="59"/>
      <c r="B2" s="59"/>
      <c r="C2" s="59"/>
      <c r="D2" s="59"/>
      <c r="E2" s="59"/>
      <c r="F2" s="59"/>
      <c r="G2" s="59"/>
      <c r="H2" s="59"/>
      <c r="I2" s="59"/>
      <c r="J2" s="59"/>
      <c r="K2" s="59"/>
      <c r="L2" s="59"/>
      <c r="M2" s="59"/>
      <c r="N2" s="59"/>
      <c r="O2" s="59"/>
      <c r="P2" s="59"/>
      <c r="Q2" s="59"/>
      <c r="R2" s="59"/>
      <c r="S2" s="59"/>
      <c r="T2" s="59"/>
      <c r="U2" s="59"/>
      <c r="V2" s="59"/>
      <c r="W2" s="59"/>
      <c r="X2" s="59"/>
      <c r="Y2" s="59"/>
      <c r="Z2" s="59"/>
      <c r="AA2" s="59"/>
      <c r="AB2" s="59"/>
      <c r="AC2" s="59"/>
      <c r="AD2" s="59"/>
    </row>
    <row r="3" spans="1:30" x14ac:dyDescent="0.35">
      <c r="A3" s="59"/>
      <c r="B3" s="59"/>
      <c r="C3" s="59"/>
      <c r="D3" s="59"/>
      <c r="E3" s="59"/>
      <c r="F3" s="59"/>
      <c r="G3" s="59"/>
      <c r="H3" s="59"/>
      <c r="I3" s="59"/>
      <c r="J3" s="59"/>
      <c r="K3" s="59"/>
      <c r="L3" s="59"/>
      <c r="M3" s="59"/>
      <c r="N3" s="59"/>
      <c r="O3" s="59"/>
      <c r="P3" s="59"/>
      <c r="Q3" s="59"/>
      <c r="R3" s="59"/>
      <c r="S3" s="59"/>
      <c r="T3" s="59"/>
      <c r="U3" s="59"/>
      <c r="V3" s="59"/>
      <c r="W3" s="59"/>
      <c r="X3" s="59"/>
      <c r="Y3" s="59"/>
      <c r="Z3" s="59"/>
      <c r="AA3" s="59"/>
      <c r="AB3" s="59"/>
      <c r="AC3" s="59"/>
      <c r="AD3" s="59"/>
    </row>
    <row r="4" spans="1:30" x14ac:dyDescent="0.35">
      <c r="A4" s="59"/>
      <c r="B4" s="59"/>
      <c r="C4" s="59"/>
      <c r="D4" s="59"/>
      <c r="E4" s="59"/>
      <c r="F4" s="59"/>
      <c r="G4" s="59"/>
      <c r="H4" s="59"/>
      <c r="I4" s="59"/>
      <c r="J4" s="59"/>
      <c r="K4" s="59"/>
      <c r="L4" s="59"/>
      <c r="M4" s="59"/>
      <c r="N4" s="59"/>
      <c r="O4" s="59"/>
      <c r="P4" s="59"/>
      <c r="Q4" s="59"/>
      <c r="R4" s="59"/>
      <c r="S4" s="59"/>
      <c r="T4" s="59"/>
      <c r="U4" s="59"/>
      <c r="V4" s="59"/>
      <c r="W4" s="59"/>
      <c r="X4" s="59"/>
      <c r="Y4" s="59"/>
      <c r="Z4" s="59"/>
      <c r="AA4" s="59"/>
      <c r="AB4" s="59"/>
      <c r="AC4" s="59"/>
      <c r="AD4" s="59"/>
    </row>
    <row r="5" spans="1:30" x14ac:dyDescent="0.35">
      <c r="A5" s="225" t="s">
        <v>275</v>
      </c>
      <c r="B5" s="133"/>
      <c r="C5" s="133"/>
      <c r="D5" s="13"/>
      <c r="E5" s="13"/>
      <c r="F5" s="13"/>
      <c r="G5" s="13"/>
      <c r="H5" s="13"/>
      <c r="I5" s="13"/>
      <c r="J5" s="13"/>
      <c r="K5" s="13"/>
      <c r="L5" s="13"/>
      <c r="M5" s="13"/>
      <c r="N5" s="13"/>
      <c r="O5" s="13"/>
      <c r="P5" s="13"/>
      <c r="Q5" s="13"/>
      <c r="R5" s="13"/>
      <c r="S5" s="13"/>
      <c r="T5" s="13"/>
      <c r="U5" s="13"/>
      <c r="V5" s="13"/>
      <c r="W5" s="13"/>
      <c r="X5" s="13"/>
      <c r="Y5" s="13"/>
      <c r="Z5" s="13"/>
      <c r="AA5" s="13"/>
      <c r="AB5" s="13"/>
      <c r="AC5" s="13"/>
    </row>
    <row r="6" spans="1:30" x14ac:dyDescent="0.35">
      <c r="A6" s="59"/>
      <c r="B6" s="821" t="s">
        <v>975</v>
      </c>
      <c r="C6" s="821"/>
      <c r="D6" s="59"/>
      <c r="E6" s="59"/>
      <c r="F6" s="59"/>
      <c r="G6" s="59"/>
      <c r="H6" s="59"/>
      <c r="I6" s="59"/>
      <c r="J6" s="59"/>
      <c r="K6" s="59"/>
      <c r="L6" s="59"/>
      <c r="M6" s="59"/>
      <c r="N6" s="59"/>
      <c r="O6" s="59"/>
      <c r="P6" s="59"/>
      <c r="Q6" s="59"/>
      <c r="R6" s="59"/>
      <c r="S6" s="59"/>
      <c r="T6" s="59"/>
      <c r="U6" s="59"/>
      <c r="V6" s="59"/>
      <c r="W6" s="59"/>
      <c r="X6" s="59"/>
      <c r="Y6" s="59"/>
      <c r="Z6" s="59"/>
      <c r="AA6" s="59"/>
      <c r="AB6" s="59"/>
      <c r="AC6" s="59"/>
      <c r="AD6" s="59"/>
    </row>
    <row r="7" spans="1:30" x14ac:dyDescent="0.35">
      <c r="A7" s="59"/>
      <c r="B7" s="661">
        <f>+ER!D12</f>
        <v>45565</v>
      </c>
      <c r="C7" s="661">
        <f>+ER!E12</f>
        <v>45199</v>
      </c>
      <c r="D7" s="13"/>
      <c r="E7" s="13"/>
      <c r="F7" s="13"/>
      <c r="G7" s="13"/>
      <c r="H7" s="13"/>
      <c r="I7" s="13"/>
      <c r="J7" s="13"/>
      <c r="K7" s="13"/>
      <c r="L7" s="13"/>
      <c r="M7" s="13"/>
      <c r="N7" s="13"/>
      <c r="O7" s="13"/>
      <c r="P7" s="13"/>
      <c r="Q7" s="13"/>
      <c r="R7" s="13"/>
      <c r="S7" s="13"/>
      <c r="T7" s="13"/>
      <c r="U7" s="13"/>
      <c r="V7" s="13"/>
      <c r="W7" s="13"/>
      <c r="X7" s="13"/>
      <c r="Y7" s="13"/>
      <c r="Z7" s="13"/>
      <c r="AA7" s="13"/>
      <c r="AB7" s="13"/>
      <c r="AC7" s="13"/>
    </row>
    <row r="8" spans="1:30" s="218" customFormat="1" ht="13" x14ac:dyDescent="0.3">
      <c r="A8" s="220" t="s">
        <v>896</v>
      </c>
      <c r="B8" s="487"/>
      <c r="C8" s="487"/>
    </row>
    <row r="9" spans="1:30" s="218" customFormat="1" ht="13" x14ac:dyDescent="0.3">
      <c r="A9" s="285" t="s">
        <v>771</v>
      </c>
      <c r="B9" s="569">
        <v>276977565</v>
      </c>
      <c r="C9" s="569">
        <v>4131556141</v>
      </c>
      <c r="D9" s="116"/>
      <c r="E9" s="116"/>
      <c r="F9" s="116"/>
      <c r="G9" s="116"/>
      <c r="H9" s="116"/>
      <c r="I9" s="116"/>
      <c r="J9" s="116"/>
      <c r="K9" s="116"/>
      <c r="L9" s="116"/>
      <c r="M9" s="116"/>
      <c r="N9" s="116"/>
      <c r="O9" s="116"/>
      <c r="P9" s="116"/>
      <c r="Q9" s="116"/>
      <c r="R9" s="116"/>
      <c r="S9" s="116"/>
      <c r="T9" s="116"/>
      <c r="U9" s="116"/>
      <c r="V9" s="116"/>
      <c r="W9" s="116"/>
      <c r="X9" s="116"/>
      <c r="Y9" s="116"/>
      <c r="Z9" s="116"/>
      <c r="AA9" s="116"/>
      <c r="AB9" s="116"/>
      <c r="AC9" s="116"/>
    </row>
    <row r="10" spans="1:30" s="218" customFormat="1" ht="13" x14ac:dyDescent="0.3">
      <c r="A10" s="218" t="s">
        <v>202</v>
      </c>
      <c r="B10" s="487">
        <v>0</v>
      </c>
      <c r="C10" s="487">
        <v>0</v>
      </c>
    </row>
    <row r="11" spans="1:30" s="218" customFormat="1" ht="13" x14ac:dyDescent="0.3">
      <c r="A11" s="116" t="s">
        <v>203</v>
      </c>
      <c r="B11" s="487">
        <v>276977565</v>
      </c>
      <c r="C11" s="487">
        <v>4131556141</v>
      </c>
      <c r="D11" s="116"/>
      <c r="E11" s="116"/>
      <c r="F11" s="116"/>
      <c r="G11" s="116"/>
      <c r="H11" s="116"/>
      <c r="I11" s="116"/>
      <c r="J11" s="116"/>
      <c r="K11" s="116"/>
      <c r="L11" s="116"/>
      <c r="M11" s="116"/>
      <c r="N11" s="116"/>
      <c r="O11" s="116"/>
      <c r="P11" s="116"/>
      <c r="Q11" s="116"/>
      <c r="R11" s="116"/>
      <c r="S11" s="116"/>
      <c r="T11" s="116"/>
      <c r="U11" s="116"/>
      <c r="V11" s="116"/>
      <c r="W11" s="116"/>
      <c r="X11" s="116"/>
      <c r="Y11" s="116"/>
      <c r="Z11" s="116"/>
      <c r="AA11" s="116"/>
      <c r="AB11" s="116"/>
      <c r="AC11" s="116"/>
    </row>
    <row r="12" spans="1:30" s="220" customFormat="1" ht="13" hidden="1" x14ac:dyDescent="0.3">
      <c r="A12" s="220" t="s">
        <v>772</v>
      </c>
      <c r="B12" s="570"/>
      <c r="C12" s="570"/>
    </row>
    <row r="13" spans="1:30" s="218" customFormat="1" ht="13" hidden="1" x14ac:dyDescent="0.3">
      <c r="A13" s="218" t="s">
        <v>202</v>
      </c>
      <c r="B13" s="487">
        <v>0</v>
      </c>
      <c r="C13" s="487">
        <v>0</v>
      </c>
    </row>
    <row r="14" spans="1:30" s="218" customFormat="1" ht="13" hidden="1" x14ac:dyDescent="0.3">
      <c r="A14" s="218" t="s">
        <v>203</v>
      </c>
      <c r="B14" s="487">
        <v>0</v>
      </c>
      <c r="C14" s="487">
        <v>0</v>
      </c>
    </row>
    <row r="15" spans="1:30" s="218" customFormat="1" ht="13" x14ac:dyDescent="0.3">
      <c r="A15" s="220" t="s">
        <v>841</v>
      </c>
      <c r="B15" s="487"/>
      <c r="C15" s="487"/>
    </row>
    <row r="16" spans="1:30" s="218" customFormat="1" ht="13" x14ac:dyDescent="0.3">
      <c r="A16" s="285" t="s">
        <v>771</v>
      </c>
      <c r="B16" s="569">
        <v>707529125</v>
      </c>
      <c r="C16" s="569">
        <v>623030826</v>
      </c>
      <c r="D16" s="116"/>
      <c r="E16" s="116"/>
      <c r="F16" s="116"/>
      <c r="G16" s="116"/>
      <c r="H16" s="116"/>
      <c r="I16" s="116"/>
      <c r="J16" s="116"/>
      <c r="K16" s="116"/>
      <c r="L16" s="116"/>
      <c r="M16" s="116"/>
      <c r="N16" s="116"/>
      <c r="O16" s="116"/>
      <c r="P16" s="116"/>
      <c r="Q16" s="116"/>
      <c r="R16" s="116"/>
      <c r="S16" s="116"/>
      <c r="T16" s="116"/>
      <c r="U16" s="116"/>
      <c r="V16" s="116"/>
      <c r="W16" s="116"/>
      <c r="X16" s="116"/>
      <c r="Y16" s="116"/>
      <c r="Z16" s="116"/>
      <c r="AA16" s="116"/>
      <c r="AB16" s="116"/>
      <c r="AC16" s="116"/>
    </row>
    <row r="17" spans="1:29" s="218" customFormat="1" ht="13" x14ac:dyDescent="0.3">
      <c r="A17" s="116" t="s">
        <v>202</v>
      </c>
      <c r="B17" s="487">
        <v>707529125</v>
      </c>
      <c r="C17" s="487">
        <v>623030826</v>
      </c>
      <c r="D17" s="116"/>
      <c r="E17" s="116"/>
      <c r="F17" s="116"/>
      <c r="G17" s="116"/>
      <c r="H17" s="116"/>
      <c r="I17" s="116"/>
      <c r="J17" s="116"/>
      <c r="K17" s="116"/>
      <c r="L17" s="116"/>
      <c r="M17" s="116"/>
      <c r="N17" s="116"/>
      <c r="O17" s="116"/>
      <c r="P17" s="116"/>
      <c r="Q17" s="116"/>
      <c r="R17" s="116"/>
      <c r="S17" s="116"/>
      <c r="T17" s="116"/>
      <c r="U17" s="116"/>
      <c r="V17" s="116"/>
      <c r="W17" s="116"/>
      <c r="X17" s="116"/>
      <c r="Y17" s="116"/>
      <c r="Z17" s="116"/>
      <c r="AA17" s="116"/>
      <c r="AB17" s="116"/>
      <c r="AC17" s="116"/>
    </row>
    <row r="18" spans="1:29" s="218" customFormat="1" ht="13" x14ac:dyDescent="0.3">
      <c r="A18" s="218" t="s">
        <v>203</v>
      </c>
      <c r="B18" s="487">
        <v>0</v>
      </c>
      <c r="C18" s="487">
        <v>0</v>
      </c>
    </row>
    <row r="19" spans="1:29" s="220" customFormat="1" ht="13" hidden="1" x14ac:dyDescent="0.3">
      <c r="A19" s="220" t="s">
        <v>772</v>
      </c>
      <c r="B19" s="570"/>
      <c r="C19" s="570"/>
    </row>
    <row r="20" spans="1:29" s="218" customFormat="1" ht="13" hidden="1" x14ac:dyDescent="0.3">
      <c r="A20" s="218" t="s">
        <v>202</v>
      </c>
      <c r="B20" s="487">
        <v>0</v>
      </c>
      <c r="C20" s="487">
        <v>0</v>
      </c>
    </row>
    <row r="21" spans="1:29" s="218" customFormat="1" ht="13" hidden="1" x14ac:dyDescent="0.3">
      <c r="A21" s="218" t="s">
        <v>203</v>
      </c>
      <c r="B21" s="487">
        <v>0</v>
      </c>
      <c r="C21" s="487">
        <v>0</v>
      </c>
    </row>
    <row r="22" spans="1:29" s="218" customFormat="1" ht="13" hidden="1" x14ac:dyDescent="0.3">
      <c r="A22" s="220" t="s">
        <v>843</v>
      </c>
      <c r="B22" s="487"/>
      <c r="C22" s="487"/>
    </row>
    <row r="23" spans="1:29" s="218" customFormat="1" ht="13" hidden="1" x14ac:dyDescent="0.3">
      <c r="A23" s="571" t="s">
        <v>771</v>
      </c>
      <c r="B23" s="569">
        <v>0</v>
      </c>
      <c r="C23" s="569">
        <v>0</v>
      </c>
    </row>
    <row r="24" spans="1:29" s="218" customFormat="1" ht="13" hidden="1" x14ac:dyDescent="0.3">
      <c r="A24" s="116" t="s">
        <v>202</v>
      </c>
      <c r="B24" s="487">
        <v>0</v>
      </c>
      <c r="C24" s="487">
        <v>0</v>
      </c>
      <c r="D24" s="116"/>
      <c r="E24" s="116"/>
      <c r="F24" s="116"/>
      <c r="G24" s="116"/>
      <c r="H24" s="116"/>
      <c r="I24" s="116"/>
      <c r="J24" s="116"/>
      <c r="K24" s="116"/>
      <c r="L24" s="116"/>
      <c r="M24" s="116"/>
      <c r="N24" s="116"/>
      <c r="O24" s="116"/>
      <c r="P24" s="116"/>
      <c r="Q24" s="116"/>
      <c r="R24" s="116"/>
      <c r="S24" s="116"/>
      <c r="T24" s="116"/>
      <c r="U24" s="116"/>
      <c r="V24" s="116"/>
      <c r="W24" s="116"/>
      <c r="X24" s="116"/>
      <c r="Y24" s="116"/>
      <c r="Z24" s="116"/>
      <c r="AA24" s="116"/>
      <c r="AB24" s="116"/>
      <c r="AC24" s="116"/>
    </row>
    <row r="25" spans="1:29" s="218" customFormat="1" ht="13" hidden="1" x14ac:dyDescent="0.3">
      <c r="A25" s="218" t="s">
        <v>203</v>
      </c>
      <c r="B25" s="487">
        <v>0</v>
      </c>
      <c r="C25" s="487">
        <v>0</v>
      </c>
    </row>
    <row r="26" spans="1:29" s="220" customFormat="1" ht="13" hidden="1" x14ac:dyDescent="0.3">
      <c r="A26" s="220" t="s">
        <v>772</v>
      </c>
      <c r="B26" s="570"/>
      <c r="C26" s="570"/>
    </row>
    <row r="27" spans="1:29" s="218" customFormat="1" ht="13" hidden="1" x14ac:dyDescent="0.3">
      <c r="A27" s="218" t="s">
        <v>202</v>
      </c>
      <c r="B27" s="487"/>
      <c r="C27" s="487"/>
    </row>
    <row r="28" spans="1:29" s="218" customFormat="1" ht="13" hidden="1" x14ac:dyDescent="0.3">
      <c r="A28" s="218" t="s">
        <v>203</v>
      </c>
      <c r="B28" s="487"/>
      <c r="C28" s="487"/>
    </row>
    <row r="29" spans="1:29" s="218" customFormat="1" ht="13" x14ac:dyDescent="0.3">
      <c r="A29" s="220" t="s">
        <v>1010</v>
      </c>
      <c r="B29" s="487"/>
      <c r="C29" s="487"/>
    </row>
    <row r="30" spans="1:29" s="218" customFormat="1" ht="13" x14ac:dyDescent="0.3">
      <c r="A30" s="285" t="s">
        <v>771</v>
      </c>
      <c r="B30" s="569">
        <v>2489232363.0412407</v>
      </c>
      <c r="C30" s="569">
        <v>28908099554.879997</v>
      </c>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row>
    <row r="31" spans="1:29" s="218" customFormat="1" ht="13" x14ac:dyDescent="0.3">
      <c r="A31" s="218" t="s">
        <v>202</v>
      </c>
      <c r="B31" s="487">
        <v>0</v>
      </c>
      <c r="C31" s="487">
        <v>0</v>
      </c>
    </row>
    <row r="32" spans="1:29" s="218" customFormat="1" ht="13" x14ac:dyDescent="0.3">
      <c r="A32" s="218" t="s">
        <v>203</v>
      </c>
      <c r="B32" s="487">
        <v>2489232363.0412407</v>
      </c>
      <c r="C32" s="487">
        <v>28908099554.879997</v>
      </c>
    </row>
    <row r="33" spans="1:29" s="218" customFormat="1" ht="13" x14ac:dyDescent="0.3">
      <c r="A33" s="220" t="s">
        <v>1011</v>
      </c>
      <c r="B33" s="487"/>
      <c r="C33" s="487"/>
    </row>
    <row r="34" spans="1:29" s="218" customFormat="1" ht="13" x14ac:dyDescent="0.3">
      <c r="A34" s="285" t="s">
        <v>771</v>
      </c>
      <c r="B34" s="569">
        <v>8760065205.580101</v>
      </c>
      <c r="C34" s="569">
        <v>17108975886.760002</v>
      </c>
      <c r="D34" s="116"/>
      <c r="E34" s="116"/>
      <c r="F34" s="116"/>
      <c r="G34" s="116"/>
      <c r="H34" s="116"/>
      <c r="I34" s="116"/>
      <c r="J34" s="116"/>
      <c r="K34" s="116"/>
      <c r="L34" s="116"/>
      <c r="M34" s="116"/>
      <c r="N34" s="116"/>
      <c r="O34" s="116"/>
      <c r="P34" s="116"/>
      <c r="Q34" s="116"/>
      <c r="R34" s="116"/>
      <c r="S34" s="116"/>
      <c r="T34" s="116"/>
      <c r="U34" s="116"/>
      <c r="V34" s="116"/>
      <c r="W34" s="116"/>
      <c r="X34" s="116"/>
      <c r="Y34" s="116"/>
      <c r="Z34" s="116"/>
      <c r="AA34" s="116"/>
      <c r="AB34" s="116"/>
      <c r="AC34" s="116"/>
    </row>
    <row r="35" spans="1:29" s="218" customFormat="1" ht="13" x14ac:dyDescent="0.3">
      <c r="A35" s="218" t="s">
        <v>202</v>
      </c>
      <c r="B35" s="487">
        <v>0</v>
      </c>
      <c r="C35" s="487">
        <v>0</v>
      </c>
    </row>
    <row r="36" spans="1:29" s="218" customFormat="1" ht="13" x14ac:dyDescent="0.3">
      <c r="A36" s="218" t="s">
        <v>203</v>
      </c>
      <c r="B36" s="487">
        <v>8760065205.580101</v>
      </c>
      <c r="C36" s="487">
        <v>17108975886.760002</v>
      </c>
    </row>
    <row r="37" spans="1:29" s="218" customFormat="1" ht="13" x14ac:dyDescent="0.3">
      <c r="A37" s="220" t="s">
        <v>1012</v>
      </c>
      <c r="B37" s="487"/>
      <c r="C37" s="487"/>
    </row>
    <row r="38" spans="1:29" s="218" customFormat="1" ht="13" x14ac:dyDescent="0.3">
      <c r="A38" s="285" t="s">
        <v>771</v>
      </c>
      <c r="B38" s="569">
        <v>8435085533.476944</v>
      </c>
      <c r="C38" s="569">
        <v>11811277968.779535</v>
      </c>
      <c r="D38" s="116"/>
      <c r="E38" s="116"/>
      <c r="F38" s="116"/>
      <c r="G38" s="116"/>
      <c r="H38" s="116"/>
      <c r="I38" s="116"/>
      <c r="J38" s="116"/>
      <c r="K38" s="116"/>
      <c r="L38" s="116"/>
      <c r="M38" s="116"/>
      <c r="N38" s="116"/>
      <c r="O38" s="116"/>
      <c r="P38" s="116"/>
      <c r="Q38" s="116"/>
      <c r="R38" s="116"/>
      <c r="S38" s="116"/>
      <c r="T38" s="116"/>
      <c r="U38" s="116"/>
      <c r="V38" s="116"/>
      <c r="W38" s="116"/>
      <c r="X38" s="116"/>
      <c r="Y38" s="116"/>
      <c r="Z38" s="116"/>
      <c r="AA38" s="116"/>
      <c r="AB38" s="116"/>
      <c r="AC38" s="116"/>
    </row>
    <row r="39" spans="1:29" s="218" customFormat="1" ht="13" x14ac:dyDescent="0.3">
      <c r="A39" s="218" t="s">
        <v>202</v>
      </c>
      <c r="B39" s="487">
        <v>0</v>
      </c>
      <c r="C39" s="487">
        <v>0</v>
      </c>
    </row>
    <row r="40" spans="1:29" s="218" customFormat="1" ht="13" x14ac:dyDescent="0.3">
      <c r="A40" s="218" t="s">
        <v>203</v>
      </c>
      <c r="B40" s="487">
        <v>8435085533.476944</v>
      </c>
      <c r="C40" s="487">
        <v>11811277968.779535</v>
      </c>
    </row>
    <row r="41" spans="1:29" s="218" customFormat="1" ht="13" x14ac:dyDescent="0.3">
      <c r="A41" s="220" t="s">
        <v>1013</v>
      </c>
      <c r="B41" s="487"/>
      <c r="C41" s="487"/>
    </row>
    <row r="42" spans="1:29" s="218" customFormat="1" ht="13" x14ac:dyDescent="0.3">
      <c r="A42" s="285" t="s">
        <v>771</v>
      </c>
      <c r="B42" s="569">
        <v>16020718153.856262</v>
      </c>
      <c r="C42" s="569">
        <v>6795008820.0390005</v>
      </c>
      <c r="D42" s="116"/>
      <c r="E42" s="116"/>
      <c r="F42" s="116"/>
      <c r="G42" s="116"/>
      <c r="H42" s="116"/>
      <c r="I42" s="116"/>
      <c r="J42" s="116"/>
      <c r="K42" s="116"/>
      <c r="L42" s="116"/>
      <c r="M42" s="116"/>
      <c r="N42" s="116"/>
      <c r="O42" s="116"/>
      <c r="P42" s="116"/>
      <c r="Q42" s="116"/>
      <c r="R42" s="116"/>
      <c r="S42" s="116"/>
      <c r="T42" s="116"/>
      <c r="U42" s="116"/>
      <c r="V42" s="116"/>
      <c r="W42" s="116"/>
      <c r="X42" s="116"/>
      <c r="Y42" s="116"/>
      <c r="Z42" s="116"/>
      <c r="AA42" s="116"/>
      <c r="AB42" s="116"/>
      <c r="AC42" s="116"/>
    </row>
    <row r="43" spans="1:29" s="218" customFormat="1" ht="13" x14ac:dyDescent="0.3">
      <c r="A43" s="218" t="s">
        <v>202</v>
      </c>
      <c r="B43" s="487">
        <v>0</v>
      </c>
      <c r="C43" s="487">
        <v>0</v>
      </c>
    </row>
    <row r="44" spans="1:29" s="218" customFormat="1" ht="13" x14ac:dyDescent="0.3">
      <c r="A44" s="218" t="s">
        <v>203</v>
      </c>
      <c r="B44" s="487">
        <v>16020718153.856262</v>
      </c>
      <c r="C44" s="487">
        <v>6795008820.0390005</v>
      </c>
    </row>
    <row r="45" spans="1:29" s="218" customFormat="1" ht="13" x14ac:dyDescent="0.3">
      <c r="A45" s="220" t="s">
        <v>1014</v>
      </c>
      <c r="B45" s="487"/>
      <c r="C45" s="487"/>
    </row>
    <row r="46" spans="1:29" s="218" customFormat="1" ht="13" x14ac:dyDescent="0.3">
      <c r="A46" s="285" t="s">
        <v>771</v>
      </c>
      <c r="B46" s="569">
        <v>8279925912.4737263</v>
      </c>
      <c r="C46" s="569">
        <v>5457235550.8541527</v>
      </c>
      <c r="D46" s="116"/>
      <c r="E46" s="116"/>
      <c r="F46" s="116"/>
      <c r="G46" s="116"/>
      <c r="H46" s="116"/>
      <c r="I46" s="116"/>
      <c r="J46" s="116"/>
      <c r="K46" s="116"/>
      <c r="L46" s="116"/>
      <c r="M46" s="116"/>
      <c r="N46" s="116"/>
      <c r="O46" s="116"/>
      <c r="P46" s="116"/>
      <c r="Q46" s="116"/>
      <c r="R46" s="116"/>
      <c r="S46" s="116"/>
      <c r="T46" s="116"/>
      <c r="U46" s="116"/>
      <c r="V46" s="116"/>
      <c r="W46" s="116"/>
      <c r="X46" s="116"/>
      <c r="Y46" s="116"/>
      <c r="Z46" s="116"/>
      <c r="AA46" s="116"/>
      <c r="AB46" s="116"/>
      <c r="AC46" s="116"/>
    </row>
    <row r="47" spans="1:29" s="218" customFormat="1" ht="13" x14ac:dyDescent="0.3">
      <c r="A47" s="218" t="s">
        <v>202</v>
      </c>
      <c r="B47" s="487">
        <v>0</v>
      </c>
      <c r="C47" s="487">
        <v>0</v>
      </c>
    </row>
    <row r="48" spans="1:29" s="218" customFormat="1" ht="13" x14ac:dyDescent="0.3">
      <c r="A48" s="218" t="s">
        <v>203</v>
      </c>
      <c r="B48" s="487">
        <v>8279925912.4737263</v>
      </c>
      <c r="C48" s="487">
        <v>5457235550.8541527</v>
      </c>
    </row>
    <row r="49" spans="1:29" s="218" customFormat="1" ht="13" x14ac:dyDescent="0.3">
      <c r="A49" s="220" t="s">
        <v>1015</v>
      </c>
      <c r="B49" s="487"/>
      <c r="C49" s="487"/>
    </row>
    <row r="50" spans="1:29" s="218" customFormat="1" ht="13" x14ac:dyDescent="0.3">
      <c r="A50" s="285" t="s">
        <v>771</v>
      </c>
      <c r="B50" s="569">
        <v>10287219582.496561</v>
      </c>
      <c r="C50" s="569">
        <v>968421850.80991995</v>
      </c>
      <c r="D50" s="116"/>
      <c r="E50" s="116"/>
      <c r="F50" s="116"/>
      <c r="G50" s="116"/>
      <c r="H50" s="116"/>
      <c r="I50" s="116"/>
      <c r="J50" s="116"/>
      <c r="K50" s="116"/>
      <c r="L50" s="116"/>
      <c r="M50" s="116"/>
      <c r="N50" s="116"/>
      <c r="O50" s="116"/>
      <c r="P50" s="116"/>
      <c r="Q50" s="116"/>
      <c r="R50" s="116"/>
      <c r="S50" s="116"/>
      <c r="T50" s="116"/>
      <c r="U50" s="116"/>
      <c r="V50" s="116"/>
      <c r="W50" s="116"/>
      <c r="X50" s="116"/>
      <c r="Y50" s="116"/>
      <c r="Z50" s="116"/>
      <c r="AA50" s="116"/>
      <c r="AB50" s="116"/>
      <c r="AC50" s="116"/>
    </row>
    <row r="51" spans="1:29" s="218" customFormat="1" ht="13" x14ac:dyDescent="0.3">
      <c r="A51" s="218" t="s">
        <v>202</v>
      </c>
      <c r="B51" s="487">
        <v>0</v>
      </c>
      <c r="C51" s="487">
        <v>0</v>
      </c>
    </row>
    <row r="52" spans="1:29" s="218" customFormat="1" ht="13" x14ac:dyDescent="0.3">
      <c r="A52" s="218" t="s">
        <v>203</v>
      </c>
      <c r="B52" s="487">
        <v>10287219582.496561</v>
      </c>
      <c r="C52" s="487">
        <v>968421850.80991995</v>
      </c>
    </row>
    <row r="53" spans="1:29" s="218" customFormat="1" ht="13" x14ac:dyDescent="0.3">
      <c r="A53" s="220" t="s">
        <v>1120</v>
      </c>
      <c r="B53" s="487"/>
      <c r="C53" s="487"/>
    </row>
    <row r="54" spans="1:29" s="218" customFormat="1" ht="13" x14ac:dyDescent="0.3">
      <c r="A54" s="285" t="s">
        <v>771</v>
      </c>
      <c r="B54" s="569">
        <v>6755738988.3231468</v>
      </c>
      <c r="C54" s="569">
        <v>0</v>
      </c>
      <c r="D54" s="116"/>
      <c r="E54" s="116"/>
      <c r="F54" s="116"/>
      <c r="G54" s="116"/>
      <c r="H54" s="116"/>
      <c r="I54" s="116"/>
      <c r="J54" s="116"/>
      <c r="K54" s="116"/>
      <c r="L54" s="116"/>
      <c r="M54" s="116"/>
      <c r="N54" s="116"/>
      <c r="O54" s="116"/>
      <c r="P54" s="116"/>
      <c r="Q54" s="116"/>
      <c r="R54" s="116"/>
      <c r="S54" s="116"/>
      <c r="T54" s="116"/>
      <c r="U54" s="116"/>
      <c r="V54" s="116"/>
      <c r="W54" s="116"/>
      <c r="X54" s="116"/>
      <c r="Y54" s="116"/>
      <c r="Z54" s="116"/>
      <c r="AA54" s="116"/>
      <c r="AB54" s="116"/>
      <c r="AC54" s="116"/>
    </row>
    <row r="55" spans="1:29" s="218" customFormat="1" ht="13" x14ac:dyDescent="0.3">
      <c r="A55" s="218" t="s">
        <v>202</v>
      </c>
      <c r="B55" s="487">
        <v>0</v>
      </c>
      <c r="C55" s="487">
        <v>0</v>
      </c>
    </row>
    <row r="56" spans="1:29" s="218" customFormat="1" ht="13" x14ac:dyDescent="0.3">
      <c r="A56" s="218" t="s">
        <v>203</v>
      </c>
      <c r="B56" s="487">
        <v>6755738988.3231468</v>
      </c>
      <c r="C56" s="487">
        <v>0</v>
      </c>
    </row>
    <row r="57" spans="1:29" s="218" customFormat="1" ht="13" x14ac:dyDescent="0.3">
      <c r="A57" s="220" t="s">
        <v>1121</v>
      </c>
      <c r="B57" s="487"/>
      <c r="C57" s="487"/>
    </row>
    <row r="58" spans="1:29" s="218" customFormat="1" ht="13" x14ac:dyDescent="0.3">
      <c r="A58" s="285" t="s">
        <v>771</v>
      </c>
      <c r="B58" s="569">
        <v>4200951804.1055441</v>
      </c>
      <c r="C58" s="569">
        <v>0</v>
      </c>
      <c r="D58" s="116"/>
      <c r="E58" s="116"/>
      <c r="F58" s="116"/>
      <c r="G58" s="116"/>
      <c r="H58" s="116"/>
      <c r="I58" s="116"/>
      <c r="J58" s="116"/>
      <c r="K58" s="116"/>
      <c r="L58" s="116"/>
      <c r="M58" s="116"/>
      <c r="N58" s="116"/>
      <c r="O58" s="116"/>
      <c r="P58" s="116"/>
      <c r="Q58" s="116"/>
      <c r="R58" s="116"/>
      <c r="S58" s="116"/>
      <c r="T58" s="116"/>
      <c r="U58" s="116"/>
      <c r="V58" s="116"/>
      <c r="W58" s="116"/>
      <c r="X58" s="116"/>
      <c r="Y58" s="116"/>
      <c r="Z58" s="116"/>
      <c r="AA58" s="116"/>
      <c r="AB58" s="116"/>
      <c r="AC58" s="116"/>
    </row>
    <row r="59" spans="1:29" s="218" customFormat="1" ht="13" x14ac:dyDescent="0.3">
      <c r="A59" s="218" t="s">
        <v>202</v>
      </c>
      <c r="B59" s="487">
        <v>0</v>
      </c>
      <c r="C59" s="487">
        <v>0</v>
      </c>
    </row>
    <row r="60" spans="1:29" s="218" customFormat="1" ht="13" x14ac:dyDescent="0.3">
      <c r="A60" s="218" t="s">
        <v>203</v>
      </c>
      <c r="B60" s="487">
        <v>4200951804.1055441</v>
      </c>
      <c r="C60" s="487">
        <v>0</v>
      </c>
    </row>
    <row r="61" spans="1:29" s="218" customFormat="1" ht="13" x14ac:dyDescent="0.3">
      <c r="A61" s="220" t="s">
        <v>1122</v>
      </c>
      <c r="B61" s="487"/>
      <c r="C61" s="487"/>
    </row>
    <row r="62" spans="1:29" s="218" customFormat="1" ht="13" x14ac:dyDescent="0.3">
      <c r="A62" s="285" t="s">
        <v>771</v>
      </c>
      <c r="B62" s="569">
        <v>7719430992.5199757</v>
      </c>
      <c r="C62" s="569">
        <v>0</v>
      </c>
      <c r="D62" s="116"/>
      <c r="E62" s="116"/>
      <c r="F62" s="116"/>
      <c r="G62" s="116"/>
      <c r="H62" s="116"/>
      <c r="I62" s="116"/>
      <c r="J62" s="116"/>
      <c r="K62" s="116"/>
      <c r="L62" s="116"/>
      <c r="M62" s="116"/>
      <c r="N62" s="116"/>
      <c r="O62" s="116"/>
      <c r="P62" s="116"/>
      <c r="Q62" s="116"/>
      <c r="R62" s="116"/>
      <c r="S62" s="116"/>
      <c r="T62" s="116"/>
      <c r="U62" s="116"/>
      <c r="V62" s="116"/>
      <c r="W62" s="116"/>
      <c r="X62" s="116"/>
      <c r="Y62" s="116"/>
      <c r="Z62" s="116"/>
      <c r="AA62" s="116"/>
      <c r="AB62" s="116"/>
      <c r="AC62" s="116"/>
    </row>
    <row r="63" spans="1:29" s="218" customFormat="1" ht="13" x14ac:dyDescent="0.3">
      <c r="A63" s="218" t="s">
        <v>202</v>
      </c>
      <c r="B63" s="487">
        <v>0</v>
      </c>
      <c r="C63" s="487">
        <v>0</v>
      </c>
    </row>
    <row r="64" spans="1:29" s="218" customFormat="1" ht="13" x14ac:dyDescent="0.3">
      <c r="A64" s="218" t="s">
        <v>203</v>
      </c>
      <c r="B64" s="487">
        <v>7719430992.5199757</v>
      </c>
      <c r="C64" s="487">
        <v>0</v>
      </c>
    </row>
    <row r="65" spans="1:29" s="218" customFormat="1" ht="13" x14ac:dyDescent="0.3">
      <c r="A65" s="220" t="s">
        <v>1186</v>
      </c>
      <c r="B65" s="487"/>
      <c r="C65" s="487"/>
    </row>
    <row r="66" spans="1:29" s="218" customFormat="1" ht="13" x14ac:dyDescent="0.3">
      <c r="A66" s="285" t="s">
        <v>771</v>
      </c>
      <c r="B66" s="569">
        <v>166493928.12169608</v>
      </c>
      <c r="C66" s="569">
        <v>0</v>
      </c>
      <c r="D66" s="116"/>
      <c r="E66" s="116"/>
      <c r="F66" s="116"/>
      <c r="G66" s="116"/>
      <c r="H66" s="116"/>
      <c r="I66" s="116"/>
      <c r="J66" s="116"/>
      <c r="K66" s="116"/>
      <c r="L66" s="116"/>
      <c r="M66" s="116"/>
      <c r="N66" s="116"/>
      <c r="O66" s="116"/>
      <c r="P66" s="116"/>
      <c r="Q66" s="116"/>
      <c r="R66" s="116"/>
      <c r="S66" s="116"/>
      <c r="T66" s="116"/>
      <c r="U66" s="116"/>
      <c r="V66" s="116"/>
      <c r="W66" s="116"/>
      <c r="X66" s="116"/>
      <c r="Y66" s="116"/>
      <c r="Z66" s="116"/>
      <c r="AA66" s="116"/>
      <c r="AB66" s="116"/>
      <c r="AC66" s="116"/>
    </row>
    <row r="67" spans="1:29" s="218" customFormat="1" ht="13" x14ac:dyDescent="0.3">
      <c r="A67" s="218" t="s">
        <v>202</v>
      </c>
      <c r="B67" s="487">
        <v>0</v>
      </c>
      <c r="C67" s="487">
        <v>0</v>
      </c>
    </row>
    <row r="68" spans="1:29" s="218" customFormat="1" ht="13" x14ac:dyDescent="0.3">
      <c r="A68" s="218" t="s">
        <v>203</v>
      </c>
      <c r="B68" s="487">
        <v>166493928.12169608</v>
      </c>
      <c r="C68" s="487">
        <v>0</v>
      </c>
    </row>
    <row r="69" spans="1:29" s="218" customFormat="1" ht="13" x14ac:dyDescent="0.3">
      <c r="A69" s="220" t="s">
        <v>1141</v>
      </c>
      <c r="B69" s="487"/>
      <c r="C69" s="487"/>
    </row>
    <row r="70" spans="1:29" s="218" customFormat="1" ht="13" x14ac:dyDescent="0.3">
      <c r="A70" s="285" t="s">
        <v>771</v>
      </c>
      <c r="B70" s="569">
        <v>1036309441</v>
      </c>
      <c r="C70" s="569">
        <v>0</v>
      </c>
      <c r="D70" s="116"/>
      <c r="E70" s="116"/>
      <c r="F70" s="116"/>
      <c r="G70" s="116"/>
      <c r="H70" s="116"/>
      <c r="I70" s="116"/>
      <c r="J70" s="116"/>
      <c r="K70" s="116"/>
      <c r="L70" s="116"/>
      <c r="M70" s="116"/>
      <c r="N70" s="116"/>
      <c r="O70" s="116"/>
      <c r="P70" s="116"/>
      <c r="Q70" s="116"/>
      <c r="R70" s="116"/>
      <c r="S70" s="116"/>
      <c r="T70" s="116"/>
      <c r="U70" s="116"/>
      <c r="V70" s="116"/>
      <c r="W70" s="116"/>
      <c r="X70" s="116"/>
      <c r="Y70" s="116"/>
      <c r="Z70" s="116"/>
      <c r="AA70" s="116"/>
      <c r="AB70" s="116"/>
      <c r="AC70" s="116"/>
    </row>
    <row r="71" spans="1:29" s="218" customFormat="1" ht="13" x14ac:dyDescent="0.3">
      <c r="A71" s="218" t="s">
        <v>202</v>
      </c>
      <c r="B71" s="487">
        <v>0</v>
      </c>
      <c r="C71" s="487">
        <v>0</v>
      </c>
    </row>
    <row r="72" spans="1:29" s="218" customFormat="1" ht="13" x14ac:dyDescent="0.3">
      <c r="A72" s="116" t="s">
        <v>203</v>
      </c>
      <c r="B72" s="487">
        <v>1036309441</v>
      </c>
      <c r="C72" s="487">
        <v>0</v>
      </c>
      <c r="D72" s="116"/>
      <c r="E72" s="116"/>
      <c r="F72" s="116"/>
      <c r="G72" s="116"/>
      <c r="H72" s="116"/>
      <c r="I72" s="116"/>
      <c r="J72" s="116"/>
      <c r="K72" s="116"/>
      <c r="L72" s="116"/>
      <c r="M72" s="116"/>
      <c r="N72" s="116"/>
      <c r="O72" s="116"/>
      <c r="P72" s="116"/>
      <c r="Q72" s="116"/>
      <c r="R72" s="116"/>
      <c r="S72" s="116"/>
      <c r="T72" s="116"/>
      <c r="U72" s="116"/>
      <c r="V72" s="116"/>
      <c r="W72" s="116"/>
      <c r="X72" s="116"/>
      <c r="Y72" s="116"/>
      <c r="Z72" s="116"/>
      <c r="AA72" s="116"/>
      <c r="AB72" s="116"/>
      <c r="AC72" s="116"/>
    </row>
    <row r="73" spans="1:29" s="220" customFormat="1" ht="13" x14ac:dyDescent="0.3">
      <c r="A73" s="241" t="s">
        <v>842</v>
      </c>
      <c r="B73" s="570">
        <v>-304023289</v>
      </c>
      <c r="C73" s="570">
        <v>-1723495166</v>
      </c>
      <c r="D73" s="241"/>
      <c r="E73" s="241"/>
      <c r="F73" s="241"/>
      <c r="G73" s="241"/>
      <c r="H73" s="241"/>
      <c r="I73" s="241"/>
      <c r="J73" s="241"/>
      <c r="K73" s="241"/>
      <c r="L73" s="241"/>
      <c r="M73" s="241"/>
      <c r="N73" s="241"/>
      <c r="O73" s="241"/>
      <c r="P73" s="241"/>
      <c r="Q73" s="241"/>
      <c r="R73" s="241"/>
      <c r="S73" s="241"/>
      <c r="T73" s="241"/>
      <c r="U73" s="241"/>
      <c r="V73" s="241"/>
      <c r="W73" s="241"/>
      <c r="X73" s="241"/>
      <c r="Y73" s="241"/>
      <c r="Z73" s="241"/>
      <c r="AA73" s="241"/>
      <c r="AB73" s="241"/>
      <c r="AC73" s="241"/>
    </row>
    <row r="74" spans="1:29" s="218" customFormat="1" ht="13.5" thickBot="1" x14ac:dyDescent="0.35">
      <c r="A74" s="220" t="s">
        <v>3</v>
      </c>
      <c r="B74" s="488">
        <f>+B9+B16+B23+B73+B30+B34+B38+B42+B46+B50+B54+B58+B62+B70+B66</f>
        <v>74831655305.995178</v>
      </c>
      <c r="C74" s="488">
        <f t="shared" ref="C74" si="0">+C9+C16+C23+C73+C30+C34+C38+C42+C46+C50+C54+C58+C62+C70+C66</f>
        <v>74080111433.122604</v>
      </c>
    </row>
    <row r="75" spans="1:29" s="89" customFormat="1" ht="15" thickTop="1" x14ac:dyDescent="0.35">
      <c r="B75" s="572"/>
      <c r="C75" s="572"/>
    </row>
    <row r="76" spans="1:29" x14ac:dyDescent="0.35">
      <c r="B76" s="362"/>
      <c r="C76" s="362"/>
    </row>
  </sheetData>
  <mergeCells count="1">
    <mergeCell ref="B6:C6"/>
  </mergeCells>
  <hyperlinks>
    <hyperlink ref="D1" location="ER!A1" display="ER" xr:uid="{00000000-0004-0000-2200-000000000000}"/>
  </hyperlinks>
  <pageMargins left="0.70866141732283472" right="0.70866141732283472" top="0.74803149606299213" bottom="0.74803149606299213" header="0.31496062992125984" footer="0.31496062992125984"/>
  <pageSetup scale="79" fitToHeight="0" orientation="portrait"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Hoja31">
    <tabColor rgb="FF000099"/>
    <pageSetUpPr fitToPage="1"/>
  </sheetPr>
  <dimension ref="A1:AB96"/>
  <sheetViews>
    <sheetView showGridLines="0" topLeftCell="A4" zoomScaleNormal="100" workbookViewId="0">
      <selection activeCell="D44" sqref="D44"/>
    </sheetView>
  </sheetViews>
  <sheetFormatPr baseColWidth="10" defaultRowHeight="14.5" x14ac:dyDescent="0.35"/>
  <cols>
    <col min="1" max="1" width="64.453125" style="59" customWidth="1"/>
    <col min="2" max="4" width="26.81640625" style="59" customWidth="1"/>
    <col min="5" max="28" width="11.453125" style="59"/>
  </cols>
  <sheetData>
    <row r="1" spans="1:28" x14ac:dyDescent="0.35">
      <c r="A1" s="59" t="str">
        <f>Indice!C1</f>
        <v>ZUBA S.A.E.C.A.</v>
      </c>
      <c r="D1" s="73" t="s">
        <v>126</v>
      </c>
    </row>
    <row r="5" spans="1:28" x14ac:dyDescent="0.35">
      <c r="A5" s="225" t="s">
        <v>276</v>
      </c>
      <c r="B5" s="225"/>
      <c r="C5" s="225"/>
      <c r="D5" s="13"/>
      <c r="E5" s="13"/>
      <c r="F5" s="13"/>
      <c r="G5" s="13"/>
      <c r="H5" s="13"/>
      <c r="I5" s="13"/>
      <c r="J5" s="13"/>
      <c r="K5" s="13"/>
      <c r="L5" s="13"/>
      <c r="M5" s="13"/>
      <c r="N5" s="13"/>
      <c r="O5" s="13"/>
      <c r="P5" s="13"/>
      <c r="Q5" s="13"/>
      <c r="R5" s="13"/>
      <c r="S5" s="13"/>
      <c r="T5" s="13"/>
      <c r="U5" s="13"/>
      <c r="V5" s="13"/>
      <c r="W5" s="13"/>
      <c r="X5" s="13"/>
      <c r="Y5" s="13"/>
      <c r="Z5" s="13"/>
      <c r="AA5" s="13"/>
      <c r="AB5" s="13"/>
    </row>
    <row r="6" spans="1:28" x14ac:dyDescent="0.35">
      <c r="B6" s="828"/>
      <c r="C6" s="828"/>
    </row>
    <row r="7" spans="1:28" x14ac:dyDescent="0.35">
      <c r="B7" s="821" t="s">
        <v>974</v>
      </c>
      <c r="C7" s="821"/>
    </row>
    <row r="8" spans="1:28" x14ac:dyDescent="0.35">
      <c r="A8" s="241" t="s">
        <v>134</v>
      </c>
      <c r="B8" s="661">
        <v>45565</v>
      </c>
      <c r="C8" s="661">
        <v>45199</v>
      </c>
      <c r="D8" s="13"/>
      <c r="E8" s="13"/>
      <c r="F8" s="13"/>
      <c r="G8" s="13"/>
      <c r="H8" s="13"/>
      <c r="I8" s="13"/>
      <c r="J8" s="13"/>
      <c r="K8" s="13"/>
      <c r="L8" s="13"/>
      <c r="M8" s="13"/>
      <c r="N8" s="13"/>
      <c r="O8" s="13"/>
      <c r="P8" s="13"/>
      <c r="Q8" s="13"/>
      <c r="R8" s="13"/>
      <c r="S8" s="13"/>
      <c r="T8" s="13"/>
      <c r="U8" s="13"/>
      <c r="V8" s="13"/>
      <c r="W8" s="13"/>
      <c r="X8" s="13"/>
      <c r="Y8" s="13"/>
      <c r="Z8" s="13"/>
      <c r="AA8" s="13"/>
      <c r="AB8" s="13"/>
    </row>
    <row r="9" spans="1:28" hidden="1" x14ac:dyDescent="0.35">
      <c r="A9" s="287" t="s">
        <v>838</v>
      </c>
      <c r="B9" s="288"/>
      <c r="C9" s="288"/>
      <c r="D9" s="13"/>
      <c r="E9" s="13"/>
      <c r="F9" s="13"/>
      <c r="G9" s="13"/>
      <c r="H9" s="13"/>
      <c r="I9" s="13"/>
      <c r="J9" s="13"/>
      <c r="K9" s="13"/>
      <c r="L9" s="13"/>
      <c r="M9" s="13"/>
      <c r="N9" s="13"/>
      <c r="O9" s="13"/>
      <c r="P9" s="13"/>
      <c r="Q9" s="13"/>
      <c r="R9" s="13"/>
      <c r="S9" s="13"/>
      <c r="T9" s="13"/>
      <c r="U9" s="13"/>
      <c r="V9" s="13"/>
      <c r="W9" s="13"/>
      <c r="X9" s="13"/>
      <c r="Y9" s="13"/>
      <c r="Z9" s="13"/>
      <c r="AA9" s="13"/>
      <c r="AB9" s="13"/>
    </row>
    <row r="10" spans="1:28" hidden="1" x14ac:dyDescent="0.35">
      <c r="A10" s="116" t="s">
        <v>204</v>
      </c>
      <c r="B10" s="412">
        <v>0</v>
      </c>
      <c r="C10" s="412">
        <v>0</v>
      </c>
      <c r="D10" s="13"/>
      <c r="E10" s="13"/>
      <c r="F10" s="13"/>
      <c r="G10" s="13"/>
      <c r="H10" s="13"/>
      <c r="I10" s="13"/>
      <c r="J10" s="13"/>
      <c r="K10" s="13"/>
      <c r="L10" s="13"/>
      <c r="M10" s="13"/>
      <c r="N10" s="13"/>
      <c r="O10" s="13"/>
      <c r="P10" s="13"/>
      <c r="Q10" s="13"/>
      <c r="R10" s="13"/>
      <c r="S10" s="13"/>
      <c r="T10" s="13"/>
      <c r="U10" s="13"/>
      <c r="V10" s="13"/>
      <c r="W10" s="13"/>
      <c r="X10" s="13"/>
      <c r="Y10" s="13"/>
      <c r="Z10" s="13"/>
      <c r="AA10" s="13"/>
      <c r="AB10" s="13"/>
    </row>
    <row r="11" spans="1:28" hidden="1" x14ac:dyDescent="0.35">
      <c r="A11" s="116" t="s">
        <v>205</v>
      </c>
      <c r="B11" s="412">
        <v>0</v>
      </c>
      <c r="C11" s="412">
        <v>0</v>
      </c>
      <c r="D11" s="13"/>
      <c r="E11" s="13"/>
      <c r="F11" s="13"/>
      <c r="G11" s="13"/>
      <c r="H11" s="13"/>
      <c r="I11" s="13"/>
      <c r="J11" s="13"/>
      <c r="K11" s="13"/>
      <c r="L11" s="13"/>
      <c r="M11" s="13"/>
      <c r="N11" s="13"/>
      <c r="O11" s="13"/>
      <c r="P11" s="13"/>
      <c r="Q11" s="13"/>
      <c r="R11" s="13"/>
      <c r="S11" s="13"/>
      <c r="T11" s="13"/>
      <c r="U11" s="13"/>
      <c r="V11" s="13"/>
      <c r="W11" s="13"/>
      <c r="X11" s="13"/>
      <c r="Y11" s="13"/>
      <c r="Z11" s="13"/>
      <c r="AA11" s="13"/>
      <c r="AB11" s="13"/>
    </row>
    <row r="12" spans="1:28" hidden="1" x14ac:dyDescent="0.35">
      <c r="A12" s="116" t="s">
        <v>206</v>
      </c>
      <c r="B12" s="412">
        <v>0</v>
      </c>
      <c r="C12" s="412">
        <v>0</v>
      </c>
      <c r="D12" s="13"/>
      <c r="E12" s="13"/>
      <c r="F12" s="13"/>
      <c r="G12" s="13"/>
      <c r="H12" s="13"/>
      <c r="I12" s="13"/>
      <c r="J12" s="13"/>
      <c r="K12" s="13"/>
      <c r="L12" s="13"/>
      <c r="M12" s="13"/>
      <c r="N12" s="13"/>
      <c r="O12" s="13"/>
      <c r="P12" s="13"/>
      <c r="Q12" s="13"/>
      <c r="R12" s="13"/>
      <c r="S12" s="13"/>
      <c r="T12" s="13"/>
      <c r="U12" s="13"/>
      <c r="V12" s="13"/>
      <c r="W12" s="13"/>
      <c r="X12" s="13"/>
      <c r="Y12" s="13"/>
      <c r="Z12" s="13"/>
      <c r="AA12" s="13"/>
      <c r="AB12" s="13"/>
    </row>
    <row r="13" spans="1:28" hidden="1" x14ac:dyDescent="0.35">
      <c r="A13" s="116" t="s">
        <v>207</v>
      </c>
      <c r="B13" s="412">
        <v>0</v>
      </c>
      <c r="C13" s="412">
        <v>0</v>
      </c>
      <c r="D13" s="13"/>
      <c r="E13" s="13"/>
      <c r="F13" s="13"/>
      <c r="G13" s="13"/>
      <c r="H13" s="13"/>
      <c r="I13" s="13"/>
      <c r="J13" s="13"/>
      <c r="K13" s="13"/>
      <c r="L13" s="13"/>
      <c r="M13" s="13"/>
      <c r="N13" s="13"/>
      <c r="O13" s="13"/>
      <c r="P13" s="13"/>
      <c r="Q13" s="13"/>
      <c r="R13" s="13"/>
      <c r="S13" s="13"/>
      <c r="T13" s="13"/>
      <c r="U13" s="13"/>
      <c r="V13" s="13"/>
      <c r="W13" s="13"/>
      <c r="X13" s="13"/>
      <c r="Y13" s="13"/>
      <c r="Z13" s="13"/>
      <c r="AA13" s="13"/>
      <c r="AB13" s="13"/>
    </row>
    <row r="14" spans="1:28" hidden="1" x14ac:dyDescent="0.35">
      <c r="A14" s="287" t="s">
        <v>839</v>
      </c>
      <c r="B14" s="453"/>
      <c r="C14" s="453"/>
      <c r="D14" s="13"/>
      <c r="E14" s="13"/>
      <c r="F14" s="13"/>
      <c r="G14" s="13"/>
      <c r="H14" s="13"/>
      <c r="I14" s="13"/>
      <c r="J14" s="13"/>
      <c r="K14" s="13"/>
      <c r="L14" s="13"/>
      <c r="M14" s="13"/>
      <c r="N14" s="13"/>
      <c r="O14" s="13"/>
      <c r="P14" s="13"/>
      <c r="Q14" s="13"/>
      <c r="R14" s="13"/>
      <c r="S14" s="13"/>
      <c r="T14" s="13"/>
      <c r="U14" s="13"/>
      <c r="V14" s="13"/>
      <c r="W14" s="13"/>
      <c r="X14" s="13"/>
      <c r="Y14" s="13"/>
      <c r="Z14" s="13"/>
      <c r="AA14" s="13"/>
      <c r="AB14" s="13"/>
    </row>
    <row r="15" spans="1:28" hidden="1" x14ac:dyDescent="0.35">
      <c r="A15" s="116" t="s">
        <v>204</v>
      </c>
      <c r="B15" s="412">
        <v>0</v>
      </c>
      <c r="C15" s="412">
        <v>0</v>
      </c>
      <c r="D15" s="13"/>
      <c r="E15" s="13"/>
      <c r="F15" s="13"/>
      <c r="G15" s="13"/>
      <c r="H15" s="13"/>
      <c r="I15" s="13"/>
      <c r="J15" s="13"/>
      <c r="K15" s="13"/>
      <c r="L15" s="13"/>
      <c r="M15" s="13"/>
      <c r="N15" s="13"/>
      <c r="O15" s="13"/>
      <c r="P15" s="13"/>
      <c r="Q15" s="13"/>
      <c r="R15" s="13"/>
      <c r="S15" s="13"/>
      <c r="T15" s="13"/>
      <c r="U15" s="13"/>
      <c r="V15" s="13"/>
      <c r="W15" s="13"/>
      <c r="X15" s="13"/>
      <c r="Y15" s="13"/>
      <c r="Z15" s="13"/>
      <c r="AA15" s="13"/>
      <c r="AB15" s="13"/>
    </row>
    <row r="16" spans="1:28" hidden="1" x14ac:dyDescent="0.35">
      <c r="A16" s="116" t="s">
        <v>205</v>
      </c>
      <c r="B16" s="412">
        <v>0</v>
      </c>
      <c r="C16" s="412">
        <v>0</v>
      </c>
      <c r="D16" s="13"/>
      <c r="E16" s="13"/>
      <c r="F16" s="13"/>
      <c r="G16" s="13"/>
      <c r="H16" s="13"/>
      <c r="I16" s="13"/>
      <c r="J16" s="13"/>
      <c r="K16" s="13"/>
      <c r="L16" s="13"/>
      <c r="M16" s="13"/>
      <c r="N16" s="13"/>
      <c r="O16" s="13"/>
      <c r="P16" s="13"/>
      <c r="Q16" s="13"/>
      <c r="R16" s="13"/>
      <c r="S16" s="13"/>
      <c r="T16" s="13"/>
      <c r="U16" s="13"/>
      <c r="V16" s="13"/>
      <c r="W16" s="13"/>
      <c r="X16" s="13"/>
      <c r="Y16" s="13"/>
      <c r="Z16" s="13"/>
      <c r="AA16" s="13"/>
      <c r="AB16" s="13"/>
    </row>
    <row r="17" spans="1:28" hidden="1" x14ac:dyDescent="0.35">
      <c r="A17" s="116" t="s">
        <v>206</v>
      </c>
      <c r="B17" s="412">
        <v>0</v>
      </c>
      <c r="C17" s="412">
        <v>0</v>
      </c>
      <c r="D17" s="13"/>
      <c r="E17" s="13"/>
      <c r="F17" s="13"/>
      <c r="G17" s="13"/>
      <c r="H17" s="13"/>
      <c r="I17" s="13"/>
      <c r="J17" s="13"/>
      <c r="K17" s="13"/>
      <c r="L17" s="13"/>
      <c r="M17" s="13"/>
      <c r="N17" s="13"/>
      <c r="O17" s="13"/>
      <c r="P17" s="13"/>
      <c r="Q17" s="13"/>
      <c r="R17" s="13"/>
      <c r="S17" s="13"/>
      <c r="T17" s="13"/>
      <c r="U17" s="13"/>
      <c r="V17" s="13"/>
      <c r="W17" s="13"/>
      <c r="X17" s="13"/>
      <c r="Y17" s="13"/>
      <c r="Z17" s="13"/>
      <c r="AA17" s="13"/>
      <c r="AB17" s="13"/>
    </row>
    <row r="18" spans="1:28" hidden="1" x14ac:dyDescent="0.35">
      <c r="A18" s="116" t="s">
        <v>207</v>
      </c>
      <c r="B18" s="412">
        <v>0</v>
      </c>
      <c r="C18" s="412">
        <v>0</v>
      </c>
      <c r="D18" s="13"/>
      <c r="E18" s="13"/>
      <c r="F18" s="13"/>
      <c r="G18" s="13"/>
      <c r="H18" s="13"/>
      <c r="I18" s="13"/>
      <c r="J18" s="13"/>
      <c r="K18" s="13"/>
      <c r="L18" s="13"/>
      <c r="M18" s="13"/>
      <c r="N18" s="13"/>
      <c r="O18" s="13"/>
      <c r="P18" s="13"/>
      <c r="Q18" s="13"/>
      <c r="R18" s="13"/>
      <c r="S18" s="13"/>
      <c r="T18" s="13"/>
      <c r="U18" s="13"/>
      <c r="V18" s="13"/>
      <c r="W18" s="13"/>
      <c r="X18" s="13"/>
      <c r="Y18" s="13"/>
      <c r="Z18" s="13"/>
      <c r="AA18" s="13"/>
      <c r="AB18" s="13"/>
    </row>
    <row r="19" spans="1:28" hidden="1" x14ac:dyDescent="0.35">
      <c r="A19" s="287" t="s">
        <v>840</v>
      </c>
      <c r="B19" s="453"/>
      <c r="C19" s="453"/>
      <c r="D19" s="13"/>
      <c r="E19" s="13"/>
      <c r="F19" s="13"/>
      <c r="G19" s="13"/>
      <c r="H19" s="13"/>
      <c r="I19" s="13"/>
      <c r="J19" s="13"/>
      <c r="K19" s="13"/>
      <c r="L19" s="13"/>
      <c r="M19" s="13"/>
      <c r="N19" s="13"/>
      <c r="O19" s="13"/>
      <c r="P19" s="13"/>
      <c r="Q19" s="13"/>
      <c r="R19" s="13"/>
      <c r="S19" s="13"/>
      <c r="T19" s="13"/>
      <c r="U19" s="13"/>
      <c r="V19" s="13"/>
      <c r="W19" s="13"/>
      <c r="X19" s="13"/>
      <c r="Y19" s="13"/>
      <c r="Z19" s="13"/>
      <c r="AA19" s="13"/>
      <c r="AB19" s="13"/>
    </row>
    <row r="20" spans="1:28" hidden="1" x14ac:dyDescent="0.35">
      <c r="A20" s="116" t="s">
        <v>204</v>
      </c>
      <c r="B20" s="412">
        <v>0</v>
      </c>
      <c r="C20" s="412">
        <v>0</v>
      </c>
      <c r="D20" s="13"/>
      <c r="E20" s="13"/>
      <c r="F20" s="13"/>
      <c r="G20" s="13"/>
      <c r="H20" s="13"/>
      <c r="I20" s="13"/>
      <c r="J20" s="13"/>
      <c r="K20" s="13"/>
      <c r="L20" s="13"/>
      <c r="M20" s="13"/>
      <c r="N20" s="13"/>
      <c r="O20" s="13"/>
      <c r="P20" s="13"/>
      <c r="Q20" s="13"/>
      <c r="R20" s="13"/>
      <c r="S20" s="13"/>
      <c r="T20" s="13"/>
      <c r="U20" s="13"/>
      <c r="V20" s="13"/>
      <c r="W20" s="13"/>
      <c r="X20" s="13"/>
      <c r="Y20" s="13"/>
      <c r="Z20" s="13"/>
      <c r="AA20" s="13"/>
      <c r="AB20" s="13"/>
    </row>
    <row r="21" spans="1:28" hidden="1" x14ac:dyDescent="0.35">
      <c r="A21" s="116" t="s">
        <v>205</v>
      </c>
      <c r="B21" s="412">
        <v>0</v>
      </c>
      <c r="C21" s="412">
        <v>0</v>
      </c>
      <c r="D21" s="13"/>
      <c r="E21" s="13"/>
      <c r="F21" s="13"/>
      <c r="G21" s="13"/>
      <c r="H21" s="13"/>
      <c r="I21" s="13"/>
      <c r="J21" s="13"/>
      <c r="K21" s="13"/>
      <c r="L21" s="13"/>
      <c r="M21" s="13"/>
      <c r="N21" s="13"/>
      <c r="O21" s="13"/>
      <c r="P21" s="13"/>
      <c r="Q21" s="13"/>
      <c r="R21" s="13"/>
      <c r="S21" s="13"/>
      <c r="T21" s="13"/>
      <c r="U21" s="13"/>
      <c r="V21" s="13"/>
      <c r="W21" s="13"/>
      <c r="X21" s="13"/>
      <c r="Y21" s="13"/>
      <c r="Z21" s="13"/>
      <c r="AA21" s="13"/>
      <c r="AB21" s="13"/>
    </row>
    <row r="22" spans="1:28" hidden="1" x14ac:dyDescent="0.35">
      <c r="A22" s="116" t="s">
        <v>206</v>
      </c>
      <c r="B22" s="412">
        <v>0</v>
      </c>
      <c r="C22" s="412">
        <v>0</v>
      </c>
      <c r="D22" s="13"/>
      <c r="E22" s="13"/>
      <c r="F22" s="13"/>
      <c r="G22" s="13"/>
      <c r="H22" s="13"/>
      <c r="I22" s="13"/>
      <c r="J22" s="13"/>
      <c r="K22" s="13"/>
      <c r="L22" s="13"/>
      <c r="M22" s="13"/>
      <c r="N22" s="13"/>
      <c r="O22" s="13"/>
      <c r="P22" s="13"/>
      <c r="Q22" s="13"/>
      <c r="R22" s="13"/>
      <c r="S22" s="13"/>
      <c r="T22" s="13"/>
      <c r="U22" s="13"/>
      <c r="V22" s="13"/>
      <c r="W22" s="13"/>
      <c r="X22" s="13"/>
      <c r="Y22" s="13"/>
      <c r="Z22" s="13"/>
      <c r="AA22" s="13"/>
      <c r="AB22" s="13"/>
    </row>
    <row r="23" spans="1:28" hidden="1" x14ac:dyDescent="0.35">
      <c r="A23" s="116" t="s">
        <v>207</v>
      </c>
      <c r="B23" s="412">
        <v>0</v>
      </c>
      <c r="C23" s="412">
        <v>0</v>
      </c>
      <c r="D23" s="13"/>
      <c r="E23" s="13"/>
      <c r="F23" s="13"/>
      <c r="G23" s="13"/>
      <c r="H23" s="13"/>
      <c r="I23" s="13"/>
      <c r="J23" s="13"/>
      <c r="K23" s="13"/>
      <c r="L23" s="13"/>
      <c r="M23" s="13"/>
      <c r="N23" s="13"/>
      <c r="O23" s="13"/>
      <c r="P23" s="13"/>
      <c r="Q23" s="13"/>
      <c r="R23" s="13"/>
      <c r="S23" s="13"/>
      <c r="T23" s="13"/>
      <c r="U23" s="13"/>
      <c r="V23" s="13"/>
      <c r="W23" s="13"/>
      <c r="X23" s="13"/>
      <c r="Y23" s="13"/>
      <c r="Z23" s="13"/>
      <c r="AA23" s="13"/>
      <c r="AB23" s="13"/>
    </row>
    <row r="24" spans="1:28" x14ac:dyDescent="0.35">
      <c r="A24" s="287" t="s">
        <v>896</v>
      </c>
      <c r="B24" s="453"/>
      <c r="C24" s="453"/>
      <c r="D24" s="13"/>
      <c r="E24" s="13"/>
      <c r="F24" s="13"/>
      <c r="G24" s="13"/>
      <c r="H24" s="13"/>
      <c r="I24" s="13"/>
      <c r="J24" s="13"/>
      <c r="K24" s="13"/>
      <c r="L24" s="13"/>
      <c r="M24" s="13"/>
      <c r="N24" s="13"/>
      <c r="O24" s="13"/>
      <c r="P24" s="13"/>
      <c r="Q24" s="13"/>
      <c r="R24" s="13"/>
      <c r="S24" s="13"/>
      <c r="T24" s="13"/>
      <c r="U24" s="13"/>
      <c r="V24" s="13"/>
      <c r="W24" s="13"/>
      <c r="X24" s="13"/>
      <c r="Y24" s="13"/>
      <c r="Z24" s="13"/>
      <c r="AA24" s="13"/>
      <c r="AB24" s="13"/>
    </row>
    <row r="25" spans="1:28" x14ac:dyDescent="0.35">
      <c r="A25" s="116" t="s">
        <v>204</v>
      </c>
      <c r="B25" s="412">
        <v>0</v>
      </c>
      <c r="C25" s="412">
        <v>0</v>
      </c>
      <c r="D25" s="13"/>
      <c r="E25" s="13"/>
      <c r="F25" s="13"/>
      <c r="G25" s="13"/>
      <c r="H25" s="13"/>
      <c r="I25" s="13"/>
      <c r="J25" s="13"/>
      <c r="K25" s="13"/>
      <c r="L25" s="13"/>
      <c r="M25" s="13"/>
      <c r="N25" s="13"/>
      <c r="O25" s="13"/>
      <c r="P25" s="13"/>
      <c r="Q25" s="13"/>
      <c r="R25" s="13"/>
      <c r="S25" s="13"/>
      <c r="T25" s="13"/>
      <c r="U25" s="13"/>
      <c r="V25" s="13"/>
      <c r="W25" s="13"/>
      <c r="X25" s="13"/>
      <c r="Y25" s="13"/>
      <c r="Z25" s="13"/>
      <c r="AA25" s="13"/>
      <c r="AB25" s="13"/>
    </row>
    <row r="26" spans="1:28" x14ac:dyDescent="0.35">
      <c r="A26" s="116" t="s">
        <v>205</v>
      </c>
      <c r="B26" s="412">
        <v>0</v>
      </c>
      <c r="C26" s="412">
        <v>0</v>
      </c>
      <c r="D26" s="13"/>
      <c r="E26" s="13"/>
      <c r="F26" s="13"/>
      <c r="G26" s="13"/>
      <c r="H26" s="13"/>
      <c r="I26" s="13"/>
      <c r="J26" s="13"/>
      <c r="K26" s="13"/>
      <c r="L26" s="13"/>
      <c r="M26" s="13"/>
      <c r="N26" s="13"/>
      <c r="O26" s="13"/>
      <c r="P26" s="13"/>
      <c r="Q26" s="13"/>
      <c r="R26" s="13"/>
      <c r="S26" s="13"/>
      <c r="T26" s="13"/>
      <c r="U26" s="13"/>
      <c r="V26" s="13"/>
      <c r="W26" s="13"/>
      <c r="X26" s="13"/>
      <c r="Y26" s="13"/>
      <c r="Z26" s="13"/>
      <c r="AA26" s="13"/>
      <c r="AB26" s="13"/>
    </row>
    <row r="27" spans="1:28" x14ac:dyDescent="0.35">
      <c r="A27" s="116" t="s">
        <v>206</v>
      </c>
      <c r="B27" s="412">
        <v>0</v>
      </c>
      <c r="C27" s="412">
        <v>947681923</v>
      </c>
      <c r="D27" s="13"/>
      <c r="E27" s="13"/>
      <c r="F27" s="13"/>
      <c r="G27" s="13"/>
      <c r="H27" s="13"/>
      <c r="I27" s="13"/>
      <c r="J27" s="13"/>
      <c r="K27" s="13"/>
      <c r="L27" s="13"/>
      <c r="M27" s="13"/>
      <c r="N27" s="13"/>
      <c r="O27" s="13"/>
      <c r="P27" s="13"/>
      <c r="Q27" s="13"/>
      <c r="R27" s="13"/>
      <c r="S27" s="13"/>
      <c r="T27" s="13"/>
      <c r="U27" s="13"/>
      <c r="V27" s="13"/>
      <c r="W27" s="13"/>
      <c r="X27" s="13"/>
      <c r="Y27" s="13"/>
      <c r="Z27" s="13"/>
      <c r="AA27" s="13"/>
      <c r="AB27" s="13"/>
    </row>
    <row r="28" spans="1:28" x14ac:dyDescent="0.35">
      <c r="A28" s="116" t="s">
        <v>207</v>
      </c>
      <c r="B28" s="412">
        <v>0</v>
      </c>
      <c r="C28" s="412">
        <v>0</v>
      </c>
      <c r="D28" s="13"/>
      <c r="E28" s="13"/>
      <c r="F28" s="13"/>
      <c r="G28" s="13"/>
      <c r="H28" s="13"/>
      <c r="I28" s="13"/>
      <c r="J28" s="13"/>
      <c r="K28" s="13"/>
      <c r="L28" s="13"/>
      <c r="M28" s="13"/>
      <c r="N28" s="13"/>
      <c r="O28" s="13"/>
      <c r="P28" s="13"/>
      <c r="Q28" s="13"/>
      <c r="R28" s="13"/>
      <c r="S28" s="13"/>
      <c r="T28" s="13"/>
      <c r="U28" s="13"/>
      <c r="V28" s="13"/>
      <c r="W28" s="13"/>
      <c r="X28" s="13"/>
      <c r="Y28" s="13"/>
      <c r="Z28" s="13"/>
      <c r="AA28" s="13"/>
      <c r="AB28" s="13"/>
    </row>
    <row r="29" spans="1:28" hidden="1" x14ac:dyDescent="0.35">
      <c r="A29" s="287" t="s">
        <v>843</v>
      </c>
      <c r="B29" s="453"/>
      <c r="C29" s="453"/>
      <c r="D29" s="13"/>
      <c r="E29" s="13"/>
      <c r="F29" s="13"/>
      <c r="G29" s="13"/>
      <c r="H29" s="13"/>
      <c r="I29" s="13"/>
      <c r="J29" s="13"/>
      <c r="K29" s="13"/>
      <c r="L29" s="13"/>
      <c r="M29" s="13"/>
      <c r="N29" s="13"/>
      <c r="O29" s="13"/>
      <c r="P29" s="13"/>
      <c r="Q29" s="13"/>
      <c r="R29" s="13"/>
      <c r="S29" s="13"/>
      <c r="T29" s="13"/>
      <c r="U29" s="13"/>
      <c r="V29" s="13"/>
      <c r="W29" s="13"/>
      <c r="X29" s="13"/>
      <c r="Y29" s="13"/>
      <c r="Z29" s="13"/>
      <c r="AA29" s="13"/>
      <c r="AB29" s="13"/>
    </row>
    <row r="30" spans="1:28" hidden="1" x14ac:dyDescent="0.35">
      <c r="A30" s="116" t="s">
        <v>204</v>
      </c>
      <c r="B30" s="412">
        <v>0</v>
      </c>
      <c r="C30" s="412">
        <v>0</v>
      </c>
      <c r="D30" s="13"/>
      <c r="E30" s="13"/>
      <c r="F30" s="13"/>
      <c r="G30" s="13"/>
      <c r="H30" s="13"/>
      <c r="I30" s="13"/>
      <c r="J30" s="13"/>
      <c r="K30" s="13"/>
      <c r="L30" s="13"/>
      <c r="M30" s="13"/>
      <c r="N30" s="13"/>
      <c r="O30" s="13"/>
      <c r="P30" s="13"/>
      <c r="Q30" s="13"/>
      <c r="R30" s="13"/>
      <c r="S30" s="13"/>
      <c r="T30" s="13"/>
      <c r="U30" s="13"/>
      <c r="V30" s="13"/>
      <c r="W30" s="13"/>
      <c r="X30" s="13"/>
      <c r="Y30" s="13"/>
      <c r="Z30" s="13"/>
      <c r="AA30" s="13"/>
      <c r="AB30" s="13"/>
    </row>
    <row r="31" spans="1:28" hidden="1" x14ac:dyDescent="0.35">
      <c r="A31" s="116" t="s">
        <v>205</v>
      </c>
      <c r="B31" s="412">
        <v>0</v>
      </c>
      <c r="C31" s="412">
        <v>0</v>
      </c>
      <c r="D31" s="13"/>
      <c r="E31" s="13"/>
      <c r="F31" s="13"/>
      <c r="G31" s="13"/>
      <c r="H31" s="13"/>
      <c r="I31" s="13"/>
      <c r="J31" s="13"/>
      <c r="K31" s="13"/>
      <c r="L31" s="13"/>
      <c r="M31" s="13"/>
      <c r="N31" s="13"/>
      <c r="O31" s="13"/>
      <c r="P31" s="13"/>
      <c r="Q31" s="13"/>
      <c r="R31" s="13"/>
      <c r="S31" s="13"/>
      <c r="T31" s="13"/>
      <c r="U31" s="13"/>
      <c r="V31" s="13"/>
      <c r="W31" s="13"/>
      <c r="X31" s="13"/>
      <c r="Y31" s="13"/>
      <c r="Z31" s="13"/>
      <c r="AA31" s="13"/>
      <c r="AB31" s="13"/>
    </row>
    <row r="32" spans="1:28" hidden="1" x14ac:dyDescent="0.35">
      <c r="A32" s="116" t="s">
        <v>206</v>
      </c>
      <c r="B32" s="412">
        <v>0</v>
      </c>
      <c r="C32" s="412">
        <v>0</v>
      </c>
      <c r="D32" s="13"/>
      <c r="E32" s="13"/>
      <c r="F32" s="13"/>
      <c r="G32" s="13"/>
      <c r="H32" s="13"/>
      <c r="I32" s="13"/>
      <c r="J32" s="13"/>
      <c r="K32" s="13"/>
      <c r="L32" s="13"/>
      <c r="M32" s="13"/>
      <c r="N32" s="13"/>
      <c r="O32" s="13"/>
      <c r="P32" s="13"/>
      <c r="Q32" s="13"/>
      <c r="R32" s="13"/>
      <c r="S32" s="13"/>
      <c r="T32" s="13"/>
      <c r="U32" s="13"/>
      <c r="V32" s="13"/>
      <c r="W32" s="13"/>
      <c r="X32" s="13"/>
      <c r="Y32" s="13"/>
      <c r="Z32" s="13"/>
      <c r="AA32" s="13"/>
      <c r="AB32" s="13"/>
    </row>
    <row r="33" spans="1:28" hidden="1" x14ac:dyDescent="0.35">
      <c r="A33" s="116" t="s">
        <v>207</v>
      </c>
      <c r="B33" s="412">
        <v>0</v>
      </c>
      <c r="C33" s="412">
        <v>0</v>
      </c>
      <c r="D33" s="13"/>
      <c r="E33" s="13"/>
      <c r="F33" s="13"/>
      <c r="G33" s="13"/>
      <c r="H33" s="13"/>
      <c r="I33" s="13"/>
      <c r="J33" s="13"/>
      <c r="K33" s="13"/>
      <c r="L33" s="13"/>
      <c r="M33" s="13"/>
      <c r="N33" s="13"/>
      <c r="O33" s="13"/>
      <c r="P33" s="13"/>
      <c r="Q33" s="13"/>
      <c r="R33" s="13"/>
      <c r="S33" s="13"/>
      <c r="T33" s="13"/>
      <c r="U33" s="13"/>
      <c r="V33" s="13"/>
      <c r="W33" s="13"/>
      <c r="X33" s="13"/>
      <c r="Y33" s="13"/>
      <c r="Z33" s="13"/>
      <c r="AA33" s="13"/>
      <c r="AB33" s="13"/>
    </row>
    <row r="34" spans="1:28" x14ac:dyDescent="0.35">
      <c r="A34" s="387" t="s">
        <v>1010</v>
      </c>
      <c r="B34" s="453"/>
      <c r="C34" s="453"/>
      <c r="D34" s="13"/>
      <c r="E34" s="13"/>
      <c r="F34" s="13"/>
      <c r="G34" s="13"/>
      <c r="H34" s="13"/>
      <c r="I34" s="13"/>
      <c r="J34" s="13"/>
      <c r="K34" s="13"/>
      <c r="L34" s="13"/>
      <c r="M34" s="13"/>
      <c r="N34" s="13"/>
      <c r="O34" s="13"/>
      <c r="P34" s="13"/>
      <c r="Q34" s="13"/>
      <c r="R34" s="13"/>
      <c r="S34" s="13"/>
      <c r="T34" s="13"/>
      <c r="U34" s="13"/>
      <c r="V34" s="13"/>
      <c r="W34" s="13"/>
      <c r="X34" s="13"/>
      <c r="Y34" s="13"/>
      <c r="Z34" s="13"/>
      <c r="AA34" s="13"/>
      <c r="AB34" s="13"/>
    </row>
    <row r="35" spans="1:28" x14ac:dyDescent="0.35">
      <c r="A35" s="116" t="s">
        <v>204</v>
      </c>
      <c r="B35" s="412">
        <v>0</v>
      </c>
      <c r="C35" s="412">
        <v>0</v>
      </c>
      <c r="D35" s="13"/>
      <c r="E35" s="13"/>
      <c r="F35" s="13"/>
      <c r="G35" s="13"/>
      <c r="H35" s="13"/>
      <c r="I35" s="13"/>
      <c r="J35" s="13"/>
      <c r="K35" s="13"/>
      <c r="L35" s="13"/>
      <c r="M35" s="13"/>
      <c r="N35" s="13"/>
      <c r="O35" s="13"/>
      <c r="P35" s="13"/>
      <c r="Q35" s="13"/>
      <c r="R35" s="13"/>
      <c r="S35" s="13"/>
      <c r="T35" s="13"/>
      <c r="U35" s="13"/>
      <c r="V35" s="13"/>
      <c r="W35" s="13"/>
      <c r="X35" s="13"/>
      <c r="Y35" s="13"/>
      <c r="Z35" s="13"/>
      <c r="AA35" s="13"/>
      <c r="AB35" s="13"/>
    </row>
    <row r="36" spans="1:28" x14ac:dyDescent="0.35">
      <c r="A36" s="116" t="s">
        <v>205</v>
      </c>
      <c r="B36" s="412">
        <v>0</v>
      </c>
      <c r="C36" s="412">
        <v>0</v>
      </c>
      <c r="D36" s="13"/>
      <c r="E36" s="13"/>
      <c r="F36" s="13"/>
      <c r="G36" s="13"/>
      <c r="H36" s="13"/>
      <c r="I36" s="13"/>
      <c r="J36" s="13"/>
      <c r="K36" s="13"/>
      <c r="L36" s="13"/>
      <c r="M36" s="13"/>
      <c r="N36" s="13"/>
      <c r="O36" s="13"/>
      <c r="P36" s="13"/>
      <c r="Q36" s="13"/>
      <c r="R36" s="13"/>
      <c r="S36" s="13"/>
      <c r="T36" s="13"/>
      <c r="U36" s="13"/>
      <c r="V36" s="13"/>
      <c r="W36" s="13"/>
      <c r="X36" s="13"/>
      <c r="Y36" s="13"/>
      <c r="Z36" s="13"/>
      <c r="AA36" s="13"/>
      <c r="AB36" s="13"/>
    </row>
    <row r="37" spans="1:28" x14ac:dyDescent="0.35">
      <c r="A37" s="116" t="s">
        <v>206</v>
      </c>
      <c r="B37" s="412">
        <v>409341058.40982783</v>
      </c>
      <c r="C37" s="412">
        <v>22478916023.533321</v>
      </c>
      <c r="D37" s="13"/>
      <c r="E37" s="13"/>
      <c r="F37" s="13"/>
      <c r="G37" s="13"/>
      <c r="H37" s="13"/>
      <c r="I37" s="13"/>
      <c r="J37" s="13"/>
      <c r="K37" s="13"/>
      <c r="L37" s="13"/>
      <c r="M37" s="13"/>
      <c r="N37" s="13"/>
      <c r="O37" s="13"/>
      <c r="P37" s="13"/>
      <c r="Q37" s="13"/>
      <c r="R37" s="13"/>
      <c r="S37" s="13"/>
      <c r="T37" s="13"/>
      <c r="U37" s="13"/>
      <c r="V37" s="13"/>
      <c r="W37" s="13"/>
      <c r="X37" s="13"/>
      <c r="Y37" s="13"/>
      <c r="Z37" s="13"/>
      <c r="AA37" s="13"/>
      <c r="AB37" s="13"/>
    </row>
    <row r="38" spans="1:28" x14ac:dyDescent="0.35">
      <c r="A38" s="116" t="s">
        <v>207</v>
      </c>
      <c r="B38" s="412">
        <v>0</v>
      </c>
      <c r="C38" s="412">
        <v>0</v>
      </c>
      <c r="D38" s="13"/>
      <c r="E38" s="13"/>
      <c r="F38" s="13"/>
      <c r="G38" s="13"/>
      <c r="H38" s="13"/>
      <c r="I38" s="13"/>
      <c r="J38" s="13"/>
      <c r="K38" s="13"/>
      <c r="L38" s="13"/>
      <c r="M38" s="13"/>
      <c r="N38" s="13"/>
      <c r="O38" s="13"/>
      <c r="P38" s="13"/>
      <c r="Q38" s="13"/>
      <c r="R38" s="13"/>
      <c r="S38" s="13"/>
      <c r="T38" s="13"/>
      <c r="U38" s="13"/>
      <c r="V38" s="13"/>
      <c r="W38" s="13"/>
      <c r="X38" s="13"/>
      <c r="Y38" s="13"/>
      <c r="Z38" s="13"/>
      <c r="AA38" s="13"/>
      <c r="AB38" s="13"/>
    </row>
    <row r="39" spans="1:28" x14ac:dyDescent="0.35">
      <c r="A39" s="387" t="s">
        <v>1011</v>
      </c>
      <c r="B39" s="453"/>
      <c r="C39" s="453"/>
      <c r="D39" s="13"/>
      <c r="E39" s="13"/>
      <c r="F39" s="13"/>
      <c r="G39" s="13"/>
      <c r="H39" s="13"/>
      <c r="I39" s="13"/>
      <c r="J39" s="13"/>
      <c r="K39" s="13"/>
      <c r="L39" s="13"/>
      <c r="M39" s="13"/>
      <c r="N39" s="13"/>
      <c r="O39" s="13"/>
      <c r="P39" s="13"/>
      <c r="Q39" s="13"/>
      <c r="R39" s="13"/>
      <c r="S39" s="13"/>
      <c r="T39" s="13"/>
      <c r="U39" s="13"/>
      <c r="V39" s="13"/>
      <c r="W39" s="13"/>
      <c r="X39" s="13"/>
      <c r="Y39" s="13"/>
      <c r="Z39" s="13"/>
      <c r="AA39" s="13"/>
      <c r="AB39" s="13"/>
    </row>
    <row r="40" spans="1:28" x14ac:dyDescent="0.35">
      <c r="A40" s="116" t="s">
        <v>204</v>
      </c>
      <c r="B40" s="412">
        <v>0</v>
      </c>
      <c r="C40" s="412">
        <v>0</v>
      </c>
      <c r="D40" s="13"/>
      <c r="E40" s="13"/>
      <c r="F40" s="13"/>
      <c r="G40" s="13"/>
      <c r="H40" s="13"/>
      <c r="I40" s="13"/>
      <c r="J40" s="13"/>
      <c r="K40" s="13"/>
      <c r="L40" s="13"/>
      <c r="M40" s="13"/>
      <c r="N40" s="13"/>
      <c r="O40" s="13"/>
      <c r="P40" s="13"/>
      <c r="Q40" s="13"/>
      <c r="R40" s="13"/>
      <c r="S40" s="13"/>
      <c r="T40" s="13"/>
      <c r="U40" s="13"/>
      <c r="V40" s="13"/>
      <c r="W40" s="13"/>
      <c r="X40" s="13"/>
      <c r="Y40" s="13"/>
      <c r="Z40" s="13"/>
      <c r="AA40" s="13"/>
      <c r="AB40" s="13"/>
    </row>
    <row r="41" spans="1:28" x14ac:dyDescent="0.35">
      <c r="A41" s="116" t="s">
        <v>205</v>
      </c>
      <c r="B41" s="412">
        <v>0</v>
      </c>
      <c r="C41" s="412">
        <v>0</v>
      </c>
      <c r="D41" s="13"/>
      <c r="E41" s="13"/>
      <c r="F41" s="13"/>
      <c r="G41" s="13"/>
      <c r="H41" s="13"/>
      <c r="I41" s="13"/>
      <c r="J41" s="13"/>
      <c r="K41" s="13"/>
      <c r="L41" s="13"/>
      <c r="M41" s="13"/>
      <c r="N41" s="13"/>
      <c r="O41" s="13"/>
      <c r="P41" s="13"/>
      <c r="Q41" s="13"/>
      <c r="R41" s="13"/>
      <c r="S41" s="13"/>
      <c r="T41" s="13"/>
      <c r="U41" s="13"/>
      <c r="V41" s="13"/>
      <c r="W41" s="13"/>
      <c r="X41" s="13"/>
      <c r="Y41" s="13"/>
      <c r="Z41" s="13"/>
      <c r="AA41" s="13"/>
      <c r="AB41" s="13"/>
    </row>
    <row r="42" spans="1:28" x14ac:dyDescent="0.35">
      <c r="A42" s="116" t="s">
        <v>206</v>
      </c>
      <c r="B42" s="412">
        <v>4879379865.3631239</v>
      </c>
      <c r="C42" s="412">
        <v>13838992845.387468</v>
      </c>
      <c r="D42" s="13"/>
      <c r="E42" s="13"/>
      <c r="F42" s="13"/>
      <c r="G42" s="13"/>
      <c r="H42" s="13"/>
      <c r="I42" s="13"/>
      <c r="J42" s="13"/>
      <c r="K42" s="13"/>
      <c r="L42" s="13"/>
      <c r="M42" s="13"/>
      <c r="N42" s="13"/>
      <c r="O42" s="13"/>
      <c r="P42" s="13"/>
      <c r="Q42" s="13"/>
      <c r="R42" s="13"/>
      <c r="S42" s="13"/>
      <c r="T42" s="13"/>
      <c r="U42" s="13"/>
      <c r="V42" s="13"/>
      <c r="W42" s="13"/>
      <c r="X42" s="13"/>
      <c r="Y42" s="13"/>
      <c r="Z42" s="13"/>
      <c r="AA42" s="13"/>
      <c r="AB42" s="13"/>
    </row>
    <row r="43" spans="1:28" x14ac:dyDescent="0.35">
      <c r="A43" s="116" t="s">
        <v>207</v>
      </c>
      <c r="B43" s="412">
        <v>0</v>
      </c>
      <c r="C43" s="412">
        <v>0</v>
      </c>
      <c r="D43" s="13"/>
      <c r="E43" s="13"/>
      <c r="F43" s="13"/>
      <c r="G43" s="13"/>
      <c r="H43" s="13"/>
      <c r="I43" s="13"/>
      <c r="J43" s="13"/>
      <c r="K43" s="13"/>
      <c r="L43" s="13"/>
      <c r="M43" s="13"/>
      <c r="N43" s="13"/>
      <c r="O43" s="13"/>
      <c r="P43" s="13"/>
      <c r="Q43" s="13"/>
      <c r="R43" s="13"/>
      <c r="S43" s="13"/>
      <c r="T43" s="13"/>
      <c r="U43" s="13"/>
      <c r="V43" s="13"/>
      <c r="W43" s="13"/>
      <c r="X43" s="13"/>
      <c r="Y43" s="13"/>
      <c r="Z43" s="13"/>
      <c r="AA43" s="13"/>
      <c r="AB43" s="13"/>
    </row>
    <row r="44" spans="1:28" x14ac:dyDescent="0.35">
      <c r="A44" s="387" t="s">
        <v>1012</v>
      </c>
      <c r="B44" s="453"/>
      <c r="C44" s="453"/>
      <c r="D44" s="13"/>
      <c r="E44" s="13"/>
      <c r="F44" s="13"/>
      <c r="G44" s="13"/>
      <c r="H44" s="13"/>
      <c r="I44" s="13"/>
      <c r="J44" s="13"/>
      <c r="K44" s="13"/>
      <c r="L44" s="13"/>
      <c r="M44" s="13"/>
      <c r="N44" s="13"/>
      <c r="O44" s="13"/>
      <c r="P44" s="13"/>
      <c r="Q44" s="13"/>
      <c r="R44" s="13"/>
      <c r="S44" s="13"/>
      <c r="T44" s="13"/>
      <c r="U44" s="13"/>
      <c r="V44" s="13"/>
      <c r="W44" s="13"/>
      <c r="X44" s="13"/>
      <c r="Y44" s="13"/>
      <c r="Z44" s="13"/>
      <c r="AA44" s="13"/>
      <c r="AB44" s="13"/>
    </row>
    <row r="45" spans="1:28" x14ac:dyDescent="0.35">
      <c r="A45" s="116" t="s">
        <v>204</v>
      </c>
      <c r="B45" s="412">
        <v>0</v>
      </c>
      <c r="C45" s="412">
        <v>0</v>
      </c>
      <c r="D45" s="13"/>
      <c r="E45" s="13"/>
      <c r="F45" s="13"/>
      <c r="G45" s="13"/>
      <c r="H45" s="13"/>
      <c r="I45" s="13"/>
      <c r="J45" s="13"/>
      <c r="K45" s="13"/>
      <c r="L45" s="13"/>
      <c r="M45" s="13"/>
      <c r="N45" s="13"/>
      <c r="O45" s="13"/>
      <c r="P45" s="13"/>
      <c r="Q45" s="13"/>
      <c r="R45" s="13"/>
      <c r="S45" s="13"/>
      <c r="T45" s="13"/>
      <c r="U45" s="13"/>
      <c r="V45" s="13"/>
      <c r="W45" s="13"/>
      <c r="X45" s="13"/>
      <c r="Y45" s="13"/>
      <c r="Z45" s="13"/>
      <c r="AA45" s="13"/>
      <c r="AB45" s="13"/>
    </row>
    <row r="46" spans="1:28" x14ac:dyDescent="0.35">
      <c r="A46" s="116" t="s">
        <v>205</v>
      </c>
      <c r="B46" s="412">
        <v>0</v>
      </c>
      <c r="C46" s="412">
        <v>0</v>
      </c>
      <c r="D46" s="13"/>
      <c r="E46" s="13"/>
      <c r="F46" s="13"/>
      <c r="G46" s="13"/>
      <c r="H46" s="13"/>
      <c r="I46" s="13"/>
      <c r="J46" s="13"/>
      <c r="K46" s="13"/>
      <c r="L46" s="13"/>
      <c r="M46" s="13"/>
      <c r="N46" s="13"/>
      <c r="O46" s="13"/>
      <c r="P46" s="13"/>
      <c r="Q46" s="13"/>
      <c r="R46" s="13"/>
      <c r="S46" s="13"/>
      <c r="T46" s="13"/>
      <c r="U46" s="13"/>
      <c r="V46" s="13"/>
      <c r="W46" s="13"/>
      <c r="X46" s="13"/>
      <c r="Y46" s="13"/>
      <c r="Z46" s="13"/>
      <c r="AA46" s="13"/>
      <c r="AB46" s="13"/>
    </row>
    <row r="47" spans="1:28" x14ac:dyDescent="0.35">
      <c r="A47" s="116" t="s">
        <v>206</v>
      </c>
      <c r="B47" s="412">
        <v>3715798999.0125966</v>
      </c>
      <c r="C47" s="412">
        <v>8874127844.3308411</v>
      </c>
      <c r="D47" s="13"/>
      <c r="E47" s="13"/>
      <c r="F47" s="13"/>
      <c r="G47" s="13"/>
      <c r="H47" s="13"/>
      <c r="I47" s="13"/>
      <c r="J47" s="13"/>
      <c r="K47" s="13"/>
      <c r="L47" s="13"/>
      <c r="M47" s="13"/>
      <c r="N47" s="13"/>
      <c r="O47" s="13"/>
      <c r="P47" s="13"/>
      <c r="Q47" s="13"/>
      <c r="R47" s="13"/>
      <c r="S47" s="13"/>
      <c r="T47" s="13"/>
      <c r="U47" s="13"/>
      <c r="V47" s="13"/>
      <c r="W47" s="13"/>
      <c r="X47" s="13"/>
      <c r="Y47" s="13"/>
      <c r="Z47" s="13"/>
      <c r="AA47" s="13"/>
      <c r="AB47" s="13"/>
    </row>
    <row r="48" spans="1:28" x14ac:dyDescent="0.35">
      <c r="A48" s="116" t="s">
        <v>207</v>
      </c>
      <c r="B48" s="412">
        <v>0</v>
      </c>
      <c r="C48" s="412">
        <v>0</v>
      </c>
      <c r="D48" s="13"/>
      <c r="E48" s="13"/>
      <c r="F48" s="13"/>
      <c r="G48" s="13"/>
      <c r="H48" s="13"/>
      <c r="I48" s="13"/>
      <c r="J48" s="13"/>
      <c r="K48" s="13"/>
      <c r="L48" s="13"/>
      <c r="M48" s="13"/>
      <c r="N48" s="13"/>
      <c r="O48" s="13"/>
      <c r="P48" s="13"/>
      <c r="Q48" s="13"/>
      <c r="R48" s="13"/>
      <c r="S48" s="13"/>
      <c r="T48" s="13"/>
      <c r="U48" s="13"/>
      <c r="V48" s="13"/>
      <c r="W48" s="13"/>
      <c r="X48" s="13"/>
      <c r="Y48" s="13"/>
      <c r="Z48" s="13"/>
      <c r="AA48" s="13"/>
      <c r="AB48" s="13"/>
    </row>
    <row r="49" spans="1:28" x14ac:dyDescent="0.35">
      <c r="A49" s="387" t="s">
        <v>1013</v>
      </c>
      <c r="B49" s="453"/>
      <c r="C49" s="453"/>
      <c r="D49" s="13"/>
      <c r="E49" s="13"/>
      <c r="F49" s="13"/>
      <c r="G49" s="13"/>
      <c r="H49" s="13"/>
      <c r="I49" s="13"/>
      <c r="J49" s="13"/>
      <c r="K49" s="13"/>
      <c r="L49" s="13"/>
      <c r="M49" s="13"/>
      <c r="N49" s="13"/>
      <c r="O49" s="13"/>
      <c r="P49" s="13"/>
      <c r="Q49" s="13"/>
      <c r="R49" s="13"/>
      <c r="S49" s="13"/>
      <c r="T49" s="13"/>
      <c r="U49" s="13"/>
      <c r="V49" s="13"/>
      <c r="W49" s="13"/>
      <c r="X49" s="13"/>
      <c r="Y49" s="13"/>
      <c r="Z49" s="13"/>
      <c r="AA49" s="13"/>
      <c r="AB49" s="13"/>
    </row>
    <row r="50" spans="1:28" x14ac:dyDescent="0.35">
      <c r="A50" s="116" t="s">
        <v>204</v>
      </c>
      <c r="B50" s="412">
        <v>0</v>
      </c>
      <c r="C50" s="412">
        <v>0</v>
      </c>
      <c r="D50" s="13"/>
      <c r="E50" s="13"/>
      <c r="F50" s="13"/>
      <c r="G50" s="13"/>
      <c r="H50" s="13"/>
      <c r="I50" s="13"/>
      <c r="J50" s="13"/>
      <c r="K50" s="13"/>
      <c r="L50" s="13"/>
      <c r="M50" s="13"/>
      <c r="N50" s="13"/>
      <c r="O50" s="13"/>
      <c r="P50" s="13"/>
      <c r="Q50" s="13"/>
      <c r="R50" s="13"/>
      <c r="S50" s="13"/>
      <c r="T50" s="13"/>
      <c r="U50" s="13"/>
      <c r="V50" s="13"/>
      <c r="W50" s="13"/>
      <c r="X50" s="13"/>
      <c r="Y50" s="13"/>
      <c r="Z50" s="13"/>
      <c r="AA50" s="13"/>
      <c r="AB50" s="13"/>
    </row>
    <row r="51" spans="1:28" x14ac:dyDescent="0.35">
      <c r="A51" s="116" t="s">
        <v>205</v>
      </c>
      <c r="B51" s="412">
        <v>0</v>
      </c>
      <c r="C51" s="412">
        <v>0</v>
      </c>
      <c r="D51" s="13"/>
      <c r="E51" s="13"/>
      <c r="F51" s="13"/>
      <c r="G51" s="13"/>
      <c r="H51" s="13"/>
      <c r="I51" s="13"/>
      <c r="J51" s="13"/>
      <c r="K51" s="13"/>
      <c r="L51" s="13"/>
      <c r="M51" s="13"/>
      <c r="N51" s="13"/>
      <c r="O51" s="13"/>
      <c r="P51" s="13"/>
      <c r="Q51" s="13"/>
      <c r="R51" s="13"/>
      <c r="S51" s="13"/>
      <c r="T51" s="13"/>
      <c r="U51" s="13"/>
      <c r="V51" s="13"/>
      <c r="W51" s="13"/>
      <c r="X51" s="13"/>
      <c r="Y51" s="13"/>
      <c r="Z51" s="13"/>
      <c r="AA51" s="13"/>
      <c r="AB51" s="13"/>
    </row>
    <row r="52" spans="1:28" x14ac:dyDescent="0.35">
      <c r="A52" s="116" t="s">
        <v>206</v>
      </c>
      <c r="B52" s="412">
        <v>10671574886.803875</v>
      </c>
      <c r="C52" s="412">
        <v>5177144811.1062546</v>
      </c>
      <c r="D52" s="13"/>
      <c r="E52" s="13"/>
      <c r="F52" s="13"/>
      <c r="G52" s="13"/>
      <c r="H52" s="13"/>
      <c r="I52" s="13"/>
      <c r="J52" s="13"/>
      <c r="K52" s="13"/>
      <c r="L52" s="13"/>
      <c r="M52" s="13"/>
      <c r="N52" s="13"/>
      <c r="O52" s="13"/>
      <c r="P52" s="13"/>
      <c r="Q52" s="13"/>
      <c r="R52" s="13"/>
      <c r="S52" s="13"/>
      <c r="T52" s="13"/>
      <c r="U52" s="13"/>
      <c r="V52" s="13"/>
      <c r="W52" s="13"/>
      <c r="X52" s="13"/>
      <c r="Y52" s="13"/>
      <c r="Z52" s="13"/>
      <c r="AA52" s="13"/>
      <c r="AB52" s="13"/>
    </row>
    <row r="53" spans="1:28" x14ac:dyDescent="0.35">
      <c r="A53" s="116" t="s">
        <v>207</v>
      </c>
      <c r="B53" s="412">
        <v>0</v>
      </c>
      <c r="C53" s="412">
        <v>0</v>
      </c>
      <c r="D53" s="13"/>
      <c r="E53" s="13"/>
      <c r="F53" s="13"/>
      <c r="G53" s="13"/>
      <c r="H53" s="13"/>
      <c r="I53" s="13"/>
      <c r="J53" s="13"/>
      <c r="K53" s="13"/>
      <c r="L53" s="13"/>
      <c r="M53" s="13"/>
      <c r="N53" s="13"/>
      <c r="O53" s="13"/>
      <c r="P53" s="13"/>
      <c r="Q53" s="13"/>
      <c r="R53" s="13"/>
      <c r="S53" s="13"/>
      <c r="T53" s="13"/>
      <c r="U53" s="13"/>
      <c r="V53" s="13"/>
      <c r="W53" s="13"/>
      <c r="X53" s="13"/>
      <c r="Y53" s="13"/>
      <c r="Z53" s="13"/>
      <c r="AA53" s="13"/>
      <c r="AB53" s="13"/>
    </row>
    <row r="54" spans="1:28" x14ac:dyDescent="0.35">
      <c r="A54" s="387" t="s">
        <v>1014</v>
      </c>
      <c r="B54" s="453"/>
      <c r="C54" s="453"/>
      <c r="D54" s="13"/>
      <c r="E54" s="13"/>
      <c r="F54" s="13"/>
      <c r="G54" s="13"/>
      <c r="H54" s="13"/>
      <c r="I54" s="13"/>
      <c r="J54" s="13"/>
      <c r="K54" s="13"/>
      <c r="L54" s="13"/>
      <c r="M54" s="13"/>
      <c r="N54" s="13"/>
      <c r="O54" s="13"/>
      <c r="P54" s="13"/>
      <c r="Q54" s="13"/>
      <c r="R54" s="13"/>
      <c r="S54" s="13"/>
      <c r="T54" s="13"/>
      <c r="U54" s="13"/>
      <c r="V54" s="13"/>
      <c r="W54" s="13"/>
      <c r="X54" s="13"/>
      <c r="Y54" s="13"/>
      <c r="Z54" s="13"/>
      <c r="AA54" s="13"/>
      <c r="AB54" s="13"/>
    </row>
    <row r="55" spans="1:28" x14ac:dyDescent="0.35">
      <c r="A55" s="116" t="s">
        <v>204</v>
      </c>
      <c r="B55" s="412">
        <v>0</v>
      </c>
      <c r="C55" s="412">
        <v>0</v>
      </c>
      <c r="D55" s="13"/>
      <c r="E55" s="13"/>
      <c r="F55" s="13"/>
      <c r="G55" s="13"/>
      <c r="H55" s="13"/>
      <c r="I55" s="13"/>
      <c r="J55" s="13"/>
      <c r="K55" s="13"/>
      <c r="L55" s="13"/>
      <c r="M55" s="13"/>
      <c r="N55" s="13"/>
      <c r="O55" s="13"/>
      <c r="P55" s="13"/>
      <c r="Q55" s="13"/>
      <c r="R55" s="13"/>
      <c r="S55" s="13"/>
      <c r="T55" s="13"/>
      <c r="U55" s="13"/>
      <c r="V55" s="13"/>
      <c r="W55" s="13"/>
      <c r="X55" s="13"/>
      <c r="Y55" s="13"/>
      <c r="Z55" s="13"/>
      <c r="AA55" s="13"/>
      <c r="AB55" s="13"/>
    </row>
    <row r="56" spans="1:28" x14ac:dyDescent="0.35">
      <c r="A56" s="116" t="s">
        <v>205</v>
      </c>
      <c r="B56" s="412">
        <v>0</v>
      </c>
      <c r="C56" s="412">
        <v>0</v>
      </c>
      <c r="D56" s="13"/>
      <c r="E56" s="13"/>
      <c r="F56" s="13"/>
      <c r="G56" s="13"/>
      <c r="H56" s="13"/>
      <c r="I56" s="13"/>
      <c r="J56" s="13"/>
      <c r="K56" s="13"/>
      <c r="L56" s="13"/>
      <c r="M56" s="13"/>
      <c r="N56" s="13"/>
      <c r="O56" s="13"/>
      <c r="P56" s="13"/>
      <c r="Q56" s="13"/>
      <c r="R56" s="13"/>
      <c r="S56" s="13"/>
      <c r="T56" s="13"/>
      <c r="U56" s="13"/>
      <c r="V56" s="13"/>
      <c r="W56" s="13"/>
      <c r="X56" s="13"/>
      <c r="Y56" s="13"/>
      <c r="Z56" s="13"/>
      <c r="AA56" s="13"/>
      <c r="AB56" s="13"/>
    </row>
    <row r="57" spans="1:28" x14ac:dyDescent="0.35">
      <c r="A57" s="116" t="s">
        <v>206</v>
      </c>
      <c r="B57" s="412">
        <v>6201145448.5665855</v>
      </c>
      <c r="C57" s="412">
        <v>4890996118.1173334</v>
      </c>
      <c r="D57" s="13"/>
      <c r="E57" s="13"/>
      <c r="F57" s="13"/>
      <c r="G57" s="13"/>
      <c r="H57" s="13"/>
      <c r="I57" s="13"/>
      <c r="J57" s="13"/>
      <c r="K57" s="13"/>
      <c r="L57" s="13"/>
      <c r="M57" s="13"/>
      <c r="N57" s="13"/>
      <c r="O57" s="13"/>
      <c r="P57" s="13"/>
      <c r="Q57" s="13"/>
      <c r="R57" s="13"/>
      <c r="S57" s="13"/>
      <c r="T57" s="13"/>
      <c r="U57" s="13"/>
      <c r="V57" s="13"/>
      <c r="W57" s="13"/>
      <c r="X57" s="13"/>
      <c r="Y57" s="13"/>
      <c r="Z57" s="13"/>
      <c r="AA57" s="13"/>
      <c r="AB57" s="13"/>
    </row>
    <row r="58" spans="1:28" x14ac:dyDescent="0.35">
      <c r="A58" s="116" t="s">
        <v>207</v>
      </c>
      <c r="B58" s="412">
        <v>0</v>
      </c>
      <c r="C58" s="412">
        <v>0</v>
      </c>
      <c r="D58" s="13"/>
      <c r="E58" s="13"/>
      <c r="F58" s="13"/>
      <c r="G58" s="13"/>
      <c r="H58" s="13"/>
      <c r="I58" s="13"/>
      <c r="J58" s="13"/>
      <c r="K58" s="13"/>
      <c r="L58" s="13"/>
      <c r="M58" s="13"/>
      <c r="N58" s="13"/>
      <c r="O58" s="13"/>
      <c r="P58" s="13"/>
      <c r="Q58" s="13"/>
      <c r="R58" s="13"/>
      <c r="S58" s="13"/>
      <c r="T58" s="13"/>
      <c r="U58" s="13"/>
      <c r="V58" s="13"/>
      <c r="W58" s="13"/>
      <c r="X58" s="13"/>
      <c r="Y58" s="13"/>
      <c r="Z58" s="13"/>
      <c r="AA58" s="13"/>
      <c r="AB58" s="13"/>
    </row>
    <row r="59" spans="1:28" x14ac:dyDescent="0.35">
      <c r="A59" s="387" t="s">
        <v>1015</v>
      </c>
      <c r="B59" s="453"/>
      <c r="C59" s="453"/>
      <c r="D59" s="13"/>
      <c r="E59" s="13"/>
      <c r="F59" s="13"/>
      <c r="G59" s="13"/>
      <c r="H59" s="13"/>
      <c r="I59" s="13"/>
      <c r="J59" s="13"/>
      <c r="K59" s="13"/>
      <c r="L59" s="13"/>
      <c r="M59" s="13"/>
      <c r="N59" s="13"/>
      <c r="O59" s="13"/>
      <c r="P59" s="13"/>
      <c r="Q59" s="13"/>
      <c r="R59" s="13"/>
      <c r="S59" s="13"/>
      <c r="T59" s="13"/>
      <c r="U59" s="13"/>
      <c r="V59" s="13"/>
      <c r="W59" s="13"/>
      <c r="X59" s="13"/>
      <c r="Y59" s="13"/>
      <c r="Z59" s="13"/>
      <c r="AA59" s="13"/>
      <c r="AB59" s="13"/>
    </row>
    <row r="60" spans="1:28" x14ac:dyDescent="0.35">
      <c r="A60" s="116" t="s">
        <v>204</v>
      </c>
      <c r="B60" s="412">
        <v>0</v>
      </c>
      <c r="C60" s="412">
        <v>0</v>
      </c>
      <c r="D60" s="13"/>
      <c r="E60" s="13"/>
      <c r="F60" s="13"/>
      <c r="G60" s="13"/>
      <c r="H60" s="13"/>
      <c r="I60" s="13"/>
      <c r="J60" s="13"/>
      <c r="K60" s="13"/>
      <c r="L60" s="13"/>
      <c r="M60" s="13"/>
      <c r="N60" s="13"/>
      <c r="O60" s="13"/>
      <c r="P60" s="13"/>
      <c r="Q60" s="13"/>
      <c r="R60" s="13"/>
      <c r="S60" s="13"/>
      <c r="T60" s="13"/>
      <c r="U60" s="13"/>
      <c r="V60" s="13"/>
      <c r="W60" s="13"/>
      <c r="X60" s="13"/>
      <c r="Y60" s="13"/>
      <c r="Z60" s="13"/>
      <c r="AA60" s="13"/>
      <c r="AB60" s="13"/>
    </row>
    <row r="61" spans="1:28" x14ac:dyDescent="0.35">
      <c r="A61" s="116" t="s">
        <v>205</v>
      </c>
      <c r="B61" s="412">
        <v>0</v>
      </c>
      <c r="C61" s="412">
        <v>0</v>
      </c>
      <c r="D61" s="13"/>
      <c r="E61" s="13"/>
      <c r="F61" s="13"/>
      <c r="G61" s="13"/>
      <c r="H61" s="13"/>
      <c r="I61" s="13"/>
      <c r="J61" s="13"/>
      <c r="K61" s="13"/>
      <c r="L61" s="13"/>
      <c r="M61" s="13"/>
      <c r="N61" s="13"/>
      <c r="O61" s="13"/>
      <c r="P61" s="13"/>
      <c r="Q61" s="13"/>
      <c r="R61" s="13"/>
      <c r="S61" s="13"/>
      <c r="T61" s="13"/>
      <c r="U61" s="13"/>
      <c r="V61" s="13"/>
      <c r="W61" s="13"/>
      <c r="X61" s="13"/>
      <c r="Y61" s="13"/>
      <c r="Z61" s="13"/>
      <c r="AA61" s="13"/>
      <c r="AB61" s="13"/>
    </row>
    <row r="62" spans="1:28" x14ac:dyDescent="0.35">
      <c r="A62" s="116" t="s">
        <v>206</v>
      </c>
      <c r="B62" s="412">
        <v>4484361214.2997189</v>
      </c>
      <c r="C62" s="412">
        <v>830662901.42761445</v>
      </c>
      <c r="D62" s="13"/>
      <c r="E62" s="13"/>
      <c r="F62" s="13"/>
      <c r="G62" s="13"/>
      <c r="H62" s="13"/>
      <c r="I62" s="13"/>
      <c r="J62" s="13"/>
      <c r="K62" s="13"/>
      <c r="L62" s="13"/>
      <c r="M62" s="13"/>
      <c r="N62" s="13"/>
      <c r="O62" s="13"/>
      <c r="P62" s="13"/>
      <c r="Q62" s="13"/>
      <c r="R62" s="13"/>
      <c r="S62" s="13"/>
      <c r="T62" s="13"/>
      <c r="U62" s="13"/>
      <c r="V62" s="13"/>
      <c r="W62" s="13"/>
      <c r="X62" s="13"/>
      <c r="Y62" s="13"/>
      <c r="Z62" s="13"/>
      <c r="AA62" s="13"/>
      <c r="AB62" s="13"/>
    </row>
    <row r="63" spans="1:28" x14ac:dyDescent="0.35">
      <c r="A63" s="116" t="s">
        <v>207</v>
      </c>
      <c r="B63" s="412">
        <v>0</v>
      </c>
      <c r="C63" s="412">
        <v>0</v>
      </c>
      <c r="D63" s="13"/>
      <c r="E63" s="13"/>
      <c r="F63" s="13"/>
      <c r="G63" s="13"/>
      <c r="H63" s="13"/>
      <c r="I63" s="13"/>
      <c r="J63" s="13"/>
      <c r="K63" s="13"/>
      <c r="L63" s="13"/>
      <c r="M63" s="13"/>
      <c r="N63" s="13"/>
      <c r="O63" s="13"/>
      <c r="P63" s="13"/>
      <c r="Q63" s="13"/>
      <c r="R63" s="13"/>
      <c r="S63" s="13"/>
      <c r="T63" s="13"/>
      <c r="U63" s="13"/>
      <c r="V63" s="13"/>
      <c r="W63" s="13"/>
      <c r="X63" s="13"/>
      <c r="Y63" s="13"/>
      <c r="Z63" s="13"/>
      <c r="AA63" s="13"/>
      <c r="AB63" s="13"/>
    </row>
    <row r="64" spans="1:28" x14ac:dyDescent="0.35">
      <c r="A64" s="387" t="s">
        <v>1120</v>
      </c>
      <c r="B64" s="453"/>
      <c r="C64" s="453"/>
      <c r="D64" s="13"/>
      <c r="E64" s="13"/>
      <c r="F64" s="13"/>
      <c r="G64" s="13"/>
      <c r="H64" s="13"/>
      <c r="I64" s="13"/>
      <c r="J64" s="13"/>
      <c r="K64" s="13"/>
      <c r="L64" s="13"/>
      <c r="M64" s="13"/>
      <c r="N64" s="13"/>
      <c r="O64" s="13"/>
      <c r="P64" s="13"/>
      <c r="Q64" s="13"/>
      <c r="R64" s="13"/>
      <c r="S64" s="13"/>
      <c r="T64" s="13"/>
      <c r="U64" s="13"/>
      <c r="V64" s="13"/>
      <c r="W64" s="13"/>
      <c r="X64" s="13"/>
      <c r="Y64" s="13"/>
      <c r="Z64" s="13"/>
      <c r="AA64" s="13"/>
      <c r="AB64" s="13"/>
    </row>
    <row r="65" spans="1:28" x14ac:dyDescent="0.35">
      <c r="A65" s="116" t="s">
        <v>204</v>
      </c>
      <c r="B65" s="412">
        <v>0</v>
      </c>
      <c r="C65" s="412">
        <v>0</v>
      </c>
      <c r="D65" s="13"/>
      <c r="E65" s="13"/>
      <c r="F65" s="13"/>
      <c r="G65" s="13"/>
      <c r="H65" s="13"/>
      <c r="I65" s="13"/>
      <c r="J65" s="13"/>
      <c r="K65" s="13"/>
      <c r="L65" s="13"/>
      <c r="M65" s="13"/>
      <c r="N65" s="13"/>
      <c r="O65" s="13"/>
      <c r="P65" s="13"/>
      <c r="Q65" s="13"/>
      <c r="R65" s="13"/>
      <c r="S65" s="13"/>
      <c r="T65" s="13"/>
      <c r="U65" s="13"/>
      <c r="V65" s="13"/>
      <c r="W65" s="13"/>
      <c r="X65" s="13"/>
      <c r="Y65" s="13"/>
      <c r="Z65" s="13"/>
      <c r="AA65" s="13"/>
      <c r="AB65" s="13"/>
    </row>
    <row r="66" spans="1:28" x14ac:dyDescent="0.35">
      <c r="A66" s="116" t="s">
        <v>205</v>
      </c>
      <c r="B66" s="412">
        <v>0</v>
      </c>
      <c r="C66" s="412">
        <v>0</v>
      </c>
      <c r="D66" s="13"/>
      <c r="E66" s="13"/>
      <c r="F66" s="13"/>
      <c r="G66" s="13"/>
      <c r="H66" s="13"/>
      <c r="I66" s="13"/>
      <c r="J66" s="13"/>
      <c r="K66" s="13"/>
      <c r="L66" s="13"/>
      <c r="M66" s="13"/>
      <c r="N66" s="13"/>
      <c r="O66" s="13"/>
      <c r="P66" s="13"/>
      <c r="Q66" s="13"/>
      <c r="R66" s="13"/>
      <c r="S66" s="13"/>
      <c r="T66" s="13"/>
      <c r="U66" s="13"/>
      <c r="V66" s="13"/>
      <c r="W66" s="13"/>
      <c r="X66" s="13"/>
      <c r="Y66" s="13"/>
      <c r="Z66" s="13"/>
      <c r="AA66" s="13"/>
      <c r="AB66" s="13"/>
    </row>
    <row r="67" spans="1:28" x14ac:dyDescent="0.35">
      <c r="A67" s="116" t="s">
        <v>206</v>
      </c>
      <c r="B67" s="412">
        <v>7298639875.3365002</v>
      </c>
      <c r="C67" s="412">
        <v>0</v>
      </c>
      <c r="D67" s="13"/>
      <c r="E67" s="13"/>
      <c r="F67" s="13"/>
      <c r="G67" s="13"/>
      <c r="H67" s="13"/>
      <c r="I67" s="13"/>
      <c r="J67" s="13"/>
      <c r="K67" s="13"/>
      <c r="L67" s="13"/>
      <c r="M67" s="13"/>
      <c r="N67" s="13"/>
      <c r="O67" s="13"/>
      <c r="P67" s="13"/>
      <c r="Q67" s="13"/>
      <c r="R67" s="13"/>
      <c r="S67" s="13"/>
      <c r="T67" s="13"/>
      <c r="U67" s="13"/>
      <c r="V67" s="13"/>
      <c r="W67" s="13"/>
      <c r="X67" s="13"/>
      <c r="Y67" s="13"/>
      <c r="Z67" s="13"/>
      <c r="AA67" s="13"/>
      <c r="AB67" s="13"/>
    </row>
    <row r="68" spans="1:28" x14ac:dyDescent="0.35">
      <c r="A68" s="116" t="s">
        <v>207</v>
      </c>
      <c r="B68" s="412">
        <v>0</v>
      </c>
      <c r="C68" s="412">
        <v>0</v>
      </c>
      <c r="D68" s="13"/>
      <c r="E68" s="13"/>
      <c r="F68" s="13"/>
      <c r="G68" s="13"/>
      <c r="H68" s="13"/>
      <c r="I68" s="13"/>
      <c r="J68" s="13"/>
      <c r="K68" s="13"/>
      <c r="L68" s="13"/>
      <c r="M68" s="13"/>
      <c r="N68" s="13"/>
      <c r="O68" s="13"/>
      <c r="P68" s="13"/>
      <c r="Q68" s="13"/>
      <c r="R68" s="13"/>
      <c r="S68" s="13"/>
      <c r="T68" s="13"/>
      <c r="U68" s="13"/>
      <c r="V68" s="13"/>
      <c r="W68" s="13"/>
      <c r="X68" s="13"/>
      <c r="Y68" s="13"/>
      <c r="Z68" s="13"/>
      <c r="AA68" s="13"/>
      <c r="AB68" s="13"/>
    </row>
    <row r="69" spans="1:28" x14ac:dyDescent="0.35">
      <c r="A69" s="387" t="s">
        <v>1121</v>
      </c>
      <c r="B69" s="453"/>
      <c r="C69" s="453"/>
      <c r="D69" s="13"/>
      <c r="E69" s="13"/>
      <c r="F69" s="13"/>
      <c r="G69" s="13"/>
      <c r="H69" s="13"/>
      <c r="I69" s="13"/>
      <c r="J69" s="13"/>
      <c r="K69" s="13"/>
      <c r="L69" s="13"/>
      <c r="M69" s="13"/>
      <c r="N69" s="13"/>
      <c r="O69" s="13"/>
      <c r="P69" s="13"/>
      <c r="Q69" s="13"/>
      <c r="R69" s="13"/>
      <c r="S69" s="13"/>
      <c r="T69" s="13"/>
      <c r="U69" s="13"/>
      <c r="V69" s="13"/>
      <c r="W69" s="13"/>
      <c r="X69" s="13"/>
      <c r="Y69" s="13"/>
      <c r="Z69" s="13"/>
      <c r="AA69" s="13"/>
      <c r="AB69" s="13"/>
    </row>
    <row r="70" spans="1:28" x14ac:dyDescent="0.35">
      <c r="A70" s="116" t="s">
        <v>204</v>
      </c>
      <c r="B70" s="412">
        <v>0</v>
      </c>
      <c r="C70" s="412">
        <v>0</v>
      </c>
      <c r="D70" s="13"/>
      <c r="E70" s="13"/>
      <c r="F70" s="13"/>
      <c r="G70" s="13"/>
      <c r="H70" s="13"/>
      <c r="I70" s="13"/>
      <c r="J70" s="13"/>
      <c r="K70" s="13"/>
      <c r="L70" s="13"/>
      <c r="M70" s="13"/>
      <c r="N70" s="13"/>
      <c r="O70" s="13"/>
      <c r="P70" s="13"/>
      <c r="Q70" s="13"/>
      <c r="R70" s="13"/>
      <c r="S70" s="13"/>
      <c r="T70" s="13"/>
      <c r="U70" s="13"/>
      <c r="V70" s="13"/>
      <c r="W70" s="13"/>
      <c r="X70" s="13"/>
      <c r="Y70" s="13"/>
      <c r="Z70" s="13"/>
      <c r="AA70" s="13"/>
      <c r="AB70" s="13"/>
    </row>
    <row r="71" spans="1:28" x14ac:dyDescent="0.35">
      <c r="A71" s="116" t="s">
        <v>205</v>
      </c>
      <c r="B71" s="412">
        <v>0</v>
      </c>
      <c r="C71" s="412">
        <v>0</v>
      </c>
      <c r="D71" s="13"/>
      <c r="E71" s="13"/>
      <c r="F71" s="13"/>
      <c r="G71" s="13"/>
      <c r="H71" s="13"/>
      <c r="I71" s="13"/>
      <c r="J71" s="13"/>
      <c r="K71" s="13"/>
      <c r="L71" s="13"/>
      <c r="M71" s="13"/>
      <c r="N71" s="13"/>
      <c r="O71" s="13"/>
      <c r="P71" s="13"/>
      <c r="Q71" s="13"/>
      <c r="R71" s="13"/>
      <c r="S71" s="13"/>
      <c r="T71" s="13"/>
      <c r="U71" s="13"/>
      <c r="V71" s="13"/>
      <c r="W71" s="13"/>
      <c r="X71" s="13"/>
      <c r="Y71" s="13"/>
      <c r="Z71" s="13"/>
      <c r="AA71" s="13"/>
      <c r="AB71" s="13"/>
    </row>
    <row r="72" spans="1:28" x14ac:dyDescent="0.35">
      <c r="A72" s="116" t="s">
        <v>206</v>
      </c>
      <c r="B72" s="412">
        <v>2863970805.7421837</v>
      </c>
      <c r="C72" s="412">
        <v>0</v>
      </c>
      <c r="D72" s="13"/>
      <c r="E72" s="13"/>
      <c r="F72" s="13"/>
      <c r="G72" s="13"/>
      <c r="H72" s="13"/>
      <c r="I72" s="13"/>
      <c r="J72" s="13"/>
      <c r="K72" s="13"/>
      <c r="L72" s="13"/>
      <c r="M72" s="13"/>
      <c r="N72" s="13"/>
      <c r="O72" s="13"/>
      <c r="P72" s="13"/>
      <c r="Q72" s="13"/>
      <c r="R72" s="13"/>
      <c r="S72" s="13"/>
      <c r="T72" s="13"/>
      <c r="U72" s="13"/>
      <c r="V72" s="13"/>
      <c r="W72" s="13"/>
      <c r="X72" s="13"/>
      <c r="Y72" s="13"/>
      <c r="Z72" s="13"/>
      <c r="AA72" s="13"/>
      <c r="AB72" s="13"/>
    </row>
    <row r="73" spans="1:28" x14ac:dyDescent="0.35">
      <c r="A73" s="116" t="s">
        <v>207</v>
      </c>
      <c r="B73" s="412">
        <v>0</v>
      </c>
      <c r="C73" s="412">
        <v>0</v>
      </c>
      <c r="D73" s="13"/>
      <c r="E73" s="13"/>
      <c r="F73" s="13"/>
      <c r="G73" s="13"/>
      <c r="H73" s="13"/>
      <c r="I73" s="13"/>
      <c r="J73" s="13"/>
      <c r="K73" s="13"/>
      <c r="L73" s="13"/>
      <c r="M73" s="13"/>
      <c r="N73" s="13"/>
      <c r="O73" s="13"/>
      <c r="P73" s="13"/>
      <c r="Q73" s="13"/>
      <c r="R73" s="13"/>
      <c r="S73" s="13"/>
      <c r="T73" s="13"/>
      <c r="U73" s="13"/>
      <c r="V73" s="13"/>
      <c r="W73" s="13"/>
      <c r="X73" s="13"/>
      <c r="Y73" s="13"/>
      <c r="Z73" s="13"/>
      <c r="AA73" s="13"/>
      <c r="AB73" s="13"/>
    </row>
    <row r="74" spans="1:28" x14ac:dyDescent="0.35">
      <c r="A74" s="387" t="s">
        <v>1122</v>
      </c>
      <c r="B74" s="453"/>
      <c r="C74" s="453"/>
      <c r="D74" s="13"/>
      <c r="E74" s="13"/>
      <c r="F74" s="13"/>
      <c r="G74" s="13"/>
      <c r="H74" s="13"/>
      <c r="I74" s="13"/>
      <c r="J74" s="13"/>
      <c r="K74" s="13"/>
      <c r="L74" s="13"/>
      <c r="M74" s="13"/>
      <c r="N74" s="13"/>
      <c r="O74" s="13"/>
      <c r="P74" s="13"/>
      <c r="Q74" s="13"/>
      <c r="R74" s="13"/>
      <c r="S74" s="13"/>
      <c r="T74" s="13"/>
      <c r="U74" s="13"/>
      <c r="V74" s="13"/>
      <c r="W74" s="13"/>
      <c r="X74" s="13"/>
      <c r="Y74" s="13"/>
      <c r="Z74" s="13"/>
      <c r="AA74" s="13"/>
      <c r="AB74" s="13"/>
    </row>
    <row r="75" spans="1:28" x14ac:dyDescent="0.35">
      <c r="A75" s="116" t="s">
        <v>204</v>
      </c>
      <c r="B75" s="412">
        <v>0</v>
      </c>
      <c r="C75" s="412">
        <v>0</v>
      </c>
      <c r="D75" s="13"/>
      <c r="E75" s="13"/>
      <c r="F75" s="13"/>
      <c r="G75" s="13"/>
      <c r="H75" s="13"/>
      <c r="I75" s="13"/>
      <c r="J75" s="13"/>
      <c r="K75" s="13"/>
      <c r="L75" s="13"/>
      <c r="M75" s="13"/>
      <c r="N75" s="13"/>
      <c r="O75" s="13"/>
      <c r="P75" s="13"/>
      <c r="Q75" s="13"/>
      <c r="R75" s="13"/>
      <c r="S75" s="13"/>
      <c r="T75" s="13"/>
      <c r="U75" s="13"/>
      <c r="V75" s="13"/>
      <c r="W75" s="13"/>
      <c r="X75" s="13"/>
      <c r="Y75" s="13"/>
      <c r="Z75" s="13"/>
      <c r="AA75" s="13"/>
      <c r="AB75" s="13"/>
    </row>
    <row r="76" spans="1:28" x14ac:dyDescent="0.35">
      <c r="A76" s="116" t="s">
        <v>205</v>
      </c>
      <c r="B76" s="412">
        <v>0</v>
      </c>
      <c r="C76" s="412">
        <v>0</v>
      </c>
      <c r="D76" s="13"/>
      <c r="E76" s="13"/>
      <c r="F76" s="13"/>
      <c r="G76" s="13"/>
      <c r="H76" s="13"/>
      <c r="I76" s="13"/>
      <c r="J76" s="13"/>
      <c r="K76" s="13"/>
      <c r="L76" s="13"/>
      <c r="M76" s="13"/>
      <c r="N76" s="13"/>
      <c r="O76" s="13"/>
      <c r="P76" s="13"/>
      <c r="Q76" s="13"/>
      <c r="R76" s="13"/>
      <c r="S76" s="13"/>
      <c r="T76" s="13"/>
      <c r="U76" s="13"/>
      <c r="V76" s="13"/>
      <c r="W76" s="13"/>
      <c r="X76" s="13"/>
      <c r="Y76" s="13"/>
      <c r="Z76" s="13"/>
      <c r="AA76" s="13"/>
      <c r="AB76" s="13"/>
    </row>
    <row r="77" spans="1:28" x14ac:dyDescent="0.35">
      <c r="A77" s="116" t="s">
        <v>206</v>
      </c>
      <c r="B77" s="412">
        <v>5321071490.7871952</v>
      </c>
      <c r="C77" s="412">
        <v>0</v>
      </c>
      <c r="D77" s="13"/>
      <c r="E77" s="13"/>
      <c r="F77" s="13"/>
      <c r="G77" s="13"/>
      <c r="H77" s="13"/>
      <c r="I77" s="13"/>
      <c r="J77" s="13"/>
      <c r="K77" s="13"/>
      <c r="L77" s="13"/>
      <c r="M77" s="13"/>
      <c r="N77" s="13"/>
      <c r="O77" s="13"/>
      <c r="P77" s="13"/>
      <c r="Q77" s="13"/>
      <c r="R77" s="13"/>
      <c r="S77" s="13"/>
      <c r="T77" s="13"/>
      <c r="U77" s="13"/>
      <c r="V77" s="13"/>
      <c r="W77" s="13"/>
      <c r="X77" s="13"/>
      <c r="Y77" s="13"/>
      <c r="Z77" s="13"/>
      <c r="AA77" s="13"/>
      <c r="AB77" s="13"/>
    </row>
    <row r="78" spans="1:28" x14ac:dyDescent="0.35">
      <c r="A78" s="116" t="s">
        <v>207</v>
      </c>
      <c r="B78" s="412">
        <v>0</v>
      </c>
      <c r="C78" s="412">
        <v>0</v>
      </c>
      <c r="D78" s="13"/>
      <c r="E78" s="13"/>
      <c r="F78" s="13"/>
      <c r="G78" s="13"/>
      <c r="H78" s="13"/>
      <c r="I78" s="13"/>
      <c r="J78" s="13"/>
      <c r="K78" s="13"/>
      <c r="L78" s="13"/>
      <c r="M78" s="13"/>
      <c r="N78" s="13"/>
      <c r="O78" s="13"/>
      <c r="P78" s="13"/>
      <c r="Q78" s="13"/>
      <c r="R78" s="13"/>
      <c r="S78" s="13"/>
      <c r="T78" s="13"/>
      <c r="U78" s="13"/>
      <c r="V78" s="13"/>
      <c r="W78" s="13"/>
      <c r="X78" s="13"/>
      <c r="Y78" s="13"/>
      <c r="Z78" s="13"/>
      <c r="AA78" s="13"/>
      <c r="AB78" s="13"/>
    </row>
    <row r="79" spans="1:28" hidden="1" x14ac:dyDescent="0.35">
      <c r="A79" s="147" t="s">
        <v>773</v>
      </c>
      <c r="B79" s="383">
        <v>0</v>
      </c>
      <c r="C79" s="383"/>
      <c r="D79" s="13"/>
      <c r="E79" s="13"/>
      <c r="F79" s="13"/>
      <c r="G79" s="13"/>
      <c r="H79" s="13"/>
      <c r="I79" s="13"/>
      <c r="J79" s="13"/>
      <c r="K79" s="13"/>
      <c r="L79" s="13"/>
      <c r="M79" s="13"/>
      <c r="N79" s="13"/>
      <c r="O79" s="13"/>
      <c r="P79" s="13"/>
      <c r="Q79" s="13"/>
      <c r="R79" s="13"/>
      <c r="S79" s="13"/>
      <c r="T79" s="13"/>
      <c r="U79" s="13"/>
      <c r="V79" s="13"/>
      <c r="W79" s="13"/>
      <c r="X79" s="13"/>
      <c r="Y79" s="13"/>
      <c r="Z79" s="13"/>
      <c r="AA79" s="13"/>
      <c r="AB79" s="13"/>
    </row>
    <row r="80" spans="1:28" x14ac:dyDescent="0.35">
      <c r="A80" s="387" t="s">
        <v>1186</v>
      </c>
      <c r="B80" s="453"/>
      <c r="C80" s="453"/>
      <c r="D80" s="13"/>
      <c r="E80" s="13"/>
      <c r="F80" s="13"/>
      <c r="G80" s="13"/>
      <c r="H80" s="13"/>
      <c r="I80" s="13"/>
      <c r="J80" s="13"/>
      <c r="K80" s="13"/>
      <c r="L80" s="13"/>
      <c r="M80" s="13"/>
      <c r="N80" s="13"/>
      <c r="O80" s="13"/>
      <c r="P80" s="13"/>
      <c r="Q80" s="13"/>
      <c r="R80" s="13"/>
      <c r="S80" s="13"/>
      <c r="T80" s="13"/>
      <c r="U80" s="13"/>
      <c r="V80" s="13"/>
      <c r="W80" s="13"/>
      <c r="X80" s="13"/>
      <c r="Y80" s="13"/>
      <c r="Z80" s="13"/>
      <c r="AA80" s="13"/>
      <c r="AB80" s="13"/>
    </row>
    <row r="81" spans="1:28" x14ac:dyDescent="0.35">
      <c r="A81" s="116" t="s">
        <v>204</v>
      </c>
      <c r="B81" s="412">
        <v>0</v>
      </c>
      <c r="C81" s="412">
        <v>0</v>
      </c>
      <c r="D81" s="13"/>
      <c r="E81" s="13"/>
      <c r="F81" s="13"/>
      <c r="G81" s="13"/>
      <c r="H81" s="13"/>
      <c r="I81" s="13"/>
      <c r="J81" s="13"/>
      <c r="K81" s="13"/>
      <c r="L81" s="13"/>
      <c r="M81" s="13"/>
      <c r="N81" s="13"/>
      <c r="O81" s="13"/>
      <c r="P81" s="13"/>
      <c r="Q81" s="13"/>
      <c r="R81" s="13"/>
      <c r="S81" s="13"/>
      <c r="T81" s="13"/>
      <c r="U81" s="13"/>
      <c r="V81" s="13"/>
      <c r="W81" s="13"/>
      <c r="X81" s="13"/>
      <c r="Y81" s="13"/>
      <c r="Z81" s="13"/>
      <c r="AA81" s="13"/>
      <c r="AB81" s="13"/>
    </row>
    <row r="82" spans="1:28" x14ac:dyDescent="0.35">
      <c r="A82" s="116" t="s">
        <v>205</v>
      </c>
      <c r="B82" s="412">
        <v>0</v>
      </c>
      <c r="C82" s="412">
        <v>0</v>
      </c>
      <c r="D82" s="13"/>
      <c r="E82" s="13"/>
      <c r="F82" s="13"/>
      <c r="G82" s="13"/>
      <c r="H82" s="13"/>
      <c r="I82" s="13"/>
      <c r="J82" s="13"/>
      <c r="K82" s="13"/>
      <c r="L82" s="13"/>
      <c r="M82" s="13"/>
      <c r="N82" s="13"/>
      <c r="O82" s="13"/>
      <c r="P82" s="13"/>
      <c r="Q82" s="13"/>
      <c r="R82" s="13"/>
      <c r="S82" s="13"/>
      <c r="T82" s="13"/>
      <c r="U82" s="13"/>
      <c r="V82" s="13"/>
      <c r="W82" s="13"/>
      <c r="X82" s="13"/>
      <c r="Y82" s="13"/>
      <c r="Z82" s="13"/>
      <c r="AA82" s="13"/>
      <c r="AB82" s="13"/>
    </row>
    <row r="83" spans="1:28" x14ac:dyDescent="0.35">
      <c r="A83" s="116" t="s">
        <v>206</v>
      </c>
      <c r="B83" s="412">
        <v>128833854.90971068</v>
      </c>
      <c r="C83" s="412">
        <v>0</v>
      </c>
      <c r="D83" s="13"/>
      <c r="E83" s="13"/>
      <c r="F83" s="13"/>
      <c r="G83" s="13"/>
      <c r="H83" s="13"/>
      <c r="I83" s="13"/>
      <c r="J83" s="13"/>
      <c r="K83" s="13"/>
      <c r="L83" s="13"/>
      <c r="M83" s="13"/>
      <c r="N83" s="13"/>
      <c r="O83" s="13"/>
      <c r="P83" s="13"/>
      <c r="Q83" s="13"/>
      <c r="R83" s="13"/>
      <c r="S83" s="13"/>
      <c r="T83" s="13"/>
      <c r="U83" s="13"/>
      <c r="V83" s="13"/>
      <c r="W83" s="13"/>
      <c r="X83" s="13"/>
      <c r="Y83" s="13"/>
      <c r="Z83" s="13"/>
      <c r="AA83" s="13"/>
      <c r="AB83" s="13"/>
    </row>
    <row r="84" spans="1:28" x14ac:dyDescent="0.35">
      <c r="A84" s="116" t="s">
        <v>207</v>
      </c>
      <c r="B84" s="412">
        <v>0</v>
      </c>
      <c r="C84" s="412">
        <v>0</v>
      </c>
      <c r="D84" s="13"/>
      <c r="E84" s="13"/>
      <c r="F84" s="13"/>
      <c r="G84" s="13"/>
      <c r="H84" s="13"/>
      <c r="I84" s="13"/>
      <c r="J84" s="13"/>
      <c r="K84" s="13"/>
      <c r="L84" s="13"/>
      <c r="M84" s="13"/>
      <c r="N84" s="13"/>
      <c r="O84" s="13"/>
      <c r="P84" s="13"/>
      <c r="Q84" s="13"/>
      <c r="R84" s="13"/>
      <c r="S84" s="13"/>
      <c r="T84" s="13"/>
      <c r="U84" s="13"/>
      <c r="V84" s="13"/>
      <c r="W84" s="13"/>
      <c r="X84" s="13"/>
      <c r="Y84" s="13"/>
      <c r="Z84" s="13"/>
      <c r="AA84" s="13"/>
      <c r="AB84" s="13"/>
    </row>
    <row r="85" spans="1:28" x14ac:dyDescent="0.35">
      <c r="A85" s="387" t="s">
        <v>1138</v>
      </c>
      <c r="B85" s="453"/>
      <c r="C85" s="453"/>
      <c r="D85" s="13"/>
      <c r="E85" s="13"/>
      <c r="F85" s="13"/>
      <c r="G85" s="13"/>
      <c r="H85" s="13"/>
      <c r="I85" s="13"/>
      <c r="J85" s="13"/>
      <c r="K85" s="13"/>
      <c r="L85" s="13"/>
      <c r="M85" s="13"/>
      <c r="N85" s="13"/>
      <c r="O85" s="13"/>
      <c r="P85" s="13"/>
      <c r="Q85" s="13"/>
      <c r="R85" s="13"/>
      <c r="S85" s="13"/>
      <c r="T85" s="13"/>
      <c r="U85" s="13"/>
      <c r="V85" s="13"/>
      <c r="W85" s="13"/>
      <c r="X85" s="13"/>
      <c r="Y85" s="13"/>
      <c r="Z85" s="13"/>
      <c r="AA85" s="13"/>
      <c r="AB85" s="13"/>
    </row>
    <row r="86" spans="1:28" x14ac:dyDescent="0.35">
      <c r="A86" s="116" t="s">
        <v>204</v>
      </c>
      <c r="B86" s="412">
        <v>0</v>
      </c>
      <c r="C86" s="412">
        <v>0</v>
      </c>
      <c r="D86" s="13"/>
      <c r="E86" s="13"/>
      <c r="F86" s="13"/>
      <c r="G86" s="13"/>
      <c r="H86" s="13"/>
      <c r="I86" s="13"/>
      <c r="J86" s="13"/>
      <c r="K86" s="13"/>
      <c r="L86" s="13"/>
      <c r="M86" s="13"/>
      <c r="N86" s="13"/>
      <c r="O86" s="13"/>
      <c r="P86" s="13"/>
      <c r="Q86" s="13"/>
      <c r="R86" s="13"/>
      <c r="S86" s="13"/>
      <c r="T86" s="13"/>
      <c r="U86" s="13"/>
      <c r="V86" s="13"/>
      <c r="W86" s="13"/>
      <c r="X86" s="13"/>
      <c r="Y86" s="13"/>
      <c r="Z86" s="13"/>
      <c r="AA86" s="13"/>
      <c r="AB86" s="13"/>
    </row>
    <row r="87" spans="1:28" x14ac:dyDescent="0.35">
      <c r="A87" s="116" t="s">
        <v>205</v>
      </c>
      <c r="B87" s="412">
        <v>0</v>
      </c>
      <c r="C87" s="412">
        <v>0</v>
      </c>
      <c r="D87" s="13"/>
      <c r="E87" s="13"/>
      <c r="F87" s="13"/>
      <c r="G87" s="13"/>
      <c r="H87" s="13"/>
      <c r="I87" s="13"/>
      <c r="J87" s="13"/>
      <c r="K87" s="13"/>
      <c r="L87" s="13"/>
      <c r="M87" s="13"/>
      <c r="N87" s="13"/>
      <c r="O87" s="13"/>
      <c r="P87" s="13"/>
      <c r="Q87" s="13"/>
      <c r="R87" s="13"/>
      <c r="S87" s="13"/>
      <c r="T87" s="13"/>
      <c r="U87" s="13"/>
      <c r="V87" s="13"/>
      <c r="W87" s="13"/>
      <c r="X87" s="13"/>
      <c r="Y87" s="13"/>
      <c r="Z87" s="13"/>
      <c r="AA87" s="13"/>
      <c r="AB87" s="13"/>
    </row>
    <row r="88" spans="1:28" x14ac:dyDescent="0.35">
      <c r="A88" s="218" t="s">
        <v>206</v>
      </c>
      <c r="B88" s="487">
        <v>1036296451</v>
      </c>
      <c r="C88" s="487">
        <v>0</v>
      </c>
      <c r="D88"/>
      <c r="E88"/>
      <c r="F88"/>
      <c r="G88"/>
      <c r="H88"/>
      <c r="I88"/>
      <c r="J88"/>
      <c r="K88"/>
      <c r="L88"/>
      <c r="M88"/>
      <c r="N88"/>
      <c r="O88"/>
      <c r="P88"/>
      <c r="Q88"/>
      <c r="R88"/>
      <c r="S88"/>
      <c r="T88"/>
      <c r="U88"/>
      <c r="V88"/>
      <c r="W88"/>
      <c r="X88"/>
      <c r="Y88"/>
      <c r="Z88"/>
      <c r="AA88"/>
      <c r="AB88"/>
    </row>
    <row r="89" spans="1:28" x14ac:dyDescent="0.35">
      <c r="A89" s="116" t="s">
        <v>207</v>
      </c>
      <c r="B89" s="412">
        <v>0</v>
      </c>
      <c r="C89" s="412">
        <v>0</v>
      </c>
      <c r="D89" s="13"/>
      <c r="E89" s="13"/>
      <c r="F89" s="13"/>
      <c r="G89" s="13"/>
      <c r="H89" s="13"/>
      <c r="I89" s="13"/>
      <c r="J89" s="13"/>
      <c r="K89" s="13"/>
      <c r="L89" s="13"/>
      <c r="M89" s="13"/>
      <c r="N89" s="13"/>
      <c r="O89" s="13"/>
      <c r="P89" s="13"/>
      <c r="Q89" s="13"/>
      <c r="R89" s="13"/>
      <c r="S89" s="13"/>
      <c r="T89" s="13"/>
      <c r="U89" s="13"/>
      <c r="V89" s="13"/>
      <c r="W89" s="13"/>
      <c r="X89" s="13"/>
      <c r="Y89" s="13"/>
      <c r="Z89" s="13"/>
      <c r="AA89" s="13"/>
      <c r="AB89" s="13"/>
    </row>
    <row r="90" spans="1:28" ht="15" thickBot="1" x14ac:dyDescent="0.4">
      <c r="A90" s="241" t="s">
        <v>208</v>
      </c>
      <c r="B90" s="454">
        <f>SUM($B$9:B89)</f>
        <v>47010413950.231316</v>
      </c>
      <c r="C90" s="454">
        <f>SUM($C$9:C79)</f>
        <v>57038522466.902832</v>
      </c>
      <c r="D90" s="13"/>
      <c r="E90" s="13"/>
      <c r="F90" s="13"/>
      <c r="G90" s="13"/>
      <c r="H90" s="13"/>
      <c r="I90" s="13"/>
      <c r="J90" s="13"/>
      <c r="K90" s="13"/>
      <c r="L90" s="13"/>
      <c r="M90" s="13"/>
      <c r="N90" s="13"/>
      <c r="O90" s="13"/>
      <c r="P90" s="13"/>
      <c r="Q90" s="13"/>
      <c r="R90" s="13"/>
      <c r="S90" s="13"/>
      <c r="T90" s="13"/>
      <c r="U90" s="13"/>
      <c r="V90" s="13"/>
      <c r="W90" s="13"/>
      <c r="X90" s="13"/>
      <c r="Y90" s="13"/>
      <c r="Z90" s="13"/>
      <c r="AA90" s="13"/>
      <c r="AB90" s="13"/>
    </row>
    <row r="91" spans="1:28" ht="15" thickTop="1" x14ac:dyDescent="0.35">
      <c r="A91" s="13"/>
      <c r="B91" s="547"/>
      <c r="C91" s="547"/>
      <c r="D91" s="13"/>
      <c r="E91" s="13"/>
      <c r="F91" s="13"/>
      <c r="G91" s="13"/>
      <c r="H91" s="13"/>
      <c r="I91" s="13"/>
      <c r="J91" s="13"/>
      <c r="K91" s="13"/>
      <c r="L91" s="13"/>
      <c r="M91" s="13"/>
      <c r="N91" s="13"/>
      <c r="O91" s="13"/>
      <c r="P91" s="13"/>
      <c r="Q91" s="13"/>
      <c r="R91" s="13"/>
      <c r="S91" s="13"/>
      <c r="T91" s="13"/>
      <c r="U91" s="13"/>
      <c r="V91" s="13"/>
      <c r="W91" s="13"/>
      <c r="X91" s="13"/>
      <c r="Y91" s="13"/>
      <c r="Z91" s="13"/>
      <c r="AA91" s="13"/>
      <c r="AB91" s="13"/>
    </row>
    <row r="92" spans="1:28" x14ac:dyDescent="0.35">
      <c r="B92" s="536"/>
      <c r="C92" s="536"/>
    </row>
    <row r="96" spans="1:28" x14ac:dyDescent="0.35">
      <c r="B96" s="189"/>
    </row>
  </sheetData>
  <mergeCells count="2">
    <mergeCell ref="B6:C6"/>
    <mergeCell ref="B7:C7"/>
  </mergeCells>
  <hyperlinks>
    <hyperlink ref="D1" location="ER!A1" display="ER" xr:uid="{00000000-0004-0000-2300-000000000000}"/>
  </hyperlinks>
  <pageMargins left="0.23622047244094491" right="0.23622047244094491" top="0.74803149606299213" bottom="0.74803149606299213" header="0.31496062992125984" footer="0.31496062992125984"/>
  <pageSetup paperSize="9" scale="84" fitToHeight="0" orientation="portrait"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Hoja32">
    <tabColor rgb="FF000099"/>
    <pageSetUpPr fitToPage="1"/>
  </sheetPr>
  <dimension ref="A1:W46"/>
  <sheetViews>
    <sheetView showGridLines="0" topLeftCell="D20" zoomScale="80" zoomScaleNormal="80" workbookViewId="0">
      <selection activeCell="W21" sqref="W21"/>
    </sheetView>
  </sheetViews>
  <sheetFormatPr baseColWidth="10" defaultRowHeight="14.5" x14ac:dyDescent="0.35"/>
  <cols>
    <col min="1" max="1" width="59.54296875" style="59" customWidth="1"/>
    <col min="2" max="8" width="16.08984375" style="59" customWidth="1"/>
    <col min="9" max="9" width="13.54296875" style="59" bestFit="1" customWidth="1"/>
    <col min="10" max="10" width="3.81640625" style="59" customWidth="1"/>
    <col min="11" max="11" width="18.36328125" style="59" customWidth="1"/>
    <col min="12" max="23" width="11.453125" style="59"/>
  </cols>
  <sheetData>
    <row r="1" spans="1:23" x14ac:dyDescent="0.35">
      <c r="A1" s="59" t="str">
        <f>Indice!C1</f>
        <v>ZUBA S.A.E.C.A.</v>
      </c>
      <c r="J1" s="73" t="s">
        <v>126</v>
      </c>
    </row>
    <row r="5" spans="1:23" x14ac:dyDescent="0.35">
      <c r="A5" s="225" t="s">
        <v>277</v>
      </c>
      <c r="B5" s="225"/>
      <c r="C5" s="225"/>
      <c r="D5" s="225"/>
      <c r="E5" s="225"/>
      <c r="F5" s="133"/>
      <c r="G5" s="133"/>
      <c r="H5" s="133"/>
      <c r="I5" s="133"/>
      <c r="J5" s="13"/>
      <c r="K5" s="13"/>
      <c r="L5" s="13"/>
      <c r="M5" s="13"/>
      <c r="N5" s="13"/>
      <c r="O5" s="13"/>
      <c r="P5" s="13"/>
      <c r="Q5" s="13"/>
      <c r="R5" s="13"/>
      <c r="S5" s="13"/>
      <c r="T5" s="13"/>
      <c r="U5" s="13"/>
      <c r="V5" s="13"/>
      <c r="W5" s="13"/>
    </row>
    <row r="6" spans="1:23" hidden="1" x14ac:dyDescent="0.35">
      <c r="A6" s="829" t="s">
        <v>157</v>
      </c>
      <c r="B6" s="829"/>
      <c r="C6" s="829"/>
      <c r="D6" s="829"/>
      <c r="E6" s="829"/>
      <c r="F6" s="829"/>
      <c r="G6" s="829"/>
      <c r="H6" s="829"/>
      <c r="I6" s="829"/>
    </row>
    <row r="7" spans="1:23" s="89" customFormat="1" x14ac:dyDescent="0.35">
      <c r="A7" s="88"/>
      <c r="B7" s="88"/>
      <c r="C7" s="88"/>
      <c r="D7" s="88"/>
      <c r="E7" s="88"/>
      <c r="F7" s="88"/>
      <c r="G7" s="88"/>
      <c r="H7" s="88"/>
      <c r="I7" s="88"/>
      <c r="J7" s="88"/>
      <c r="K7" s="88"/>
      <c r="L7" s="88"/>
      <c r="M7" s="88"/>
      <c r="N7" s="88"/>
      <c r="O7" s="88"/>
      <c r="P7" s="88"/>
      <c r="Q7" s="88"/>
      <c r="R7" s="88"/>
      <c r="S7" s="88"/>
      <c r="T7" s="88"/>
      <c r="U7" s="88"/>
      <c r="V7" s="88"/>
      <c r="W7" s="88"/>
    </row>
    <row r="8" spans="1:23" s="89" customFormat="1" x14ac:dyDescent="0.35">
      <c r="A8" s="289" t="s">
        <v>158</v>
      </c>
      <c r="B8" s="289"/>
      <c r="C8" s="289"/>
      <c r="D8" s="289"/>
      <c r="E8" s="289"/>
      <c r="F8" s="88"/>
      <c r="G8" s="88"/>
      <c r="H8" s="88"/>
      <c r="I8" s="88"/>
      <c r="J8" s="88"/>
      <c r="K8" s="88"/>
      <c r="L8" s="88"/>
      <c r="M8" s="88"/>
      <c r="N8" s="88"/>
      <c r="O8" s="88"/>
      <c r="P8" s="88"/>
      <c r="Q8" s="88"/>
      <c r="R8" s="88"/>
      <c r="S8" s="88"/>
      <c r="T8" s="88"/>
      <c r="U8" s="88"/>
      <c r="V8" s="88"/>
      <c r="W8" s="88"/>
    </row>
    <row r="9" spans="1:23" s="89" customFormat="1" x14ac:dyDescent="0.35">
      <c r="A9" s="88"/>
      <c r="B9" s="88"/>
      <c r="C9" s="88"/>
      <c r="D9" s="88"/>
      <c r="E9" s="88"/>
      <c r="F9" s="88"/>
      <c r="G9" s="88"/>
      <c r="H9" s="88"/>
      <c r="I9" s="88"/>
      <c r="J9" s="88"/>
      <c r="K9" s="88"/>
      <c r="L9" s="88"/>
      <c r="M9" s="88"/>
      <c r="N9" s="88"/>
      <c r="O9" s="88"/>
      <c r="P9" s="88"/>
      <c r="Q9" s="88"/>
      <c r="R9" s="88"/>
      <c r="S9" s="88"/>
      <c r="T9" s="88"/>
      <c r="U9" s="88"/>
      <c r="V9" s="88"/>
      <c r="W9" s="88"/>
    </row>
    <row r="10" spans="1:23" s="89" customFormat="1" ht="15" thickBot="1" x14ac:dyDescent="0.4">
      <c r="A10" s="290" t="s">
        <v>973</v>
      </c>
      <c r="B10" s="290"/>
      <c r="C10" s="290"/>
      <c r="D10" s="290"/>
      <c r="E10" s="290"/>
      <c r="F10" s="88"/>
      <c r="I10" s="158"/>
      <c r="J10" s="88"/>
      <c r="K10" s="88"/>
      <c r="L10" s="88"/>
      <c r="M10" s="88"/>
      <c r="N10" s="88"/>
      <c r="O10" s="88"/>
      <c r="P10" s="88"/>
      <c r="Q10" s="88"/>
      <c r="R10" s="88"/>
      <c r="S10" s="88"/>
      <c r="T10" s="88"/>
      <c r="U10" s="88"/>
      <c r="V10" s="88"/>
      <c r="W10" s="88"/>
    </row>
    <row r="11" spans="1:23" s="89" customFormat="1" ht="15" thickBot="1" x14ac:dyDescent="0.4">
      <c r="A11" s="830"/>
      <c r="B11" s="832">
        <v>45565</v>
      </c>
      <c r="C11" s="833" t="str">
        <f>IFERROR(IF(Indice!#REF!="","2XX2",YEAR(Indice!#REF!)),"2XX2")</f>
        <v>2XX2</v>
      </c>
      <c r="D11" s="833"/>
      <c r="E11" s="833"/>
      <c r="F11" s="832">
        <v>45199</v>
      </c>
      <c r="G11" s="833">
        <f>IFERROR(IF(Indice!B6="","2XX2",YEAR(Indice!B6)),"2XX2")</f>
        <v>2024</v>
      </c>
      <c r="H11" s="833"/>
      <c r="I11" s="833"/>
      <c r="J11" s="88"/>
      <c r="K11" s="88"/>
      <c r="L11" s="88"/>
      <c r="M11" s="88"/>
      <c r="N11" s="88"/>
      <c r="O11" s="88"/>
      <c r="P11" s="88"/>
      <c r="Q11" s="88"/>
      <c r="R11" s="88"/>
      <c r="S11" s="88"/>
      <c r="T11" s="88"/>
      <c r="U11" s="88"/>
      <c r="V11" s="88"/>
      <c r="W11" s="88"/>
    </row>
    <row r="12" spans="1:23" s="89" customFormat="1" ht="26.5" thickBot="1" x14ac:dyDescent="0.4">
      <c r="A12" s="831"/>
      <c r="B12" s="291" t="s">
        <v>159</v>
      </c>
      <c r="C12" s="291" t="s">
        <v>160</v>
      </c>
      <c r="D12" s="291" t="s">
        <v>901</v>
      </c>
      <c r="E12" s="291" t="s">
        <v>3</v>
      </c>
      <c r="F12" s="291" t="s">
        <v>159</v>
      </c>
      <c r="G12" s="291" t="s">
        <v>160</v>
      </c>
      <c r="H12" s="291" t="s">
        <v>901</v>
      </c>
      <c r="I12" s="291" t="s">
        <v>3</v>
      </c>
      <c r="J12" s="88"/>
      <c r="K12" s="88"/>
      <c r="L12" s="88"/>
      <c r="M12" s="88"/>
      <c r="N12" s="88"/>
      <c r="O12" s="88"/>
      <c r="P12" s="88"/>
      <c r="Q12" s="88"/>
      <c r="R12" s="88"/>
      <c r="S12" s="88"/>
      <c r="T12" s="88"/>
      <c r="U12" s="88"/>
      <c r="V12" s="88"/>
      <c r="W12" s="88"/>
    </row>
    <row r="13" spans="1:23" s="89" customFormat="1" x14ac:dyDescent="0.35">
      <c r="A13" s="293" t="s">
        <v>854</v>
      </c>
      <c r="B13" s="450">
        <v>6384933</v>
      </c>
      <c r="C13" s="450">
        <v>22279026</v>
      </c>
      <c r="D13" s="450">
        <v>0</v>
      </c>
      <c r="E13" s="449">
        <v>28663959</v>
      </c>
      <c r="F13" s="450">
        <v>0</v>
      </c>
      <c r="G13" s="450">
        <v>30208076</v>
      </c>
      <c r="H13" s="450">
        <v>0</v>
      </c>
      <c r="I13" s="449">
        <v>30208076</v>
      </c>
      <c r="J13" s="88"/>
      <c r="K13" s="88"/>
      <c r="L13" s="88"/>
      <c r="M13" s="88"/>
      <c r="N13" s="88"/>
      <c r="O13" s="88"/>
      <c r="P13" s="88"/>
      <c r="Q13" s="88"/>
      <c r="R13" s="88"/>
      <c r="S13" s="88"/>
      <c r="T13" s="88"/>
      <c r="U13" s="88"/>
      <c r="V13" s="88"/>
      <c r="W13" s="88"/>
    </row>
    <row r="14" spans="1:23" s="89" customFormat="1" x14ac:dyDescent="0.35">
      <c r="A14" s="293" t="s">
        <v>855</v>
      </c>
      <c r="B14" s="450">
        <v>0</v>
      </c>
      <c r="C14" s="450">
        <v>275869273</v>
      </c>
      <c r="D14" s="450">
        <v>0</v>
      </c>
      <c r="E14" s="449">
        <v>275869273</v>
      </c>
      <c r="F14" s="450">
        <v>0</v>
      </c>
      <c r="G14" s="450">
        <v>127422382</v>
      </c>
      <c r="H14" s="450">
        <v>0</v>
      </c>
      <c r="I14" s="449">
        <v>127422382</v>
      </c>
      <c r="J14" s="88"/>
      <c r="K14" s="88"/>
      <c r="L14" s="88"/>
      <c r="M14" s="88"/>
      <c r="N14" s="88"/>
      <c r="O14" s="88"/>
      <c r="P14" s="88"/>
      <c r="Q14" s="88"/>
      <c r="R14" s="88"/>
      <c r="S14" s="88"/>
      <c r="T14" s="88"/>
      <c r="U14" s="88"/>
      <c r="V14" s="88"/>
      <c r="W14" s="88"/>
    </row>
    <row r="15" spans="1:23" s="89" customFormat="1" x14ac:dyDescent="0.35">
      <c r="A15" s="293" t="s">
        <v>856</v>
      </c>
      <c r="B15" s="450">
        <v>0</v>
      </c>
      <c r="C15" s="450">
        <v>2687375995</v>
      </c>
      <c r="D15" s="450">
        <v>0</v>
      </c>
      <c r="E15" s="449">
        <v>2687375995</v>
      </c>
      <c r="F15" s="450">
        <v>0</v>
      </c>
      <c r="G15" s="450">
        <v>1151719326</v>
      </c>
      <c r="H15" s="450">
        <v>0</v>
      </c>
      <c r="I15" s="449">
        <v>1151719326</v>
      </c>
      <c r="J15" s="88"/>
      <c r="K15" s="88"/>
      <c r="L15" s="88"/>
      <c r="M15" s="88"/>
      <c r="N15" s="88"/>
      <c r="O15" s="88"/>
      <c r="P15" s="88"/>
      <c r="Q15" s="88"/>
      <c r="R15" s="88"/>
      <c r="S15" s="88"/>
      <c r="T15" s="88"/>
      <c r="U15" s="88"/>
      <c r="V15" s="88"/>
      <c r="W15" s="88"/>
    </row>
    <row r="16" spans="1:23" s="89" customFormat="1" x14ac:dyDescent="0.35">
      <c r="A16" s="293" t="s">
        <v>857</v>
      </c>
      <c r="B16" s="450">
        <v>0</v>
      </c>
      <c r="C16" s="450">
        <v>67212437</v>
      </c>
      <c r="D16" s="450">
        <v>0</v>
      </c>
      <c r="E16" s="449">
        <v>67212437</v>
      </c>
      <c r="F16" s="450">
        <v>0</v>
      </c>
      <c r="G16" s="450"/>
      <c r="H16" s="450">
        <v>0</v>
      </c>
      <c r="I16" s="449">
        <v>0</v>
      </c>
      <c r="J16" s="88"/>
      <c r="K16" s="88"/>
      <c r="L16" s="88"/>
      <c r="M16" s="88"/>
      <c r="N16" s="88"/>
      <c r="O16" s="88"/>
      <c r="P16" s="88"/>
      <c r="Q16" s="88"/>
      <c r="R16" s="88"/>
      <c r="S16" s="88"/>
      <c r="T16" s="88"/>
      <c r="U16" s="88"/>
      <c r="V16" s="88"/>
      <c r="W16" s="88"/>
    </row>
    <row r="17" spans="1:23" s="89" customFormat="1" x14ac:dyDescent="0.35">
      <c r="A17" s="293" t="s">
        <v>858</v>
      </c>
      <c r="B17" s="450">
        <v>0</v>
      </c>
      <c r="C17" s="450">
        <v>0</v>
      </c>
      <c r="D17" s="450">
        <v>0</v>
      </c>
      <c r="E17" s="449">
        <v>0</v>
      </c>
      <c r="F17" s="450">
        <v>0</v>
      </c>
      <c r="G17" s="450">
        <v>7377275</v>
      </c>
      <c r="H17" s="450">
        <v>0</v>
      </c>
      <c r="I17" s="449">
        <v>7377275</v>
      </c>
      <c r="J17" s="88"/>
      <c r="K17" s="88"/>
      <c r="L17" s="88"/>
      <c r="M17" s="88"/>
      <c r="N17" s="88"/>
      <c r="O17" s="88"/>
      <c r="P17" s="88"/>
      <c r="Q17" s="88"/>
      <c r="R17" s="88"/>
      <c r="S17" s="88"/>
      <c r="T17" s="88"/>
      <c r="U17" s="88"/>
      <c r="V17" s="88"/>
      <c r="W17" s="88"/>
    </row>
    <row r="18" spans="1:23" s="89" customFormat="1" x14ac:dyDescent="0.35">
      <c r="A18" s="293" t="s">
        <v>859</v>
      </c>
      <c r="B18" s="450">
        <v>100723842</v>
      </c>
      <c r="C18" s="450">
        <v>391261137</v>
      </c>
      <c r="D18" s="450">
        <v>0</v>
      </c>
      <c r="E18" s="449">
        <v>491984979</v>
      </c>
      <c r="F18" s="450">
        <v>195686103</v>
      </c>
      <c r="G18" s="450">
        <v>1122834016.080512</v>
      </c>
      <c r="H18" s="450">
        <v>0</v>
      </c>
      <c r="I18" s="449">
        <v>1318520119.080512</v>
      </c>
      <c r="J18" s="88"/>
      <c r="K18" s="88"/>
      <c r="L18" s="88"/>
      <c r="M18" s="88"/>
      <c r="N18" s="88"/>
      <c r="O18" s="88"/>
      <c r="P18" s="88"/>
      <c r="Q18" s="88"/>
      <c r="R18" s="88"/>
      <c r="S18" s="88"/>
      <c r="T18" s="88"/>
      <c r="U18" s="88"/>
      <c r="V18" s="88"/>
      <c r="W18" s="88"/>
    </row>
    <row r="19" spans="1:23" s="89" customFormat="1" ht="26" x14ac:dyDescent="0.35">
      <c r="A19" s="293" t="s">
        <v>161</v>
      </c>
      <c r="B19" s="450">
        <v>0</v>
      </c>
      <c r="C19" s="450">
        <v>245454552</v>
      </c>
      <c r="D19" s="450">
        <v>0</v>
      </c>
      <c r="E19" s="449">
        <v>245454552</v>
      </c>
      <c r="F19" s="450">
        <v>0</v>
      </c>
      <c r="G19" s="450"/>
      <c r="H19" s="450">
        <v>0</v>
      </c>
      <c r="I19" s="449">
        <v>0</v>
      </c>
      <c r="J19" s="88"/>
      <c r="K19" s="88"/>
      <c r="L19" s="88"/>
      <c r="M19" s="88"/>
      <c r="N19" s="88"/>
      <c r="O19" s="88"/>
      <c r="P19" s="88"/>
      <c r="Q19" s="88"/>
      <c r="R19" s="88"/>
      <c r="S19" s="88"/>
      <c r="T19" s="88"/>
      <c r="U19" s="88"/>
      <c r="V19" s="88"/>
      <c r="W19" s="88"/>
    </row>
    <row r="20" spans="1:23" s="89" customFormat="1" x14ac:dyDescent="0.35">
      <c r="A20" s="293" t="s">
        <v>162</v>
      </c>
      <c r="B20" s="450">
        <v>0</v>
      </c>
      <c r="C20" s="450">
        <v>1576542065</v>
      </c>
      <c r="D20" s="450">
        <v>0</v>
      </c>
      <c r="E20" s="449">
        <v>1576542065</v>
      </c>
      <c r="F20" s="450">
        <v>0</v>
      </c>
      <c r="G20" s="450">
        <v>635024294</v>
      </c>
      <c r="H20" s="450">
        <v>0</v>
      </c>
      <c r="I20" s="449">
        <v>635024294</v>
      </c>
      <c r="J20" s="88"/>
      <c r="K20" s="88"/>
      <c r="L20" s="88"/>
      <c r="M20" s="88"/>
      <c r="N20" s="88"/>
      <c r="O20" s="88"/>
      <c r="P20" s="88"/>
      <c r="Q20" s="88"/>
      <c r="R20" s="88"/>
      <c r="S20" s="88"/>
      <c r="T20" s="88"/>
      <c r="U20" s="88"/>
      <c r="V20" s="88"/>
      <c r="W20" s="88"/>
    </row>
    <row r="21" spans="1:23" s="89" customFormat="1" x14ac:dyDescent="0.35">
      <c r="A21" s="293" t="s">
        <v>860</v>
      </c>
      <c r="B21" s="450">
        <v>0</v>
      </c>
      <c r="C21" s="450">
        <v>262697138</v>
      </c>
      <c r="D21" s="450">
        <v>0</v>
      </c>
      <c r="E21" s="449">
        <v>262697138</v>
      </c>
      <c r="F21" s="450">
        <v>0</v>
      </c>
      <c r="G21" s="450">
        <v>66291765</v>
      </c>
      <c r="H21" s="450">
        <v>0</v>
      </c>
      <c r="I21" s="449">
        <v>66291765</v>
      </c>
      <c r="J21" s="88"/>
      <c r="K21" s="88"/>
      <c r="L21" s="88"/>
      <c r="M21" s="88"/>
      <c r="N21" s="88"/>
      <c r="O21" s="88"/>
      <c r="P21" s="88"/>
      <c r="Q21" s="88"/>
      <c r="R21" s="88"/>
      <c r="S21" s="88"/>
      <c r="T21" s="88"/>
      <c r="U21" s="88"/>
      <c r="V21" s="88"/>
      <c r="W21" s="88"/>
    </row>
    <row r="22" spans="1:23" s="89" customFormat="1" x14ac:dyDescent="0.35">
      <c r="A22" s="293" t="s">
        <v>861</v>
      </c>
      <c r="B22" s="450">
        <v>671292023</v>
      </c>
      <c r="C22" s="450">
        <v>0</v>
      </c>
      <c r="D22" s="450">
        <v>0</v>
      </c>
      <c r="E22" s="449">
        <v>671292023</v>
      </c>
      <c r="F22" s="450">
        <v>863765784</v>
      </c>
      <c r="G22" s="450">
        <v>0</v>
      </c>
      <c r="H22" s="450">
        <v>0</v>
      </c>
      <c r="I22" s="449">
        <v>863765784</v>
      </c>
      <c r="J22" s="88"/>
      <c r="K22" s="88"/>
      <c r="L22" s="88"/>
      <c r="M22" s="88"/>
      <c r="N22" s="88"/>
      <c r="O22" s="88"/>
      <c r="P22" s="88"/>
      <c r="Q22" s="88"/>
      <c r="R22" s="88"/>
      <c r="S22" s="88"/>
      <c r="T22" s="88"/>
      <c r="U22" s="88"/>
      <c r="V22" s="88"/>
      <c r="W22" s="88"/>
    </row>
    <row r="23" spans="1:23" s="89" customFormat="1" x14ac:dyDescent="0.35">
      <c r="A23" s="293" t="s">
        <v>862</v>
      </c>
      <c r="B23" s="450">
        <v>0</v>
      </c>
      <c r="C23" s="450">
        <v>94939721</v>
      </c>
      <c r="D23" s="450">
        <v>0</v>
      </c>
      <c r="E23" s="449">
        <v>94939721</v>
      </c>
      <c r="F23" s="450">
        <v>0</v>
      </c>
      <c r="G23" s="450">
        <v>0</v>
      </c>
      <c r="H23" s="450">
        <v>0</v>
      </c>
      <c r="I23" s="449">
        <v>0</v>
      </c>
      <c r="J23" s="88"/>
      <c r="K23" s="88"/>
      <c r="L23" s="88"/>
      <c r="M23" s="88"/>
      <c r="N23" s="88"/>
      <c r="O23" s="88"/>
      <c r="P23" s="88"/>
      <c r="Q23" s="88"/>
      <c r="R23" s="88"/>
      <c r="S23" s="88"/>
      <c r="T23" s="88"/>
      <c r="U23" s="88"/>
      <c r="V23" s="88"/>
      <c r="W23" s="88"/>
    </row>
    <row r="24" spans="1:23" s="89" customFormat="1" x14ac:dyDescent="0.35">
      <c r="A24" s="293" t="s">
        <v>863</v>
      </c>
      <c r="B24" s="450">
        <v>0</v>
      </c>
      <c r="C24" s="450">
        <v>0</v>
      </c>
      <c r="D24" s="450">
        <v>0</v>
      </c>
      <c r="E24" s="449">
        <v>0</v>
      </c>
      <c r="F24" s="450">
        <v>0</v>
      </c>
      <c r="G24" s="450">
        <v>0</v>
      </c>
      <c r="H24" s="450">
        <v>0</v>
      </c>
      <c r="I24" s="449">
        <v>0</v>
      </c>
      <c r="J24" s="88"/>
      <c r="K24" s="88"/>
      <c r="L24" s="88"/>
      <c r="M24" s="88"/>
      <c r="N24" s="88"/>
      <c r="O24" s="88"/>
      <c r="P24" s="88"/>
      <c r="Q24" s="88"/>
      <c r="R24" s="88"/>
      <c r="S24" s="88"/>
      <c r="T24" s="88"/>
      <c r="U24" s="88"/>
      <c r="V24" s="88"/>
      <c r="W24" s="88"/>
    </row>
    <row r="25" spans="1:23" s="89" customFormat="1" x14ac:dyDescent="0.35">
      <c r="A25" s="293" t="s">
        <v>864</v>
      </c>
      <c r="B25" s="450">
        <v>0</v>
      </c>
      <c r="C25" s="450">
        <v>0</v>
      </c>
      <c r="D25" s="450">
        <v>15451065</v>
      </c>
      <c r="E25" s="449">
        <v>15451065</v>
      </c>
      <c r="F25" s="450">
        <v>0</v>
      </c>
      <c r="G25" s="450">
        <v>0</v>
      </c>
      <c r="H25" s="450">
        <v>68140152</v>
      </c>
      <c r="I25" s="449">
        <v>68140152</v>
      </c>
      <c r="J25" s="88"/>
      <c r="K25" s="88"/>
      <c r="L25" s="88"/>
      <c r="M25" s="88"/>
      <c r="N25" s="88"/>
      <c r="O25" s="88"/>
      <c r="P25" s="88"/>
      <c r="Q25" s="88"/>
      <c r="R25" s="88"/>
      <c r="S25" s="88"/>
      <c r="T25" s="88"/>
      <c r="U25" s="88"/>
      <c r="V25" s="88"/>
      <c r="W25" s="88"/>
    </row>
    <row r="26" spans="1:23" s="89" customFormat="1" x14ac:dyDescent="0.35">
      <c r="A26" s="293" t="s">
        <v>865</v>
      </c>
      <c r="B26" s="450">
        <v>0</v>
      </c>
      <c r="C26" s="450">
        <v>0</v>
      </c>
      <c r="D26" s="450">
        <v>0</v>
      </c>
      <c r="E26" s="449">
        <v>0</v>
      </c>
      <c r="F26" s="450">
        <v>0</v>
      </c>
      <c r="G26" s="450">
        <v>0</v>
      </c>
      <c r="H26" s="450">
        <v>0</v>
      </c>
      <c r="I26" s="449">
        <v>0</v>
      </c>
      <c r="J26" s="88"/>
      <c r="K26" s="88"/>
      <c r="L26" s="88"/>
      <c r="M26" s="88"/>
      <c r="N26" s="88"/>
      <c r="O26" s="88"/>
      <c r="P26" s="88"/>
      <c r="Q26" s="88"/>
      <c r="R26" s="88"/>
      <c r="S26" s="88"/>
      <c r="T26" s="88"/>
      <c r="U26" s="88"/>
      <c r="V26" s="88"/>
      <c r="W26" s="88"/>
    </row>
    <row r="27" spans="1:23" s="89" customFormat="1" ht="15" customHeight="1" x14ac:dyDescent="0.35">
      <c r="A27" s="293" t="s">
        <v>866</v>
      </c>
      <c r="B27" s="450">
        <v>0</v>
      </c>
      <c r="C27" s="450">
        <v>0</v>
      </c>
      <c r="D27" s="450">
        <v>0</v>
      </c>
      <c r="E27" s="449">
        <v>0</v>
      </c>
      <c r="F27" s="450">
        <v>0</v>
      </c>
      <c r="G27" s="450">
        <v>0</v>
      </c>
      <c r="H27" s="450">
        <v>0</v>
      </c>
      <c r="I27" s="449">
        <v>0</v>
      </c>
      <c r="J27" s="88"/>
      <c r="K27" s="88"/>
      <c r="L27" s="88"/>
      <c r="M27" s="88"/>
      <c r="N27" s="88"/>
      <c r="O27" s="88"/>
      <c r="P27" s="88"/>
      <c r="Q27" s="88"/>
      <c r="R27" s="88"/>
      <c r="S27" s="88"/>
      <c r="T27" s="88"/>
      <c r="U27" s="88"/>
      <c r="V27" s="88"/>
      <c r="W27" s="88"/>
    </row>
    <row r="28" spans="1:23" s="89" customFormat="1" ht="15" customHeight="1" x14ac:dyDescent="0.35">
      <c r="A28" s="293" t="s">
        <v>867</v>
      </c>
      <c r="B28" s="450">
        <v>2313905479.8699999</v>
      </c>
      <c r="C28" s="450">
        <v>0</v>
      </c>
      <c r="D28" s="450">
        <v>0</v>
      </c>
      <c r="E28" s="449">
        <v>2313905479.8699999</v>
      </c>
      <c r="F28" s="450">
        <v>1280440708.1764002</v>
      </c>
      <c r="G28" s="450">
        <v>0</v>
      </c>
      <c r="H28" s="450">
        <v>0</v>
      </c>
      <c r="I28" s="449">
        <v>1280440708.1764002</v>
      </c>
      <c r="J28" s="88"/>
      <c r="K28" s="88"/>
      <c r="L28" s="88"/>
      <c r="M28" s="88"/>
      <c r="N28" s="88"/>
      <c r="O28" s="88"/>
      <c r="P28" s="88"/>
      <c r="Q28" s="88"/>
      <c r="R28" s="88"/>
      <c r="S28" s="88"/>
      <c r="T28" s="88"/>
      <c r="U28" s="88"/>
      <c r="V28" s="88"/>
      <c r="W28" s="88"/>
    </row>
    <row r="29" spans="1:23" s="89" customFormat="1" ht="15" customHeight="1" x14ac:dyDescent="0.35">
      <c r="A29" s="293" t="s">
        <v>868</v>
      </c>
      <c r="B29" s="450">
        <v>0</v>
      </c>
      <c r="C29" s="450">
        <v>1502820849</v>
      </c>
      <c r="D29" s="450">
        <v>0</v>
      </c>
      <c r="E29" s="449">
        <v>1502820849</v>
      </c>
      <c r="F29" s="450">
        <v>0</v>
      </c>
      <c r="G29" s="450">
        <v>0</v>
      </c>
      <c r="H29" s="450">
        <v>0</v>
      </c>
      <c r="I29" s="449">
        <v>0</v>
      </c>
      <c r="J29" s="88"/>
      <c r="K29" s="88"/>
      <c r="L29" s="88"/>
      <c r="M29" s="88"/>
      <c r="N29" s="88"/>
      <c r="O29" s="88"/>
      <c r="P29" s="88"/>
      <c r="Q29" s="88"/>
      <c r="R29" s="88"/>
      <c r="S29" s="88"/>
      <c r="T29" s="88"/>
      <c r="U29" s="88"/>
      <c r="V29" s="88"/>
      <c r="W29" s="88"/>
    </row>
    <row r="30" spans="1:23" s="89" customFormat="1" ht="15" customHeight="1" x14ac:dyDescent="0.35">
      <c r="A30" s="293" t="s">
        <v>900</v>
      </c>
      <c r="B30" s="450">
        <v>0</v>
      </c>
      <c r="C30" s="450">
        <v>449090909</v>
      </c>
      <c r="D30" s="450">
        <v>0</v>
      </c>
      <c r="E30" s="449">
        <v>449090909</v>
      </c>
      <c r="F30" s="450">
        <v>0</v>
      </c>
      <c r="G30" s="450">
        <v>0</v>
      </c>
      <c r="H30" s="450">
        <v>0</v>
      </c>
      <c r="I30" s="449">
        <v>0</v>
      </c>
      <c r="J30" s="88"/>
      <c r="K30" s="88"/>
      <c r="L30" s="88"/>
      <c r="M30" s="88"/>
      <c r="N30" s="88"/>
      <c r="O30" s="88"/>
      <c r="P30" s="88"/>
      <c r="Q30" s="88"/>
      <c r="R30" s="88"/>
      <c r="S30" s="88"/>
      <c r="T30" s="88"/>
      <c r="U30" s="88"/>
      <c r="V30" s="88"/>
      <c r="W30" s="88"/>
    </row>
    <row r="31" spans="1:23" s="89" customFormat="1" ht="15" customHeight="1" x14ac:dyDescent="0.35">
      <c r="A31" s="293" t="s">
        <v>1076</v>
      </c>
      <c r="B31" s="450">
        <v>1046252717</v>
      </c>
      <c r="C31" s="450">
        <v>0</v>
      </c>
      <c r="D31" s="450">
        <v>0</v>
      </c>
      <c r="E31" s="449">
        <v>1046252717</v>
      </c>
      <c r="F31" s="450">
        <v>0</v>
      </c>
      <c r="G31" s="450">
        <v>0</v>
      </c>
      <c r="H31" s="450">
        <v>0</v>
      </c>
      <c r="I31" s="449">
        <v>0</v>
      </c>
      <c r="J31" s="88"/>
      <c r="K31" s="88"/>
      <c r="L31" s="88"/>
      <c r="M31" s="88"/>
      <c r="N31" s="88"/>
      <c r="O31" s="88"/>
      <c r="P31" s="88"/>
      <c r="Q31" s="88"/>
      <c r="R31" s="88"/>
      <c r="S31" s="88"/>
      <c r="T31" s="88"/>
      <c r="U31" s="88"/>
      <c r="V31" s="88"/>
      <c r="W31" s="88"/>
    </row>
    <row r="32" spans="1:23" s="89" customFormat="1" ht="15" customHeight="1" x14ac:dyDescent="0.35">
      <c r="A32" s="293" t="s">
        <v>1077</v>
      </c>
      <c r="B32" s="450">
        <v>0</v>
      </c>
      <c r="C32" s="450">
        <v>56132912</v>
      </c>
      <c r="D32" s="450">
        <v>0</v>
      </c>
      <c r="E32" s="449">
        <v>56132912</v>
      </c>
      <c r="F32" s="450">
        <v>0</v>
      </c>
      <c r="G32" s="450">
        <v>0</v>
      </c>
      <c r="H32" s="450">
        <v>0</v>
      </c>
      <c r="I32" s="449">
        <v>0</v>
      </c>
      <c r="J32" s="88"/>
      <c r="K32" s="88"/>
      <c r="L32" s="88"/>
      <c r="M32" s="88"/>
      <c r="N32" s="88"/>
      <c r="O32" s="88"/>
      <c r="P32" s="88"/>
      <c r="Q32" s="88"/>
      <c r="R32" s="88"/>
      <c r="S32" s="88"/>
      <c r="T32" s="88"/>
      <c r="U32" s="88"/>
      <c r="V32" s="88"/>
      <c r="W32" s="88"/>
    </row>
    <row r="33" spans="1:23" s="89" customFormat="1" ht="15" customHeight="1" x14ac:dyDescent="0.35">
      <c r="A33" s="293" t="s">
        <v>1078</v>
      </c>
      <c r="B33" s="450">
        <v>0</v>
      </c>
      <c r="C33" s="450">
        <v>7649545</v>
      </c>
      <c r="D33" s="450">
        <v>0</v>
      </c>
      <c r="E33" s="449">
        <v>7649545</v>
      </c>
      <c r="F33" s="450">
        <v>0</v>
      </c>
      <c r="G33" s="450">
        <v>0</v>
      </c>
      <c r="H33" s="450">
        <v>0</v>
      </c>
      <c r="I33" s="449">
        <v>0</v>
      </c>
      <c r="J33" s="88"/>
      <c r="K33" s="88"/>
      <c r="L33" s="88"/>
      <c r="M33" s="88"/>
      <c r="N33" s="88"/>
      <c r="O33" s="88"/>
      <c r="P33" s="88"/>
      <c r="Q33" s="88"/>
      <c r="R33" s="88"/>
      <c r="S33" s="88"/>
      <c r="T33" s="88"/>
      <c r="U33" s="88"/>
      <c r="V33" s="88"/>
      <c r="W33" s="88"/>
    </row>
    <row r="34" spans="1:23" s="89" customFormat="1" x14ac:dyDescent="0.35">
      <c r="A34" s="293" t="s">
        <v>1189</v>
      </c>
      <c r="B34" s="450">
        <v>838089578</v>
      </c>
      <c r="C34" s="450">
        <v>0</v>
      </c>
      <c r="D34" s="450">
        <v>0</v>
      </c>
      <c r="E34" s="450">
        <v>838089578</v>
      </c>
      <c r="F34" s="450">
        <v>1408306283</v>
      </c>
      <c r="G34" s="450">
        <v>0</v>
      </c>
      <c r="H34" s="450">
        <v>0</v>
      </c>
      <c r="I34" s="450">
        <v>1408306283</v>
      </c>
      <c r="J34" s="88"/>
      <c r="K34" s="88"/>
      <c r="L34" s="88"/>
      <c r="M34" s="88"/>
      <c r="N34" s="88"/>
      <c r="O34" s="88"/>
      <c r="P34" s="88"/>
      <c r="Q34" s="88"/>
      <c r="R34" s="88"/>
      <c r="S34" s="88"/>
      <c r="T34" s="88"/>
      <c r="U34" s="88"/>
      <c r="V34" s="88"/>
      <c r="W34" s="88"/>
    </row>
    <row r="35" spans="1:23" s="89" customFormat="1" ht="15" customHeight="1" x14ac:dyDescent="0.35">
      <c r="A35" s="293" t="s">
        <v>972</v>
      </c>
      <c r="B35" s="450">
        <v>0</v>
      </c>
      <c r="C35" s="450">
        <v>0</v>
      </c>
      <c r="D35" s="450">
        <v>0</v>
      </c>
      <c r="E35" s="450">
        <v>0</v>
      </c>
      <c r="F35" s="450">
        <v>0</v>
      </c>
      <c r="G35" s="450">
        <v>0</v>
      </c>
      <c r="H35" s="450">
        <v>0</v>
      </c>
      <c r="I35" s="450">
        <v>0</v>
      </c>
      <c r="J35" s="88"/>
      <c r="K35" s="88"/>
      <c r="L35" s="88"/>
      <c r="M35" s="88"/>
      <c r="N35" s="88"/>
      <c r="O35" s="88"/>
      <c r="P35" s="88"/>
      <c r="Q35" s="88"/>
      <c r="R35" s="88"/>
      <c r="S35" s="88"/>
      <c r="T35" s="88"/>
      <c r="U35" s="88"/>
      <c r="V35" s="88"/>
      <c r="W35" s="88"/>
    </row>
    <row r="36" spans="1:23" s="89" customFormat="1" x14ac:dyDescent="0.35">
      <c r="A36" s="293" t="s">
        <v>1079</v>
      </c>
      <c r="B36" s="450">
        <v>0</v>
      </c>
      <c r="C36" s="450">
        <v>36214148</v>
      </c>
      <c r="D36" s="450">
        <v>0</v>
      </c>
      <c r="E36" s="450">
        <v>36214148</v>
      </c>
      <c r="F36" s="450">
        <v>0</v>
      </c>
      <c r="G36" s="450">
        <v>0</v>
      </c>
      <c r="H36" s="450">
        <v>0</v>
      </c>
      <c r="I36" s="450">
        <v>0</v>
      </c>
      <c r="J36" s="88"/>
      <c r="K36" s="88"/>
      <c r="L36" s="88"/>
      <c r="M36" s="88"/>
      <c r="N36" s="88"/>
      <c r="O36" s="88"/>
      <c r="P36" s="88"/>
      <c r="Q36" s="88"/>
      <c r="R36" s="88"/>
      <c r="S36" s="88"/>
      <c r="T36" s="88"/>
      <c r="U36" s="88"/>
      <c r="V36" s="88"/>
      <c r="W36" s="88"/>
    </row>
    <row r="37" spans="1:23" s="89" customFormat="1" ht="15" thickBot="1" x14ac:dyDescent="0.4">
      <c r="A37" s="292" t="s">
        <v>3</v>
      </c>
      <c r="B37" s="451">
        <f>+SUM(B$13:$B36)</f>
        <v>4976648572.8699999</v>
      </c>
      <c r="C37" s="451">
        <f>+SUM(C$13:$C36)</f>
        <v>7675539707</v>
      </c>
      <c r="D37" s="451">
        <f>+SUM(D13:D36)</f>
        <v>15451065</v>
      </c>
      <c r="E37" s="451">
        <f>+SUM(E$13:$E36)</f>
        <v>12667639344.869999</v>
      </c>
      <c r="F37" s="451">
        <f>+SUM($F$13:F36)</f>
        <v>3748198878.1764002</v>
      </c>
      <c r="G37" s="451">
        <f>+SUM($G$13:G36)</f>
        <v>3140877134.080512</v>
      </c>
      <c r="H37" s="451">
        <f>+SUM(H13:H36)</f>
        <v>68140152</v>
      </c>
      <c r="I37" s="451">
        <f>+SUM($I$13:I36)</f>
        <v>6957216164.2569122</v>
      </c>
      <c r="J37" s="88"/>
      <c r="K37" s="88"/>
      <c r="L37" s="88"/>
      <c r="M37" s="88"/>
      <c r="N37" s="88"/>
      <c r="O37" s="88"/>
      <c r="P37" s="88"/>
      <c r="Q37" s="88"/>
      <c r="R37" s="88"/>
      <c r="S37" s="88"/>
      <c r="T37" s="88"/>
      <c r="U37" s="88"/>
      <c r="V37" s="88"/>
      <c r="W37" s="88"/>
    </row>
    <row r="38" spans="1:23" s="89" customFormat="1" ht="15" thickTop="1" x14ac:dyDescent="0.35">
      <c r="A38" s="88"/>
      <c r="B38" s="548"/>
      <c r="C38" s="548"/>
      <c r="D38" s="548"/>
      <c r="E38" s="548"/>
      <c r="F38" s="548"/>
      <c r="G38" s="548"/>
      <c r="H38" s="548"/>
      <c r="I38" s="549"/>
      <c r="J38" s="88"/>
      <c r="K38" s="88"/>
      <c r="L38" s="88"/>
      <c r="M38" s="88"/>
      <c r="N38" s="88"/>
      <c r="O38" s="88"/>
      <c r="P38" s="88"/>
      <c r="Q38" s="88"/>
      <c r="R38" s="88"/>
      <c r="S38" s="88"/>
      <c r="T38" s="88"/>
      <c r="U38" s="88"/>
      <c r="V38" s="88"/>
      <c r="W38" s="88"/>
    </row>
    <row r="39" spans="1:23" s="89" customFormat="1" ht="15" customHeight="1" x14ac:dyDescent="0.35">
      <c r="A39" s="88"/>
      <c r="B39" s="363"/>
      <c r="C39" s="363"/>
      <c r="D39" s="363"/>
      <c r="E39" s="363"/>
      <c r="F39" s="536"/>
      <c r="G39" s="536"/>
      <c r="H39" s="363"/>
      <c r="I39" s="536"/>
      <c r="J39" s="88"/>
      <c r="K39" s="88"/>
      <c r="L39" s="88"/>
      <c r="M39" s="88"/>
      <c r="N39" s="88"/>
      <c r="O39" s="88"/>
      <c r="P39" s="88"/>
      <c r="Q39" s="88"/>
      <c r="R39" s="88"/>
      <c r="S39" s="88"/>
      <c r="T39" s="88"/>
      <c r="U39" s="88"/>
      <c r="V39" s="88"/>
      <c r="W39" s="88"/>
    </row>
    <row r="40" spans="1:23" s="89" customFormat="1" x14ac:dyDescent="0.35">
      <c r="A40" s="88"/>
      <c r="B40" s="363"/>
      <c r="C40" s="363"/>
      <c r="D40" s="363"/>
      <c r="E40" s="363"/>
      <c r="F40" s="363"/>
      <c r="G40" s="363"/>
      <c r="H40" s="363"/>
      <c r="I40" s="363"/>
      <c r="J40" s="88"/>
      <c r="K40" s="88"/>
      <c r="L40" s="88"/>
      <c r="M40" s="88"/>
      <c r="N40" s="88"/>
      <c r="O40" s="88"/>
      <c r="P40" s="88"/>
      <c r="Q40" s="88"/>
      <c r="R40" s="88"/>
      <c r="S40" s="88"/>
      <c r="T40" s="88"/>
      <c r="U40" s="88"/>
      <c r="V40" s="88"/>
      <c r="W40" s="88"/>
    </row>
    <row r="41" spans="1:23" s="89" customFormat="1" ht="15" customHeight="1" x14ac:dyDescent="0.35">
      <c r="A41" s="88"/>
      <c r="B41" s="88"/>
      <c r="C41" s="88"/>
      <c r="D41" s="88"/>
      <c r="E41" s="88"/>
      <c r="F41" s="88"/>
      <c r="G41" s="88"/>
      <c r="H41" s="88"/>
      <c r="I41" s="88"/>
      <c r="J41" s="88"/>
      <c r="K41" s="88"/>
      <c r="L41" s="88"/>
      <c r="M41" s="88"/>
      <c r="N41" s="88"/>
      <c r="O41" s="88"/>
      <c r="P41" s="88"/>
      <c r="Q41" s="88"/>
      <c r="R41" s="88"/>
      <c r="S41" s="88"/>
      <c r="T41" s="88"/>
      <c r="U41" s="88"/>
      <c r="V41" s="88"/>
      <c r="W41" s="88"/>
    </row>
    <row r="42" spans="1:23" s="89" customFormat="1" ht="15" customHeight="1" x14ac:dyDescent="0.35">
      <c r="A42" s="88"/>
      <c r="B42" s="88"/>
      <c r="C42" s="88"/>
      <c r="D42" s="88"/>
      <c r="E42" s="88"/>
      <c r="F42" s="88"/>
      <c r="G42" s="88"/>
      <c r="H42" s="88"/>
      <c r="I42" s="88"/>
      <c r="J42" s="88"/>
      <c r="K42" s="88"/>
      <c r="L42" s="88"/>
      <c r="M42" s="88"/>
      <c r="N42" s="88"/>
      <c r="O42" s="88"/>
      <c r="P42" s="88"/>
      <c r="Q42" s="88"/>
      <c r="R42" s="88"/>
      <c r="S42" s="88"/>
      <c r="T42" s="88"/>
      <c r="U42" s="88"/>
      <c r="V42" s="88"/>
      <c r="W42" s="88"/>
    </row>
    <row r="43" spans="1:23" s="89" customFormat="1" ht="15" customHeight="1" x14ac:dyDescent="0.35">
      <c r="A43" s="88"/>
      <c r="B43" s="88"/>
      <c r="C43" s="88"/>
      <c r="D43" s="88"/>
      <c r="E43" s="88"/>
      <c r="F43" s="88"/>
      <c r="G43" s="88"/>
      <c r="H43" s="88"/>
      <c r="I43" s="88"/>
      <c r="J43" s="88"/>
      <c r="K43" s="88"/>
      <c r="L43" s="88"/>
      <c r="M43" s="88"/>
      <c r="N43" s="88"/>
      <c r="O43" s="88"/>
      <c r="P43" s="88"/>
      <c r="Q43" s="88"/>
      <c r="R43" s="88"/>
      <c r="S43" s="88"/>
      <c r="T43" s="88"/>
      <c r="U43" s="88"/>
      <c r="V43" s="88"/>
      <c r="W43" s="88"/>
    </row>
    <row r="44" spans="1:23" s="89" customFormat="1" ht="15" customHeight="1" x14ac:dyDescent="0.35">
      <c r="A44" s="88"/>
      <c r="B44" s="88"/>
      <c r="C44" s="88"/>
      <c r="D44" s="88"/>
      <c r="E44" s="88"/>
      <c r="F44" s="88"/>
      <c r="G44" s="88"/>
      <c r="H44" s="88"/>
      <c r="I44" s="88"/>
      <c r="J44" s="88"/>
      <c r="K44" s="88"/>
      <c r="L44" s="88"/>
      <c r="M44" s="88"/>
      <c r="N44" s="88"/>
      <c r="O44" s="88"/>
      <c r="P44" s="88"/>
      <c r="Q44" s="88"/>
      <c r="R44" s="88"/>
      <c r="S44" s="88"/>
      <c r="T44" s="88"/>
      <c r="U44" s="88"/>
      <c r="V44" s="88"/>
      <c r="W44" s="88"/>
    </row>
    <row r="45" spans="1:23" s="75" customFormat="1" ht="15" customHeight="1" x14ac:dyDescent="0.35">
      <c r="A45" s="64"/>
      <c r="B45" s="64"/>
      <c r="C45" s="64"/>
      <c r="D45" s="64"/>
      <c r="E45" s="64"/>
      <c r="F45" s="64"/>
      <c r="G45" s="64"/>
      <c r="H45" s="64"/>
      <c r="I45" s="64"/>
      <c r="J45" s="64"/>
      <c r="K45" s="64"/>
      <c r="L45" s="64"/>
      <c r="M45" s="64"/>
      <c r="N45" s="64"/>
      <c r="O45" s="64"/>
      <c r="P45" s="64"/>
      <c r="Q45" s="64"/>
      <c r="R45" s="64"/>
      <c r="S45" s="64"/>
      <c r="T45" s="64"/>
      <c r="U45" s="64"/>
      <c r="V45" s="64"/>
      <c r="W45" s="64"/>
    </row>
    <row r="46" spans="1:23" s="75" customFormat="1" ht="15" customHeight="1" x14ac:dyDescent="0.35">
      <c r="A46" s="64"/>
      <c r="B46" s="64"/>
      <c r="C46" s="64"/>
      <c r="D46" s="64"/>
      <c r="E46" s="64"/>
      <c r="F46" s="64"/>
      <c r="G46" s="64"/>
      <c r="H46" s="64"/>
      <c r="I46" s="64"/>
      <c r="J46" s="64"/>
      <c r="K46" s="64"/>
      <c r="L46" s="64"/>
      <c r="M46" s="64"/>
      <c r="N46" s="64"/>
      <c r="O46" s="64"/>
      <c r="P46" s="64"/>
      <c r="Q46" s="64"/>
      <c r="R46" s="64"/>
      <c r="S46" s="64"/>
      <c r="T46" s="64"/>
      <c r="U46" s="64"/>
      <c r="V46" s="64"/>
      <c r="W46" s="64"/>
    </row>
  </sheetData>
  <mergeCells count="4">
    <mergeCell ref="A6:I6"/>
    <mergeCell ref="A11:A12"/>
    <mergeCell ref="F11:I11"/>
    <mergeCell ref="B11:E11"/>
  </mergeCells>
  <hyperlinks>
    <hyperlink ref="J1" location="ER!A1" display="ER" xr:uid="{00000000-0004-0000-2400-000000000000}"/>
  </hyperlinks>
  <pageMargins left="0.25" right="0.25" top="0.75" bottom="0.75" header="0.3" footer="0.3"/>
  <pageSetup paperSize="9" scale="76" fitToHeight="0" orientation="landscape"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Hoja33">
    <tabColor rgb="FF000099"/>
    <pageSetUpPr fitToPage="1"/>
  </sheetPr>
  <dimension ref="A1:V31"/>
  <sheetViews>
    <sheetView showGridLines="0" topLeftCell="A3" zoomScaleNormal="100" workbookViewId="0">
      <selection activeCell="G21" sqref="G21"/>
    </sheetView>
  </sheetViews>
  <sheetFormatPr baseColWidth="10" defaultRowHeight="14.5" x14ac:dyDescent="0.35"/>
  <cols>
    <col min="1" max="1" width="62.36328125" style="59" customWidth="1"/>
    <col min="2" max="3" width="20.81640625" style="59" customWidth="1"/>
    <col min="4" max="5" width="15.453125" style="59" customWidth="1"/>
    <col min="6" max="18" width="11.453125" style="59"/>
  </cols>
  <sheetData>
    <row r="1" spans="1:22" x14ac:dyDescent="0.35">
      <c r="A1" s="59" t="str">
        <f>Indice!C1</f>
        <v>ZUBA S.A.E.C.A.</v>
      </c>
      <c r="D1" s="73" t="s">
        <v>126</v>
      </c>
    </row>
    <row r="2" spans="1:22" ht="29.25" customHeight="1" x14ac:dyDescent="0.35"/>
    <row r="4" spans="1:22" x14ac:dyDescent="0.35">
      <c r="A4" s="721" t="s">
        <v>278</v>
      </c>
      <c r="B4" s="721"/>
      <c r="C4" s="721"/>
      <c r="D4" s="82"/>
      <c r="S4" s="59"/>
      <c r="T4" s="59"/>
      <c r="U4" s="59"/>
      <c r="V4" s="59"/>
    </row>
    <row r="5" spans="1:22" x14ac:dyDescent="0.35">
      <c r="A5" s="79"/>
      <c r="B5" s="81"/>
      <c r="C5" s="80"/>
      <c r="D5" s="82"/>
      <c r="S5" s="59"/>
      <c r="T5" s="59"/>
      <c r="U5" s="59"/>
      <c r="V5" s="59"/>
    </row>
    <row r="6" spans="1:22" x14ac:dyDescent="0.35">
      <c r="A6" s="294" t="s">
        <v>974</v>
      </c>
      <c r="B6" s="834"/>
      <c r="C6" s="834"/>
      <c r="D6" s="82"/>
      <c r="S6" s="59"/>
      <c r="T6" s="59"/>
      <c r="U6" s="59"/>
      <c r="V6" s="59"/>
    </row>
    <row r="7" spans="1:22" x14ac:dyDescent="0.35">
      <c r="A7" s="79"/>
      <c r="S7" s="59"/>
      <c r="T7" s="59"/>
      <c r="U7" s="59"/>
      <c r="V7" s="59"/>
    </row>
    <row r="8" spans="1:22" x14ac:dyDescent="0.35">
      <c r="A8" s="295" t="s">
        <v>135</v>
      </c>
      <c r="B8" s="661">
        <f>'Nota 26'!B8</f>
        <v>45565</v>
      </c>
      <c r="C8" s="661">
        <f>'Nota 26'!C8</f>
        <v>45199</v>
      </c>
      <c r="S8" s="59"/>
      <c r="T8" s="59"/>
      <c r="U8" s="59"/>
      <c r="V8" s="59"/>
    </row>
    <row r="9" spans="1:22" x14ac:dyDescent="0.35">
      <c r="A9" s="296" t="s">
        <v>812</v>
      </c>
      <c r="B9" s="457">
        <v>33846270</v>
      </c>
      <c r="C9" s="457">
        <v>1751099</v>
      </c>
      <c r="S9" s="59"/>
      <c r="T9" s="59"/>
      <c r="U9" s="59"/>
      <c r="V9" s="59"/>
    </row>
    <row r="10" spans="1:22" x14ac:dyDescent="0.35">
      <c r="A10" s="296" t="s">
        <v>891</v>
      </c>
      <c r="B10" s="457">
        <v>51846987</v>
      </c>
      <c r="C10" s="457">
        <v>25370924</v>
      </c>
      <c r="S10" s="59"/>
      <c r="T10" s="59"/>
      <c r="U10" s="59"/>
      <c r="V10" s="59"/>
    </row>
    <row r="11" spans="1:22" x14ac:dyDescent="0.35">
      <c r="A11" s="296" t="s">
        <v>892</v>
      </c>
      <c r="B11" s="457">
        <v>353391294</v>
      </c>
      <c r="C11" s="457">
        <v>57577318</v>
      </c>
      <c r="S11" s="59"/>
      <c r="T11" s="59"/>
      <c r="U11" s="59"/>
      <c r="V11" s="59"/>
    </row>
    <row r="12" spans="1:22" x14ac:dyDescent="0.35">
      <c r="A12" s="296" t="s">
        <v>893</v>
      </c>
      <c r="B12" s="457">
        <v>55191612</v>
      </c>
      <c r="C12" s="457">
        <v>120283800</v>
      </c>
      <c r="F12" s="363"/>
      <c r="S12" s="59"/>
      <c r="T12" s="59"/>
      <c r="U12" s="59"/>
      <c r="V12" s="59"/>
    </row>
    <row r="13" spans="1:22" x14ac:dyDescent="0.35">
      <c r="A13" s="296" t="s">
        <v>894</v>
      </c>
      <c r="B13" s="457">
        <v>24450266</v>
      </c>
      <c r="C13" s="457">
        <v>25000</v>
      </c>
      <c r="F13" s="88"/>
      <c r="S13" s="59"/>
      <c r="T13" s="59"/>
      <c r="U13" s="59"/>
      <c r="V13" s="59"/>
    </row>
    <row r="14" spans="1:22" x14ac:dyDescent="0.35">
      <c r="A14" s="79" t="s">
        <v>922</v>
      </c>
      <c r="B14" s="457">
        <v>0</v>
      </c>
      <c r="C14" s="457">
        <v>7551594</v>
      </c>
      <c r="D14" s="537"/>
      <c r="E14" s="537"/>
      <c r="S14" s="59"/>
      <c r="T14" s="59"/>
      <c r="U14" s="59"/>
      <c r="V14" s="59"/>
    </row>
    <row r="15" spans="1:22" x14ac:dyDescent="0.35">
      <c r="A15" s="79" t="s">
        <v>923</v>
      </c>
      <c r="B15" s="457">
        <v>108149252</v>
      </c>
      <c r="C15" s="457">
        <v>26085151</v>
      </c>
      <c r="D15" s="363"/>
      <c r="E15" s="363"/>
      <c r="S15" s="59"/>
      <c r="T15" s="59"/>
      <c r="U15" s="59"/>
      <c r="V15" s="59"/>
    </row>
    <row r="16" spans="1:22" x14ac:dyDescent="0.35">
      <c r="A16" s="79" t="s">
        <v>924</v>
      </c>
      <c r="B16" s="457">
        <v>1460358</v>
      </c>
      <c r="C16" s="457">
        <v>4990908</v>
      </c>
      <c r="S16" s="59"/>
      <c r="T16" s="59"/>
      <c r="U16" s="59"/>
      <c r="V16" s="59"/>
    </row>
    <row r="17" spans="1:22" x14ac:dyDescent="0.35">
      <c r="A17" s="79" t="s">
        <v>925</v>
      </c>
      <c r="B17" s="457">
        <v>1409091</v>
      </c>
      <c r="C17" s="457">
        <v>12473085</v>
      </c>
      <c r="D17" s="364"/>
      <c r="E17" s="364"/>
      <c r="S17" s="59"/>
      <c r="T17" s="59"/>
      <c r="U17" s="59"/>
      <c r="V17" s="59"/>
    </row>
    <row r="18" spans="1:22" x14ac:dyDescent="0.35">
      <c r="A18" s="79" t="s">
        <v>1058</v>
      </c>
      <c r="B18" s="457">
        <v>117892510</v>
      </c>
      <c r="C18" s="457">
        <v>0</v>
      </c>
      <c r="S18" s="59"/>
      <c r="T18" s="59"/>
      <c r="U18" s="59"/>
      <c r="V18" s="59"/>
    </row>
    <row r="19" spans="1:22" x14ac:dyDescent="0.35">
      <c r="A19" s="558" t="s">
        <v>1140</v>
      </c>
      <c r="B19" s="457">
        <v>2400000</v>
      </c>
      <c r="C19" s="457">
        <v>0</v>
      </c>
      <c r="D19"/>
      <c r="E19"/>
      <c r="F19"/>
      <c r="G19"/>
      <c r="H19"/>
      <c r="I19"/>
      <c r="J19"/>
      <c r="K19"/>
      <c r="L19"/>
      <c r="M19"/>
      <c r="N19"/>
      <c r="O19"/>
      <c r="P19"/>
      <c r="Q19"/>
      <c r="R19"/>
    </row>
    <row r="20" spans="1:22" x14ac:dyDescent="0.35">
      <c r="A20" s="79" t="s">
        <v>1185</v>
      </c>
      <c r="B20" s="457">
        <v>35184830</v>
      </c>
      <c r="C20" s="457">
        <v>0</v>
      </c>
      <c r="S20" s="59"/>
      <c r="T20" s="59"/>
      <c r="U20" s="59"/>
      <c r="V20" s="59"/>
    </row>
    <row r="21" spans="1:22" x14ac:dyDescent="0.35">
      <c r="A21" s="558" t="s">
        <v>1119</v>
      </c>
      <c r="B21" s="457">
        <v>7842339535</v>
      </c>
      <c r="C21" s="457">
        <v>0</v>
      </c>
      <c r="D21"/>
      <c r="E21"/>
      <c r="F21"/>
      <c r="G21"/>
      <c r="H21"/>
      <c r="I21"/>
      <c r="J21"/>
      <c r="K21"/>
      <c r="L21"/>
      <c r="M21"/>
      <c r="N21"/>
      <c r="O21"/>
      <c r="P21"/>
      <c r="Q21"/>
      <c r="R21"/>
    </row>
    <row r="22" spans="1:22" ht="15" thickBot="1" x14ac:dyDescent="0.4">
      <c r="A22" s="295" t="s">
        <v>3</v>
      </c>
      <c r="B22" s="456">
        <f>SUM(B9:B21)</f>
        <v>8627562005</v>
      </c>
      <c r="C22" s="456">
        <f>SUM(C9:C21)</f>
        <v>256108879</v>
      </c>
      <c r="S22" s="59"/>
      <c r="T22" s="59"/>
      <c r="U22" s="59"/>
      <c r="V22" s="59"/>
    </row>
    <row r="23" spans="1:22" ht="15" thickTop="1" x14ac:dyDescent="0.35">
      <c r="A23"/>
      <c r="B23" s="188"/>
      <c r="C23" s="188"/>
      <c r="S23" s="59"/>
      <c r="T23" s="59"/>
      <c r="U23" s="59"/>
      <c r="V23" s="59"/>
    </row>
    <row r="24" spans="1:22" x14ac:dyDescent="0.35">
      <c r="A24"/>
      <c r="B24" s="322"/>
      <c r="C24" s="322"/>
      <c r="S24" s="59"/>
      <c r="T24" s="59"/>
      <c r="U24" s="59"/>
      <c r="V24" s="59"/>
    </row>
    <row r="25" spans="1:22" x14ac:dyDescent="0.35">
      <c r="A25" s="80"/>
      <c r="B25" s="82"/>
      <c r="D25" s="82"/>
      <c r="S25" s="59"/>
      <c r="T25" s="59"/>
      <c r="U25" s="59"/>
      <c r="V25" s="59"/>
    </row>
    <row r="26" spans="1:22" x14ac:dyDescent="0.35">
      <c r="A26" s="295" t="s">
        <v>200</v>
      </c>
      <c r="B26" s="661">
        <f>B8</f>
        <v>45565</v>
      </c>
      <c r="C26" s="661">
        <f>C8</f>
        <v>45199</v>
      </c>
      <c r="D26" s="82"/>
      <c r="S26" s="59"/>
      <c r="T26" s="59"/>
      <c r="U26" s="59"/>
      <c r="V26" s="59"/>
    </row>
    <row r="27" spans="1:22" x14ac:dyDescent="0.35">
      <c r="A27" s="296" t="s">
        <v>813</v>
      </c>
      <c r="B27" s="457">
        <v>896483945</v>
      </c>
      <c r="C27" s="457">
        <v>1015347223</v>
      </c>
      <c r="D27" s="82"/>
      <c r="S27" s="59"/>
      <c r="T27" s="59"/>
      <c r="U27" s="59"/>
      <c r="V27" s="59"/>
    </row>
    <row r="28" spans="1:22" x14ac:dyDescent="0.35">
      <c r="A28" s="296" t="s">
        <v>814</v>
      </c>
      <c r="B28" s="457">
        <v>14121864</v>
      </c>
      <c r="C28" s="457">
        <v>1251201</v>
      </c>
      <c r="D28" s="82"/>
      <c r="S28" s="59"/>
      <c r="T28" s="59"/>
      <c r="U28" s="59"/>
      <c r="V28" s="59"/>
    </row>
    <row r="29" spans="1:22" x14ac:dyDescent="0.35">
      <c r="A29" s="296" t="s">
        <v>815</v>
      </c>
      <c r="B29" s="457">
        <v>38734706</v>
      </c>
      <c r="C29" s="457">
        <v>0</v>
      </c>
      <c r="D29" s="82"/>
      <c r="S29" s="59"/>
      <c r="T29" s="59"/>
      <c r="U29" s="59"/>
      <c r="V29" s="59"/>
    </row>
    <row r="30" spans="1:22" ht="15" thickBot="1" x14ac:dyDescent="0.4">
      <c r="A30" s="295" t="s">
        <v>3</v>
      </c>
      <c r="B30" s="456">
        <f>+SUM(B27:B29)</f>
        <v>949340515</v>
      </c>
      <c r="C30" s="456">
        <f>+SUM(C27:C29)</f>
        <v>1016598424</v>
      </c>
      <c r="D30" s="82"/>
    </row>
    <row r="31" spans="1:22" ht="15" thickTop="1" x14ac:dyDescent="0.35">
      <c r="A31" s="80"/>
      <c r="B31" s="550"/>
      <c r="C31" s="550"/>
    </row>
  </sheetData>
  <mergeCells count="2">
    <mergeCell ref="A4:C4"/>
    <mergeCell ref="B6:C6"/>
  </mergeCells>
  <hyperlinks>
    <hyperlink ref="D1" location="ER!A1" display="ER" xr:uid="{00000000-0004-0000-2500-000000000000}"/>
  </hyperlinks>
  <pageMargins left="0.25" right="0.25" top="0.75" bottom="0.75" header="0.3" footer="0.3"/>
  <pageSetup paperSize="9" scale="95" fitToHeight="0" orientation="portrait"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Hoja34">
    <tabColor rgb="FF000099"/>
    <pageSetUpPr fitToPage="1"/>
  </sheetPr>
  <dimension ref="A1:AA28"/>
  <sheetViews>
    <sheetView showGridLines="0" zoomScaleNormal="100" workbookViewId="0">
      <selection activeCell="G14" sqref="G14"/>
    </sheetView>
  </sheetViews>
  <sheetFormatPr baseColWidth="10" defaultRowHeight="14.5" x14ac:dyDescent="0.35"/>
  <cols>
    <col min="1" max="1" width="53.453125" style="59" customWidth="1"/>
    <col min="2" max="3" width="20.81640625" style="59" customWidth="1"/>
    <col min="4" max="11" width="11.453125" style="59"/>
  </cols>
  <sheetData>
    <row r="1" spans="1:27" x14ac:dyDescent="0.35">
      <c r="A1" s="59" t="str">
        <f>Indice!C1</f>
        <v>ZUBA S.A.E.C.A.</v>
      </c>
      <c r="D1" s="73" t="s">
        <v>126</v>
      </c>
    </row>
    <row r="5" spans="1:27" x14ac:dyDescent="0.35">
      <c r="A5" s="225" t="s">
        <v>279</v>
      </c>
      <c r="B5" s="133"/>
      <c r="C5" s="133"/>
      <c r="D5" s="13"/>
      <c r="E5" s="13"/>
      <c r="F5" s="13"/>
      <c r="G5" s="13"/>
      <c r="H5" s="13"/>
      <c r="I5" s="13"/>
      <c r="J5" s="13"/>
      <c r="K5" s="13"/>
      <c r="L5" s="13"/>
      <c r="M5" s="13"/>
      <c r="N5" s="13"/>
      <c r="O5" s="13"/>
      <c r="P5" s="13"/>
      <c r="Q5" s="13"/>
      <c r="R5" s="13"/>
      <c r="S5" s="13"/>
      <c r="T5" s="13"/>
      <c r="U5" s="13"/>
      <c r="V5" s="13"/>
      <c r="W5" s="13"/>
      <c r="X5" s="13"/>
      <c r="Y5" s="13"/>
      <c r="Z5" s="13"/>
    </row>
    <row r="6" spans="1:27" x14ac:dyDescent="0.35">
      <c r="A6" s="299" t="s">
        <v>982</v>
      </c>
    </row>
    <row r="7" spans="1:27" x14ac:dyDescent="0.35">
      <c r="C7" s="151"/>
    </row>
    <row r="8" spans="1:27" x14ac:dyDescent="0.35">
      <c r="A8" s="241" t="s">
        <v>137</v>
      </c>
      <c r="B8" s="661">
        <f>'Nota 28'!B8</f>
        <v>45565</v>
      </c>
      <c r="C8" s="661">
        <f>'Nota 28'!C8</f>
        <v>45199</v>
      </c>
      <c r="E8" s="13"/>
      <c r="F8" s="13"/>
      <c r="G8" s="13"/>
      <c r="H8" s="13"/>
      <c r="I8" s="13"/>
      <c r="J8" s="13"/>
      <c r="K8" s="13"/>
      <c r="L8" s="13"/>
      <c r="M8" s="13"/>
      <c r="N8" s="13"/>
      <c r="O8" s="13"/>
      <c r="P8" s="13"/>
      <c r="Q8" s="13"/>
      <c r="R8" s="13"/>
      <c r="S8" s="13"/>
      <c r="T8" s="13"/>
      <c r="U8" s="13"/>
      <c r="V8" s="13"/>
      <c r="W8" s="13"/>
      <c r="X8" s="13"/>
      <c r="Y8" s="13"/>
      <c r="Z8" s="13"/>
      <c r="AA8" s="13"/>
    </row>
    <row r="9" spans="1:27" x14ac:dyDescent="0.35">
      <c r="A9" s="297" t="s">
        <v>816</v>
      </c>
      <c r="B9" s="538">
        <v>25075744566</v>
      </c>
      <c r="C9" s="538">
        <v>19663672459</v>
      </c>
      <c r="E9" s="13"/>
      <c r="F9" s="13"/>
      <c r="G9" s="13"/>
      <c r="H9" s="13"/>
      <c r="I9" s="13"/>
      <c r="J9" s="13"/>
      <c r="K9" s="13"/>
      <c r="L9" s="13"/>
      <c r="M9" s="13"/>
      <c r="N9" s="13"/>
      <c r="O9" s="13"/>
      <c r="P9" s="13"/>
      <c r="Q9" s="13"/>
      <c r="R9" s="13"/>
      <c r="S9" s="13"/>
      <c r="T9" s="13"/>
      <c r="U9" s="13"/>
      <c r="V9" s="13"/>
      <c r="W9" s="13"/>
      <c r="X9" s="13"/>
      <c r="Y9" s="13"/>
      <c r="Z9" s="13"/>
      <c r="AA9" s="13"/>
    </row>
    <row r="10" spans="1:27" ht="15" thickBot="1" x14ac:dyDescent="0.4">
      <c r="A10" s="13"/>
      <c r="B10" s="446">
        <f>SUM($B9:B9)</f>
        <v>25075744566</v>
      </c>
      <c r="C10" s="446">
        <f>SUM($C9:C9)</f>
        <v>19663672459</v>
      </c>
      <c r="E10" s="13"/>
      <c r="F10" s="13"/>
      <c r="G10" s="13"/>
      <c r="H10" s="13"/>
      <c r="I10" s="13"/>
      <c r="J10" s="13"/>
      <c r="K10" s="13"/>
      <c r="L10" s="13"/>
      <c r="M10" s="13"/>
      <c r="N10" s="13"/>
      <c r="O10" s="13"/>
      <c r="P10" s="13"/>
      <c r="Q10" s="13"/>
      <c r="R10" s="13"/>
      <c r="S10" s="13"/>
      <c r="T10" s="13"/>
      <c r="U10" s="13"/>
      <c r="V10" s="13"/>
      <c r="W10" s="13"/>
      <c r="X10" s="13"/>
      <c r="Y10" s="13"/>
      <c r="Z10" s="13"/>
      <c r="AA10" s="13"/>
    </row>
    <row r="11" spans="1:27" ht="15" thickTop="1" x14ac:dyDescent="0.35">
      <c r="A11" s="298" t="s">
        <v>138</v>
      </c>
      <c r="B11" s="402"/>
      <c r="C11" s="402"/>
      <c r="E11" s="13"/>
      <c r="F11" s="13"/>
      <c r="G11" s="13"/>
      <c r="H11" s="13"/>
      <c r="I11" s="13"/>
      <c r="J11" s="13"/>
      <c r="K11" s="13"/>
      <c r="L11" s="13"/>
      <c r="M11" s="13"/>
      <c r="N11" s="13"/>
      <c r="O11" s="13"/>
      <c r="P11" s="13"/>
      <c r="Q11" s="13"/>
      <c r="R11" s="13"/>
      <c r="S11" s="13"/>
      <c r="T11" s="13"/>
      <c r="U11" s="13"/>
      <c r="V11" s="13"/>
      <c r="W11" s="13"/>
      <c r="X11" s="13"/>
      <c r="Y11" s="13"/>
      <c r="Z11" s="13"/>
      <c r="AA11" s="13"/>
    </row>
    <row r="12" spans="1:27" x14ac:dyDescent="0.35">
      <c r="A12" s="13"/>
      <c r="B12" s="447"/>
      <c r="C12" s="447"/>
      <c r="E12" s="13"/>
      <c r="F12" s="13"/>
      <c r="G12" s="13"/>
      <c r="H12" s="13"/>
      <c r="I12" s="13"/>
      <c r="J12" s="13"/>
      <c r="K12" s="13"/>
      <c r="L12" s="13"/>
      <c r="M12" s="13"/>
      <c r="N12" s="13"/>
      <c r="O12" s="13"/>
      <c r="P12" s="13"/>
      <c r="Q12" s="13"/>
      <c r="R12" s="13"/>
      <c r="S12" s="13"/>
      <c r="T12" s="13"/>
      <c r="U12" s="13"/>
      <c r="V12" s="13"/>
      <c r="W12" s="13"/>
      <c r="X12" s="13"/>
      <c r="Y12" s="13"/>
      <c r="Z12" s="13"/>
      <c r="AA12" s="13"/>
    </row>
    <row r="13" spans="1:27" x14ac:dyDescent="0.35">
      <c r="A13" s="241" t="s">
        <v>139</v>
      </c>
      <c r="B13" s="661">
        <f>B8</f>
        <v>45565</v>
      </c>
      <c r="C13" s="661">
        <f>C8</f>
        <v>45199</v>
      </c>
      <c r="E13" s="13"/>
      <c r="F13" s="13"/>
      <c r="G13" s="13"/>
      <c r="H13" s="13"/>
      <c r="I13" s="13"/>
      <c r="J13" s="13"/>
      <c r="K13" s="13"/>
      <c r="L13" s="13"/>
      <c r="M13" s="13"/>
      <c r="N13" s="13"/>
      <c r="O13" s="13"/>
      <c r="P13" s="13"/>
      <c r="Q13" s="13"/>
      <c r="R13" s="13"/>
      <c r="S13" s="13"/>
      <c r="T13" s="13"/>
      <c r="U13" s="13"/>
      <c r="V13" s="13"/>
      <c r="W13" s="13"/>
      <c r="X13" s="13"/>
      <c r="Y13" s="13"/>
      <c r="Z13" s="13"/>
      <c r="AA13" s="13"/>
    </row>
    <row r="14" spans="1:27" x14ac:dyDescent="0.35">
      <c r="A14" s="297" t="s">
        <v>991</v>
      </c>
      <c r="B14" s="573">
        <v>544817779</v>
      </c>
      <c r="C14" s="573">
        <v>190523377</v>
      </c>
      <c r="D14" s="376"/>
      <c r="E14" s="13"/>
      <c r="F14" s="13"/>
      <c r="G14" s="13"/>
      <c r="H14" s="13"/>
      <c r="I14" s="13"/>
      <c r="J14" s="13"/>
      <c r="K14" s="13"/>
      <c r="L14" s="13"/>
      <c r="M14" s="13"/>
      <c r="N14" s="13"/>
      <c r="O14" s="13"/>
      <c r="P14" s="13"/>
      <c r="Q14" s="13"/>
      <c r="R14" s="13"/>
      <c r="S14" s="13"/>
      <c r="T14" s="13"/>
      <c r="U14" s="13"/>
      <c r="V14" s="13"/>
      <c r="W14" s="13"/>
      <c r="X14" s="13"/>
      <c r="Y14" s="13"/>
      <c r="Z14" s="13"/>
      <c r="AA14" s="13"/>
    </row>
    <row r="15" spans="1:27" x14ac:dyDescent="0.35">
      <c r="A15" s="297" t="s">
        <v>817</v>
      </c>
      <c r="B15" s="573">
        <v>0</v>
      </c>
      <c r="C15" s="573">
        <v>262243080</v>
      </c>
      <c r="D15" s="376"/>
      <c r="E15" s="13"/>
      <c r="F15" s="13"/>
      <c r="G15" s="13"/>
      <c r="H15" s="13"/>
      <c r="I15" s="13"/>
      <c r="J15" s="13"/>
      <c r="K15" s="13"/>
      <c r="L15" s="13"/>
      <c r="M15" s="13"/>
      <c r="N15" s="13"/>
      <c r="O15" s="13"/>
      <c r="P15" s="13"/>
      <c r="Q15" s="13"/>
      <c r="R15" s="13"/>
      <c r="S15" s="13"/>
      <c r="T15" s="13"/>
      <c r="U15" s="13"/>
      <c r="V15" s="13"/>
      <c r="W15" s="13"/>
      <c r="X15" s="13"/>
      <c r="Y15" s="13"/>
      <c r="Z15" s="13"/>
      <c r="AA15" s="13"/>
    </row>
    <row r="16" spans="1:27" x14ac:dyDescent="0.35">
      <c r="A16" s="297" t="s">
        <v>816</v>
      </c>
      <c r="B16" s="573">
        <v>39002407801</v>
      </c>
      <c r="C16" s="573">
        <v>20305383705</v>
      </c>
      <c r="D16" s="376"/>
      <c r="E16" s="13"/>
      <c r="F16" s="13"/>
      <c r="G16" s="13"/>
      <c r="H16" s="13"/>
      <c r="I16" s="13"/>
      <c r="J16" s="13"/>
      <c r="K16" s="13"/>
      <c r="L16" s="13"/>
      <c r="M16" s="13"/>
      <c r="N16" s="13"/>
      <c r="O16" s="13"/>
      <c r="P16" s="13"/>
      <c r="Q16" s="13"/>
      <c r="R16" s="13"/>
      <c r="S16" s="13"/>
      <c r="T16" s="13"/>
      <c r="U16" s="13"/>
      <c r="V16" s="13"/>
      <c r="W16" s="13"/>
      <c r="X16" s="13"/>
      <c r="Y16" s="13"/>
      <c r="Z16" s="13"/>
      <c r="AA16" s="13"/>
    </row>
    <row r="17" spans="1:27" x14ac:dyDescent="0.35">
      <c r="A17" s="297" t="s">
        <v>992</v>
      </c>
      <c r="B17" s="573">
        <v>186194145</v>
      </c>
      <c r="C17" s="573">
        <v>12557731</v>
      </c>
      <c r="D17" s="376"/>
      <c r="E17" s="13"/>
      <c r="F17" s="13"/>
      <c r="G17" s="13"/>
      <c r="H17" s="13"/>
      <c r="I17" s="13"/>
      <c r="J17" s="13"/>
      <c r="K17" s="13"/>
      <c r="L17" s="13"/>
      <c r="M17" s="13"/>
      <c r="N17" s="13"/>
      <c r="O17" s="13"/>
      <c r="P17" s="13"/>
      <c r="Q17" s="13"/>
      <c r="R17" s="13"/>
      <c r="S17" s="13"/>
      <c r="T17" s="13"/>
      <c r="U17" s="13"/>
      <c r="V17" s="13"/>
      <c r="W17" s="13"/>
      <c r="X17" s="13"/>
      <c r="Y17" s="13"/>
      <c r="Z17" s="13"/>
      <c r="AA17" s="13"/>
    </row>
    <row r="18" spans="1:27" ht="15" thickBot="1" x14ac:dyDescent="0.4">
      <c r="A18" s="298" t="s">
        <v>209</v>
      </c>
      <c r="B18" s="446">
        <f>+SUM(B14:B17)</f>
        <v>39733419725</v>
      </c>
      <c r="C18" s="446">
        <f>+SUM(C14:C17)</f>
        <v>20770707893</v>
      </c>
      <c r="D18" s="376"/>
      <c r="E18" s="13"/>
      <c r="F18" s="13"/>
      <c r="G18" s="13"/>
      <c r="H18" s="13"/>
      <c r="I18" s="13"/>
      <c r="J18" s="13"/>
      <c r="K18" s="13"/>
      <c r="L18" s="13"/>
      <c r="M18" s="13"/>
      <c r="N18" s="13"/>
      <c r="O18" s="13"/>
      <c r="P18" s="13"/>
      <c r="Q18" s="13"/>
      <c r="R18" s="13"/>
      <c r="S18" s="13"/>
      <c r="T18" s="13"/>
      <c r="U18" s="13"/>
      <c r="V18" s="13"/>
      <c r="W18" s="13"/>
      <c r="X18" s="13"/>
      <c r="Y18" s="13"/>
      <c r="Z18" s="13"/>
      <c r="AA18" s="13"/>
    </row>
    <row r="19" spans="1:27" ht="15" thickTop="1" x14ac:dyDescent="0.35">
      <c r="A19" s="298"/>
      <c r="B19" s="688"/>
      <c r="C19" s="688"/>
      <c r="D19" s="376"/>
      <c r="E19" s="13"/>
      <c r="F19" s="13"/>
      <c r="G19" s="13"/>
      <c r="H19" s="13"/>
      <c r="I19" s="13"/>
      <c r="J19" s="13"/>
      <c r="K19" s="13"/>
      <c r="L19" s="13"/>
      <c r="M19" s="13"/>
      <c r="N19" s="13"/>
      <c r="O19" s="13"/>
      <c r="P19" s="13"/>
      <c r="Q19" s="13"/>
      <c r="R19" s="13"/>
      <c r="S19" s="13"/>
      <c r="T19" s="13"/>
      <c r="U19" s="13"/>
      <c r="V19" s="13"/>
      <c r="W19" s="13"/>
      <c r="X19" s="13"/>
      <c r="Y19" s="13"/>
      <c r="Z19" s="13"/>
      <c r="AA19" s="13"/>
    </row>
    <row r="20" spans="1:27" x14ac:dyDescent="0.35">
      <c r="A20" s="298"/>
      <c r="B20" s="688"/>
      <c r="C20" s="688"/>
      <c r="D20" s="376"/>
      <c r="E20" s="13"/>
      <c r="F20" s="13"/>
      <c r="G20" s="13"/>
      <c r="H20" s="13"/>
      <c r="I20" s="13"/>
      <c r="J20" s="13"/>
      <c r="K20" s="13"/>
      <c r="L20" s="13"/>
      <c r="M20" s="13"/>
      <c r="N20" s="13"/>
      <c r="O20" s="13"/>
      <c r="P20" s="13"/>
      <c r="Q20" s="13"/>
      <c r="R20" s="13"/>
      <c r="S20" s="13"/>
      <c r="T20" s="13"/>
      <c r="U20" s="13"/>
      <c r="V20" s="13"/>
      <c r="W20" s="13"/>
      <c r="X20" s="13"/>
      <c r="Y20" s="13"/>
      <c r="Z20" s="13"/>
      <c r="AA20" s="13"/>
    </row>
    <row r="21" spans="1:27" x14ac:dyDescent="0.35">
      <c r="A21" s="61" t="s">
        <v>902</v>
      </c>
      <c r="B21" s="448">
        <f>+B9-B16</f>
        <v>-13926663235</v>
      </c>
      <c r="C21" s="448">
        <f>+C9-C16</f>
        <v>-641711246</v>
      </c>
      <c r="D21" s="363"/>
    </row>
    <row r="22" spans="1:27" x14ac:dyDescent="0.35">
      <c r="B22"/>
      <c r="C22"/>
      <c r="D22" s="13"/>
      <c r="E22" s="13"/>
      <c r="F22" s="13"/>
      <c r="G22" s="13"/>
      <c r="H22" s="13"/>
      <c r="I22" s="13"/>
      <c r="J22" s="13"/>
      <c r="K22" s="13"/>
      <c r="L22" s="13"/>
      <c r="M22" s="13"/>
      <c r="N22" s="13"/>
      <c r="O22" s="13"/>
      <c r="P22" s="13"/>
      <c r="Q22" s="13"/>
      <c r="R22" s="13"/>
      <c r="S22" s="13"/>
      <c r="T22" s="13"/>
      <c r="U22" s="13"/>
      <c r="V22" s="13"/>
      <c r="W22" s="13"/>
      <c r="X22" s="13"/>
      <c r="Y22" s="13"/>
      <c r="Z22" s="13"/>
      <c r="AA22" s="13"/>
    </row>
    <row r="23" spans="1:27" x14ac:dyDescent="0.35">
      <c r="A23"/>
      <c r="B23" s="187"/>
      <c r="C23"/>
      <c r="D23" s="13"/>
      <c r="E23" s="13"/>
      <c r="F23" s="13"/>
      <c r="G23" s="13"/>
      <c r="H23" s="13"/>
      <c r="I23" s="13"/>
      <c r="J23" s="13"/>
      <c r="K23" s="13"/>
      <c r="L23" s="13"/>
      <c r="M23" s="13"/>
      <c r="N23" s="13"/>
      <c r="O23" s="13"/>
      <c r="P23" s="13"/>
      <c r="Q23" s="13"/>
      <c r="R23" s="13"/>
      <c r="S23" s="13"/>
      <c r="T23" s="13"/>
      <c r="U23" s="13"/>
      <c r="V23" s="13"/>
      <c r="W23" s="13"/>
      <c r="X23" s="13"/>
      <c r="Y23" s="13"/>
      <c r="Z23" s="13"/>
      <c r="AA23" s="13"/>
    </row>
    <row r="24" spans="1:27" x14ac:dyDescent="0.35">
      <c r="A24"/>
      <c r="D24" s="13"/>
      <c r="E24" s="13"/>
      <c r="F24" s="13"/>
      <c r="G24" s="13"/>
      <c r="H24" s="13"/>
      <c r="I24" s="13"/>
      <c r="J24" s="13"/>
      <c r="K24" s="13"/>
      <c r="L24" s="13"/>
      <c r="M24" s="13"/>
      <c r="N24" s="13"/>
      <c r="O24" s="13"/>
      <c r="P24" s="13"/>
      <c r="Q24" s="13"/>
      <c r="R24" s="13"/>
      <c r="S24" s="13"/>
      <c r="T24" s="13"/>
      <c r="U24" s="13"/>
      <c r="V24" s="13"/>
      <c r="W24" s="13"/>
      <c r="X24" s="13"/>
      <c r="Y24" s="13"/>
      <c r="Z24" s="13"/>
      <c r="AA24" s="13"/>
    </row>
    <row r="25" spans="1:27" x14ac:dyDescent="0.35">
      <c r="D25" s="13"/>
      <c r="E25" s="13"/>
      <c r="F25" s="13"/>
      <c r="G25" s="13"/>
      <c r="H25" s="13"/>
      <c r="I25" s="13"/>
      <c r="J25" s="13"/>
      <c r="K25" s="13"/>
      <c r="L25" s="13"/>
      <c r="M25" s="13"/>
      <c r="N25" s="13"/>
      <c r="O25" s="13"/>
      <c r="P25" s="13"/>
      <c r="Q25" s="13"/>
      <c r="R25" s="13"/>
      <c r="S25" s="13"/>
      <c r="T25" s="13"/>
      <c r="U25" s="13"/>
      <c r="V25" s="13"/>
      <c r="W25" s="13"/>
      <c r="X25" s="13"/>
      <c r="Y25" s="13"/>
      <c r="Z25" s="13"/>
      <c r="AA25" s="13"/>
    </row>
    <row r="26" spans="1:27" x14ac:dyDescent="0.35">
      <c r="D26" s="13"/>
      <c r="E26" s="13"/>
      <c r="F26" s="13"/>
      <c r="G26" s="13"/>
      <c r="H26" s="13"/>
      <c r="I26" s="13"/>
      <c r="J26" s="13"/>
      <c r="K26" s="13"/>
      <c r="L26" s="13"/>
      <c r="M26" s="13"/>
      <c r="N26" s="13"/>
      <c r="O26" s="13"/>
      <c r="P26" s="13"/>
      <c r="Q26" s="13"/>
      <c r="R26" s="13"/>
      <c r="S26" s="13"/>
      <c r="T26" s="13"/>
      <c r="U26" s="13"/>
      <c r="V26" s="13"/>
      <c r="W26" s="13"/>
      <c r="X26" s="13"/>
      <c r="Y26" s="13"/>
      <c r="Z26" s="13"/>
      <c r="AA26" s="13"/>
    </row>
    <row r="27" spans="1:27" x14ac:dyDescent="0.35">
      <c r="D27" s="13"/>
      <c r="E27" s="13"/>
      <c r="F27" s="13"/>
      <c r="G27" s="13"/>
      <c r="H27" s="13"/>
      <c r="I27" s="13"/>
      <c r="J27" s="13"/>
      <c r="K27" s="13"/>
      <c r="L27" s="13"/>
      <c r="M27" s="13"/>
      <c r="N27" s="13"/>
      <c r="O27" s="13"/>
      <c r="P27" s="13"/>
      <c r="Q27" s="13"/>
      <c r="R27" s="13"/>
      <c r="S27" s="13"/>
      <c r="T27" s="13"/>
      <c r="U27" s="13"/>
      <c r="V27" s="13"/>
      <c r="W27" s="13"/>
      <c r="X27" s="13"/>
      <c r="Y27" s="13"/>
      <c r="Z27" s="13"/>
      <c r="AA27" s="13"/>
    </row>
    <row r="28" spans="1:27" x14ac:dyDescent="0.35">
      <c r="D28" s="13"/>
      <c r="E28" s="13"/>
      <c r="F28" s="13"/>
      <c r="G28" s="13"/>
      <c r="H28" s="13"/>
      <c r="I28" s="13"/>
      <c r="J28" s="13"/>
      <c r="K28" s="13"/>
      <c r="L28" s="13"/>
      <c r="M28" s="13"/>
      <c r="N28" s="13"/>
      <c r="O28" s="13"/>
      <c r="P28" s="13"/>
      <c r="Q28" s="13"/>
      <c r="R28" s="13"/>
      <c r="S28" s="13"/>
      <c r="T28" s="13"/>
      <c r="U28" s="13"/>
      <c r="V28" s="13"/>
      <c r="W28" s="13"/>
      <c r="X28" s="13"/>
      <c r="Y28" s="13"/>
      <c r="Z28" s="13"/>
      <c r="AA28" s="13"/>
    </row>
  </sheetData>
  <hyperlinks>
    <hyperlink ref="D1" location="ER!A1" display="ER" xr:uid="{00000000-0004-0000-2600-000000000000}"/>
  </hyperlinks>
  <pageMargins left="0.25" right="0.25" top="0.75" bottom="0.75" header="0.3" footer="0.3"/>
  <pageSetup paperSize="9" fitToHeight="0" orientation="portrait"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Hoja35">
    <tabColor rgb="FF000099"/>
    <pageSetUpPr fitToPage="1"/>
  </sheetPr>
  <dimension ref="A1:Z17"/>
  <sheetViews>
    <sheetView zoomScaleNormal="100" workbookViewId="0">
      <selection activeCell="A18" sqref="A18"/>
    </sheetView>
  </sheetViews>
  <sheetFormatPr baseColWidth="10" defaultRowHeight="14.5" x14ac:dyDescent="0.35"/>
  <cols>
    <col min="1" max="1" width="64.54296875" style="59" customWidth="1"/>
    <col min="2" max="2" width="16.54296875" style="59" customWidth="1"/>
    <col min="3" max="3" width="18.453125" style="59" customWidth="1"/>
    <col min="4" max="23" width="11.453125" style="59"/>
  </cols>
  <sheetData>
    <row r="1" spans="1:26" x14ac:dyDescent="0.35">
      <c r="A1" s="59" t="str">
        <f>Indice!C1</f>
        <v>ZUBA S.A.E.C.A.</v>
      </c>
      <c r="D1" s="73" t="s">
        <v>126</v>
      </c>
    </row>
    <row r="2" spans="1:26" ht="32.25" customHeight="1" x14ac:dyDescent="0.35"/>
    <row r="4" spans="1:26" ht="15.75" customHeight="1" x14ac:dyDescent="0.35">
      <c r="A4" s="225" t="s">
        <v>1206</v>
      </c>
      <c r="B4" s="120"/>
      <c r="C4" s="120"/>
      <c r="D4" s="79"/>
      <c r="E4" s="82"/>
      <c r="F4" s="80"/>
      <c r="X4" s="59"/>
      <c r="Y4" s="59"/>
      <c r="Z4" s="59"/>
    </row>
    <row r="5" spans="1:26" ht="15.75" customHeight="1" x14ac:dyDescent="0.35">
      <c r="A5" s="299" t="s">
        <v>982</v>
      </c>
      <c r="B5" s="168"/>
      <c r="C5" s="112"/>
      <c r="D5" s="79"/>
      <c r="E5" s="82"/>
      <c r="F5" s="80"/>
      <c r="X5" s="59"/>
      <c r="Y5" s="59"/>
      <c r="Z5" s="59"/>
    </row>
    <row r="6" spans="1:26" x14ac:dyDescent="0.35">
      <c r="A6" s="79"/>
      <c r="B6" s="834"/>
      <c r="C6" s="834"/>
      <c r="D6" s="79"/>
      <c r="E6" s="82"/>
      <c r="F6" s="80"/>
      <c r="X6" s="59"/>
      <c r="Y6" s="59"/>
      <c r="Z6" s="59"/>
    </row>
    <row r="7" spans="1:26" x14ac:dyDescent="0.35">
      <c r="A7" s="79"/>
      <c r="D7" s="79"/>
      <c r="E7" s="82"/>
      <c r="F7" s="80"/>
      <c r="X7" s="59"/>
      <c r="Y7" s="59"/>
      <c r="Z7" s="59"/>
    </row>
    <row r="8" spans="1:26" x14ac:dyDescent="0.35">
      <c r="A8" s="241" t="s">
        <v>140</v>
      </c>
      <c r="B8" s="661">
        <f>+'Nota 29'!B8</f>
        <v>45565</v>
      </c>
      <c r="C8" s="661">
        <f>+'Nota 29'!C8</f>
        <v>45199</v>
      </c>
      <c r="D8" s="79"/>
      <c r="E8" s="82"/>
      <c r="F8" s="80"/>
      <c r="X8" s="59"/>
      <c r="Y8" s="59"/>
      <c r="Z8" s="59"/>
    </row>
    <row r="9" spans="1:26" hidden="1" x14ac:dyDescent="0.35">
      <c r="A9" s="297" t="s">
        <v>132</v>
      </c>
      <c r="B9" s="79"/>
      <c r="C9" s="79"/>
      <c r="D9" s="79"/>
      <c r="E9" s="82"/>
      <c r="F9" s="80"/>
      <c r="X9" s="59"/>
      <c r="Y9" s="59"/>
      <c r="Z9" s="59"/>
    </row>
    <row r="10" spans="1:26" hidden="1" x14ac:dyDescent="0.35">
      <c r="A10" s="79"/>
      <c r="B10" s="79"/>
      <c r="C10" s="79"/>
      <c r="D10" s="79"/>
      <c r="E10" s="82"/>
      <c r="F10" s="80"/>
      <c r="X10" s="59"/>
      <c r="Y10" s="59"/>
      <c r="Z10" s="59"/>
    </row>
    <row r="11" spans="1:26" hidden="1" x14ac:dyDescent="0.35">
      <c r="A11" s="79"/>
      <c r="B11" s="79"/>
      <c r="C11" s="79"/>
      <c r="D11" s="79"/>
      <c r="E11" s="82"/>
      <c r="F11" s="80"/>
      <c r="X11" s="59"/>
      <c r="Y11" s="59"/>
      <c r="Z11" s="59"/>
    </row>
    <row r="12" spans="1:26" hidden="1" x14ac:dyDescent="0.35">
      <c r="A12" s="79"/>
      <c r="B12" s="79"/>
      <c r="C12" s="79"/>
      <c r="D12" s="79"/>
      <c r="E12" s="82"/>
      <c r="F12" s="80"/>
      <c r="X12" s="59"/>
      <c r="Y12" s="59"/>
      <c r="Z12" s="59"/>
    </row>
    <row r="13" spans="1:26" hidden="1" x14ac:dyDescent="0.35">
      <c r="A13" s="79"/>
      <c r="B13" s="79"/>
      <c r="C13" s="79"/>
      <c r="D13" s="79"/>
      <c r="E13" s="82"/>
      <c r="F13" s="80"/>
      <c r="X13" s="59"/>
      <c r="Y13" s="59"/>
      <c r="Z13" s="59"/>
    </row>
    <row r="14" spans="1:26" hidden="1" x14ac:dyDescent="0.35">
      <c r="A14" s="79"/>
      <c r="B14" s="81"/>
      <c r="C14" s="79"/>
      <c r="D14" s="79"/>
      <c r="E14" s="82"/>
      <c r="F14" s="80"/>
      <c r="X14" s="59"/>
      <c r="Y14" s="59"/>
      <c r="Z14" s="59"/>
    </row>
    <row r="15" spans="1:26" hidden="1" x14ac:dyDescent="0.35">
      <c r="A15" s="79"/>
      <c r="B15" s="81"/>
      <c r="C15" s="79"/>
      <c r="D15" s="79"/>
      <c r="E15" s="82"/>
      <c r="F15" s="80"/>
      <c r="X15" s="59"/>
      <c r="Y15" s="59"/>
      <c r="Z15" s="59"/>
    </row>
    <row r="16" spans="1:26" ht="15" thickBot="1" x14ac:dyDescent="0.4">
      <c r="A16" s="295" t="s">
        <v>3</v>
      </c>
      <c r="B16" s="458">
        <f>SUM($B9:B15)</f>
        <v>0</v>
      </c>
      <c r="C16" s="458">
        <f>SUM($C9:C15)</f>
        <v>0</v>
      </c>
      <c r="D16" s="79"/>
      <c r="E16" s="82"/>
      <c r="F16" s="80"/>
      <c r="X16" s="59"/>
      <c r="Y16" s="59"/>
      <c r="Z16" s="59"/>
    </row>
    <row r="17" spans="1:26" ht="15" thickTop="1" x14ac:dyDescent="0.35">
      <c r="A17" s="79"/>
      <c r="B17" s="81"/>
      <c r="C17" s="80"/>
      <c r="D17" s="79"/>
      <c r="E17" s="82"/>
      <c r="F17" s="80"/>
      <c r="X17" s="59"/>
      <c r="Y17" s="59"/>
      <c r="Z17" s="59"/>
    </row>
  </sheetData>
  <mergeCells count="1">
    <mergeCell ref="B6:C6"/>
  </mergeCells>
  <hyperlinks>
    <hyperlink ref="D1" location="ER!A1" display="ER" xr:uid="{00000000-0004-0000-2700-000000000000}"/>
  </hyperlinks>
  <pageMargins left="0.25" right="0.25" top="0.75" bottom="0.75" header="0.3" footer="0.3"/>
  <pageSetup paperSize="9" scale="99" fitToHeight="0" orientation="portrait"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Hoja36">
    <tabColor rgb="FF000099"/>
    <pageSetUpPr fitToPage="1"/>
  </sheetPr>
  <dimension ref="A1:T17"/>
  <sheetViews>
    <sheetView topLeftCell="B7" zoomScaleNormal="100" workbookViewId="0">
      <selection activeCell="P33" sqref="P33"/>
    </sheetView>
  </sheetViews>
  <sheetFormatPr baseColWidth="10" defaultRowHeight="14.5" x14ac:dyDescent="0.35"/>
  <cols>
    <col min="1" max="1" width="55.36328125" style="59" customWidth="1"/>
    <col min="2" max="3" width="24.1796875" style="59" customWidth="1"/>
    <col min="4" max="4" width="3.08984375" style="59" bestFit="1" customWidth="1"/>
    <col min="5" max="20" width="11.453125" style="59"/>
  </cols>
  <sheetData>
    <row r="1" spans="1:6" x14ac:dyDescent="0.35">
      <c r="A1" s="59" t="str">
        <f>Indice!C1</f>
        <v>ZUBA S.A.E.C.A.</v>
      </c>
      <c r="D1" s="73" t="s">
        <v>126</v>
      </c>
    </row>
    <row r="2" spans="1:6" ht="30" customHeight="1" x14ac:dyDescent="0.35"/>
    <row r="4" spans="1:6" x14ac:dyDescent="0.35">
      <c r="A4" s="225" t="s">
        <v>281</v>
      </c>
      <c r="B4" s="133"/>
      <c r="C4" s="133"/>
      <c r="D4" s="79"/>
      <c r="E4" s="82"/>
      <c r="F4" s="80"/>
    </row>
    <row r="5" spans="1:6" x14ac:dyDescent="0.35">
      <c r="A5" s="835" t="s">
        <v>982</v>
      </c>
      <c r="B5" s="835"/>
      <c r="C5" s="80"/>
      <c r="D5" s="79"/>
      <c r="E5" s="82"/>
      <c r="F5" s="80"/>
    </row>
    <row r="6" spans="1:6" x14ac:dyDescent="0.35">
      <c r="A6" s="79"/>
      <c r="B6" s="834"/>
      <c r="C6" s="834"/>
      <c r="D6" s="79"/>
      <c r="E6" s="82"/>
      <c r="F6" s="80"/>
    </row>
    <row r="7" spans="1:6" x14ac:dyDescent="0.35">
      <c r="A7" s="79"/>
      <c r="D7" s="79"/>
      <c r="E7" s="82"/>
      <c r="F7" s="80"/>
    </row>
    <row r="8" spans="1:6" x14ac:dyDescent="0.35">
      <c r="A8" s="295" t="s">
        <v>141</v>
      </c>
      <c r="B8" s="663">
        <f>'Nota 30'!B8</f>
        <v>45565</v>
      </c>
      <c r="C8" s="663">
        <f>'Nota 30'!C8</f>
        <v>45199</v>
      </c>
      <c r="D8" s="79"/>
      <c r="E8" s="82"/>
      <c r="F8" s="80"/>
    </row>
    <row r="9" spans="1:6" hidden="1" x14ac:dyDescent="0.35">
      <c r="A9" s="79" t="s">
        <v>132</v>
      </c>
      <c r="B9" s="79"/>
      <c r="C9" s="79"/>
      <c r="D9" s="79"/>
      <c r="E9" s="82"/>
      <c r="F9" s="80"/>
    </row>
    <row r="10" spans="1:6" hidden="1" x14ac:dyDescent="0.35">
      <c r="A10" s="79"/>
      <c r="B10" s="79"/>
      <c r="C10" s="79"/>
      <c r="D10" s="79"/>
      <c r="E10" s="82"/>
      <c r="F10" s="80"/>
    </row>
    <row r="11" spans="1:6" hidden="1" x14ac:dyDescent="0.35">
      <c r="A11" s="79"/>
      <c r="B11" s="79"/>
      <c r="C11" s="79"/>
      <c r="D11" s="79"/>
      <c r="E11" s="82"/>
      <c r="F11" s="80"/>
    </row>
    <row r="12" spans="1:6" hidden="1" x14ac:dyDescent="0.35">
      <c r="A12" s="79"/>
      <c r="B12" s="79"/>
      <c r="C12" s="79"/>
      <c r="D12" s="79"/>
      <c r="E12" s="82"/>
      <c r="F12" s="80"/>
    </row>
    <row r="13" spans="1:6" hidden="1" x14ac:dyDescent="0.35">
      <c r="A13" s="79"/>
      <c r="B13" s="79"/>
      <c r="C13" s="79"/>
      <c r="D13" s="79"/>
      <c r="E13" s="82"/>
      <c r="F13" s="80"/>
    </row>
    <row r="14" spans="1:6" hidden="1" x14ac:dyDescent="0.35">
      <c r="A14" s="79"/>
      <c r="B14" s="81"/>
      <c r="C14" s="79"/>
      <c r="D14" s="79"/>
      <c r="E14" s="82"/>
      <c r="F14" s="80"/>
    </row>
    <row r="15" spans="1:6" hidden="1" x14ac:dyDescent="0.35">
      <c r="A15" s="79"/>
      <c r="B15" s="81"/>
      <c r="C15" s="79"/>
      <c r="D15" s="79"/>
      <c r="E15" s="82"/>
      <c r="F15" s="80"/>
    </row>
    <row r="16" spans="1:6" ht="15" thickBot="1" x14ac:dyDescent="0.4">
      <c r="A16" s="295" t="s">
        <v>3</v>
      </c>
      <c r="B16" s="458">
        <f>SUM($B9:B15)</f>
        <v>0</v>
      </c>
      <c r="C16" s="458">
        <f>SUM($B9:C15)</f>
        <v>0</v>
      </c>
      <c r="D16" s="79"/>
      <c r="E16" s="82"/>
      <c r="F16" s="80"/>
    </row>
    <row r="17" spans="1:6" ht="15" thickTop="1" x14ac:dyDescent="0.35">
      <c r="A17" s="79"/>
      <c r="B17" s="81"/>
      <c r="C17" s="80"/>
      <c r="D17" s="79"/>
      <c r="E17" s="82"/>
      <c r="F17" s="80"/>
    </row>
  </sheetData>
  <mergeCells count="2">
    <mergeCell ref="A5:B5"/>
    <mergeCell ref="B6:C6"/>
  </mergeCells>
  <hyperlinks>
    <hyperlink ref="D1" location="ER!A1" display="ER" xr:uid="{00000000-0004-0000-2800-000000000000}"/>
  </hyperlinks>
  <pageMargins left="0.25" right="0.25" top="0.75" bottom="0.75" header="0.3" footer="0.3"/>
  <pageSetup paperSize="9" scale="95" fitToHeight="0"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Hoja37">
    <tabColor rgb="FF000099"/>
    <pageSetUpPr fitToPage="1"/>
  </sheetPr>
  <dimension ref="A1:X15"/>
  <sheetViews>
    <sheetView zoomScaleNormal="100" workbookViewId="0">
      <selection activeCell="F18" sqref="F18"/>
    </sheetView>
  </sheetViews>
  <sheetFormatPr baseColWidth="10" defaultRowHeight="14.5" x14ac:dyDescent="0.35"/>
  <cols>
    <col min="1" max="1" width="51.36328125" style="59" customWidth="1"/>
    <col min="2" max="3" width="24.36328125" style="59" customWidth="1"/>
    <col min="4" max="24" width="11.453125" style="59"/>
  </cols>
  <sheetData>
    <row r="1" spans="1:5" x14ac:dyDescent="0.35">
      <c r="A1" s="59" t="str">
        <f>Indice!C1</f>
        <v>ZUBA S.A.E.C.A.</v>
      </c>
      <c r="D1" s="73" t="s">
        <v>126</v>
      </c>
    </row>
    <row r="2" spans="1:5" ht="28.5" customHeight="1" x14ac:dyDescent="0.35"/>
    <row r="4" spans="1:5" x14ac:dyDescent="0.35">
      <c r="A4" s="225" t="s">
        <v>283</v>
      </c>
      <c r="B4" s="152"/>
      <c r="C4" s="152"/>
      <c r="D4" s="79"/>
      <c r="E4" s="82"/>
    </row>
    <row r="5" spans="1:5" x14ac:dyDescent="0.35">
      <c r="A5" s="300" t="s">
        <v>982</v>
      </c>
      <c r="B5" s="81"/>
      <c r="C5" s="80"/>
      <c r="D5" s="79"/>
      <c r="E5" s="82"/>
    </row>
    <row r="6" spans="1:5" x14ac:dyDescent="0.35">
      <c r="A6" s="79"/>
      <c r="B6" s="834"/>
      <c r="C6" s="834"/>
      <c r="D6" s="79"/>
      <c r="E6" s="82"/>
    </row>
    <row r="7" spans="1:5" x14ac:dyDescent="0.35">
      <c r="B7" s="661">
        <f>'Nota 31'!B8</f>
        <v>45565</v>
      </c>
      <c r="C7" s="661">
        <f>'Nota 31'!C8</f>
        <v>45199</v>
      </c>
      <c r="D7" s="79"/>
      <c r="E7" s="82"/>
    </row>
    <row r="8" spans="1:5" x14ac:dyDescent="0.35">
      <c r="A8" s="295" t="s">
        <v>41</v>
      </c>
      <c r="B8" s="455">
        <v>0</v>
      </c>
      <c r="C8" s="455">
        <v>0</v>
      </c>
      <c r="D8" s="79"/>
      <c r="E8" s="82"/>
    </row>
    <row r="9" spans="1:5" hidden="1" x14ac:dyDescent="0.35">
      <c r="A9" s="79"/>
      <c r="B9" s="459"/>
      <c r="C9" s="460"/>
      <c r="D9" s="79"/>
      <c r="E9" s="82"/>
    </row>
    <row r="10" spans="1:5" hidden="1" x14ac:dyDescent="0.35">
      <c r="A10" s="79"/>
      <c r="B10" s="459"/>
      <c r="C10" s="460"/>
      <c r="D10" s="79"/>
      <c r="E10" s="82"/>
    </row>
    <row r="11" spans="1:5" hidden="1" x14ac:dyDescent="0.35">
      <c r="A11" s="79"/>
      <c r="B11" s="459"/>
      <c r="C11" s="460"/>
      <c r="D11" s="79"/>
      <c r="E11" s="82"/>
    </row>
    <row r="12" spans="1:5" hidden="1" x14ac:dyDescent="0.35">
      <c r="A12" s="79"/>
      <c r="B12" s="459"/>
      <c r="C12" s="460"/>
      <c r="D12" s="79"/>
      <c r="E12" s="82"/>
    </row>
    <row r="13" spans="1:5" hidden="1" x14ac:dyDescent="0.35">
      <c r="A13" s="79"/>
      <c r="B13" s="459"/>
      <c r="C13" s="460"/>
      <c r="D13" s="79"/>
      <c r="E13" s="82"/>
    </row>
    <row r="14" spans="1:5" ht="15" thickBot="1" x14ac:dyDescent="0.4">
      <c r="A14" s="295" t="s">
        <v>3</v>
      </c>
      <c r="B14" s="461">
        <f>SUM($B8:B13)</f>
        <v>0</v>
      </c>
      <c r="C14" s="461">
        <f>SUM($C8:C13)</f>
        <v>0</v>
      </c>
      <c r="D14" s="79"/>
      <c r="E14" s="82"/>
    </row>
    <row r="15" spans="1:5" ht="15" thickTop="1" x14ac:dyDescent="0.35">
      <c r="A15" s="79"/>
      <c r="B15" s="301"/>
      <c r="C15" s="301"/>
      <c r="D15" s="79"/>
      <c r="E15" s="82"/>
    </row>
  </sheetData>
  <mergeCells count="1">
    <mergeCell ref="B6:C6"/>
  </mergeCells>
  <hyperlinks>
    <hyperlink ref="D1" location="ER!A1" display="ER" xr:uid="{00000000-0004-0000-2900-000000000000}"/>
  </hyperlinks>
  <pageMargins left="0.25" right="0.25" top="0.75" bottom="0.75" header="0.3" footer="0.3"/>
  <pageSetup paperSize="9" scale="98" fitToHeight="0"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Hoja38">
    <tabColor rgb="FF000099"/>
    <pageSetUpPr fitToPage="1"/>
  </sheetPr>
  <dimension ref="A1:T16"/>
  <sheetViews>
    <sheetView zoomScaleNormal="100" workbookViewId="0">
      <selection activeCell="B1" sqref="B1:C1048576"/>
    </sheetView>
  </sheetViews>
  <sheetFormatPr baseColWidth="10" defaultRowHeight="14.5" x14ac:dyDescent="0.35"/>
  <cols>
    <col min="1" max="1" width="52.08984375" style="59" customWidth="1"/>
    <col min="2" max="3" width="21" style="59" customWidth="1"/>
    <col min="4" max="4" width="3.08984375" style="59" bestFit="1" customWidth="1"/>
    <col min="5" max="20" width="11.453125" style="59"/>
  </cols>
  <sheetData>
    <row r="1" spans="1:6" x14ac:dyDescent="0.35">
      <c r="A1" s="59" t="str">
        <f>Indice!C1</f>
        <v>ZUBA S.A.E.C.A.</v>
      </c>
      <c r="D1" s="73" t="s">
        <v>126</v>
      </c>
    </row>
    <row r="2" spans="1:6" ht="25.5" customHeight="1" x14ac:dyDescent="0.35"/>
    <row r="4" spans="1:6" x14ac:dyDescent="0.35">
      <c r="A4" s="225" t="s">
        <v>282</v>
      </c>
      <c r="B4" s="225"/>
      <c r="C4" s="133"/>
      <c r="D4" s="79"/>
      <c r="E4" s="82"/>
      <c r="F4" s="80"/>
    </row>
    <row r="5" spans="1:6" x14ac:dyDescent="0.35">
      <c r="A5" s="836" t="s">
        <v>982</v>
      </c>
      <c r="B5" s="836"/>
      <c r="C5" s="80"/>
      <c r="D5" s="79"/>
      <c r="E5" s="82"/>
      <c r="F5" s="80"/>
    </row>
    <row r="6" spans="1:6" x14ac:dyDescent="0.35">
      <c r="A6" s="79"/>
      <c r="D6" s="79"/>
      <c r="E6" s="82"/>
      <c r="F6" s="80"/>
    </row>
    <row r="7" spans="1:6" ht="15.75" customHeight="1" x14ac:dyDescent="0.35">
      <c r="B7" s="661">
        <f>'Nota 32'!B7</f>
        <v>45565</v>
      </c>
      <c r="C7" s="661">
        <f>'Nota 32'!C7</f>
        <v>45199</v>
      </c>
      <c r="D7" s="79"/>
      <c r="E7" s="82"/>
      <c r="F7" s="80"/>
    </row>
    <row r="8" spans="1:6" hidden="1" x14ac:dyDescent="0.35">
      <c r="A8" s="295" t="s">
        <v>774</v>
      </c>
      <c r="B8" s="189">
        <v>0</v>
      </c>
      <c r="C8" s="189">
        <v>0</v>
      </c>
      <c r="D8" s="79"/>
      <c r="E8" s="82"/>
      <c r="F8" s="80"/>
    </row>
    <row r="9" spans="1:6" ht="12" hidden="1" customHeight="1" x14ac:dyDescent="0.35">
      <c r="A9" s="302" t="s">
        <v>775</v>
      </c>
      <c r="B9" s="79"/>
      <c r="C9" s="79"/>
      <c r="D9" s="79"/>
      <c r="E9" s="82"/>
      <c r="F9" s="80"/>
    </row>
    <row r="10" spans="1:6" hidden="1" x14ac:dyDescent="0.35">
      <c r="A10" s="300"/>
      <c r="B10" s="79"/>
      <c r="C10" s="79"/>
      <c r="D10" s="79"/>
      <c r="E10" s="82"/>
      <c r="F10" s="80"/>
    </row>
    <row r="11" spans="1:6" hidden="1" x14ac:dyDescent="0.35">
      <c r="A11" s="300"/>
      <c r="B11" s="79"/>
      <c r="C11" s="79"/>
      <c r="D11" s="79"/>
      <c r="E11" s="82"/>
      <c r="F11" s="80"/>
    </row>
    <row r="12" spans="1:6" hidden="1" x14ac:dyDescent="0.35">
      <c r="A12" s="300"/>
      <c r="B12" s="79"/>
      <c r="C12" s="79"/>
      <c r="D12" s="79"/>
      <c r="E12" s="82"/>
      <c r="F12" s="80"/>
    </row>
    <row r="13" spans="1:6" hidden="1" x14ac:dyDescent="0.35">
      <c r="A13" s="300"/>
      <c r="B13" s="81"/>
      <c r="C13" s="79"/>
      <c r="D13" s="79"/>
      <c r="E13" s="82"/>
      <c r="F13" s="80"/>
    </row>
    <row r="14" spans="1:6" hidden="1" x14ac:dyDescent="0.35">
      <c r="A14" s="300"/>
      <c r="B14" s="81"/>
      <c r="C14" s="79"/>
      <c r="D14" s="79"/>
      <c r="E14" s="82"/>
      <c r="F14" s="80"/>
    </row>
    <row r="15" spans="1:6" ht="15" thickBot="1" x14ac:dyDescent="0.4">
      <c r="A15" s="295" t="s">
        <v>3</v>
      </c>
      <c r="B15" s="458">
        <f>SUM($B8:B14)</f>
        <v>0</v>
      </c>
      <c r="C15" s="458">
        <f>SUM($C8:C14)</f>
        <v>0</v>
      </c>
      <c r="D15" s="79"/>
      <c r="E15" s="82"/>
      <c r="F15" s="80"/>
    </row>
    <row r="16" spans="1:6" ht="15" thickTop="1" x14ac:dyDescent="0.35">
      <c r="A16" s="79"/>
      <c r="B16" s="81"/>
      <c r="C16" s="80"/>
      <c r="D16" s="79"/>
      <c r="E16" s="82"/>
      <c r="F16" s="80"/>
    </row>
  </sheetData>
  <mergeCells count="1">
    <mergeCell ref="A5:B5"/>
  </mergeCells>
  <hyperlinks>
    <hyperlink ref="D1" location="ER!A1" display="ER" xr:uid="{00000000-0004-0000-2A00-000000000000}"/>
  </hyperlinks>
  <pageMargins left="0.25" right="0.25" top="0.75" bottom="0.75" header="0.3" footer="0.3"/>
  <pageSetup paperSize="9" fitToHeight="0" orientation="portrait"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Hoja39">
    <tabColor rgb="FF000099"/>
    <pageSetUpPr fitToPage="1"/>
  </sheetPr>
  <dimension ref="A1:T13"/>
  <sheetViews>
    <sheetView zoomScaleNormal="100" workbookViewId="0">
      <selection activeCell="B1" sqref="B1:C1048576"/>
    </sheetView>
  </sheetViews>
  <sheetFormatPr baseColWidth="10" defaultRowHeight="14.5" x14ac:dyDescent="0.35"/>
  <cols>
    <col min="1" max="1" width="63.453125" style="59" customWidth="1"/>
    <col min="2" max="3" width="20.6328125" style="59" customWidth="1"/>
    <col min="4" max="4" width="3.08984375" style="59" bestFit="1" customWidth="1"/>
    <col min="5" max="20" width="11.453125" style="59"/>
  </cols>
  <sheetData>
    <row r="1" spans="1:6" x14ac:dyDescent="0.35">
      <c r="A1" s="59" t="str">
        <f>Indice!C1</f>
        <v>ZUBA S.A.E.C.A.</v>
      </c>
      <c r="D1" s="73" t="s">
        <v>126</v>
      </c>
    </row>
    <row r="2" spans="1:6" ht="28.5" customHeight="1" x14ac:dyDescent="0.35"/>
    <row r="4" spans="1:6" x14ac:dyDescent="0.35">
      <c r="A4" s="225" t="s">
        <v>284</v>
      </c>
      <c r="B4" s="133"/>
      <c r="C4" s="133"/>
      <c r="D4" s="79"/>
      <c r="E4" s="82"/>
      <c r="F4" s="80"/>
    </row>
    <row r="5" spans="1:6" x14ac:dyDescent="0.35">
      <c r="A5" s="836" t="s">
        <v>982</v>
      </c>
      <c r="B5" s="836"/>
      <c r="C5" s="80"/>
      <c r="D5" s="79"/>
      <c r="E5" s="82"/>
      <c r="F5" s="80"/>
    </row>
    <row r="6" spans="1:6" x14ac:dyDescent="0.35">
      <c r="A6" s="79"/>
      <c r="D6" s="79"/>
      <c r="E6" s="82"/>
      <c r="F6" s="80"/>
    </row>
    <row r="7" spans="1:6" x14ac:dyDescent="0.35">
      <c r="A7" s="303" t="s">
        <v>67</v>
      </c>
      <c r="B7" s="661">
        <f>'Nota 33'!B7</f>
        <v>45565</v>
      </c>
      <c r="C7" s="661">
        <f>'Nota 33'!C7</f>
        <v>45199</v>
      </c>
      <c r="D7" s="79"/>
      <c r="E7" s="82"/>
      <c r="F7" s="80"/>
    </row>
    <row r="8" spans="1:6" hidden="1" x14ac:dyDescent="0.35">
      <c r="D8" s="79"/>
      <c r="E8" s="82"/>
      <c r="F8" s="80"/>
    </row>
    <row r="9" spans="1:6" hidden="1" x14ac:dyDescent="0.35">
      <c r="A9" s="297" t="s">
        <v>779</v>
      </c>
      <c r="B9" s="79"/>
      <c r="C9" s="79"/>
      <c r="D9" s="79"/>
      <c r="E9" s="82"/>
      <c r="F9" s="80"/>
    </row>
    <row r="10" spans="1:6" hidden="1" x14ac:dyDescent="0.35">
      <c r="A10" s="297" t="s">
        <v>55</v>
      </c>
      <c r="B10" s="79"/>
      <c r="C10" s="79"/>
      <c r="D10" s="79"/>
      <c r="E10" s="82"/>
      <c r="F10" s="80"/>
    </row>
    <row r="11" spans="1:6" hidden="1" x14ac:dyDescent="0.35">
      <c r="A11" s="297" t="s">
        <v>285</v>
      </c>
      <c r="B11" s="79"/>
      <c r="C11" s="79"/>
      <c r="D11" s="79"/>
      <c r="E11" s="82"/>
      <c r="F11" s="80"/>
    </row>
    <row r="12" spans="1:6" ht="15" thickBot="1" x14ac:dyDescent="0.4">
      <c r="A12" s="304" t="s">
        <v>3</v>
      </c>
      <c r="B12" s="462">
        <f>SUM($B8:B11)</f>
        <v>0</v>
      </c>
      <c r="C12" s="462">
        <f>SUM($C8:C11)</f>
        <v>0</v>
      </c>
      <c r="D12" s="79"/>
      <c r="E12" s="82"/>
      <c r="F12" s="80"/>
    </row>
    <row r="13" spans="1:6" ht="15" thickTop="1" x14ac:dyDescent="0.35">
      <c r="A13" s="79"/>
      <c r="B13" s="81"/>
      <c r="C13" s="80"/>
      <c r="D13" s="79"/>
      <c r="E13" s="82"/>
      <c r="F13" s="80"/>
    </row>
  </sheetData>
  <mergeCells count="1">
    <mergeCell ref="A5:B5"/>
  </mergeCells>
  <hyperlinks>
    <hyperlink ref="D1" location="ER!A1" display="ER" xr:uid="{00000000-0004-0000-2B00-000000000000}"/>
  </hyperlinks>
  <pageMargins left="0.25" right="0.25" top="0.75" bottom="0.75" header="0.3" footer="0.3"/>
  <pageSetup paperSize="9" scale="94"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Hoja5">
    <tabColor theme="8" tint="-0.249977111117893"/>
  </sheetPr>
  <dimension ref="A1:E46"/>
  <sheetViews>
    <sheetView showGridLines="0" zoomScale="80" zoomScaleNormal="80" workbookViewId="0">
      <selection activeCell="A43" sqref="A43"/>
    </sheetView>
  </sheetViews>
  <sheetFormatPr baseColWidth="10" defaultColWidth="10.90625" defaultRowHeight="14" x14ac:dyDescent="0.3"/>
  <cols>
    <col min="1" max="1" width="78" style="15" customWidth="1"/>
    <col min="2" max="2" width="17" style="195" bestFit="1" customWidth="1"/>
    <col min="3" max="3" width="15.90625" style="195" bestFit="1" customWidth="1"/>
    <col min="4" max="4" width="5.453125" style="15" customWidth="1"/>
    <col min="5" max="5" width="2.36328125" style="15" customWidth="1"/>
    <col min="6" max="6" width="4.453125" style="15" customWidth="1"/>
    <col min="7" max="16384" width="10.90625" style="15"/>
  </cols>
  <sheetData>
    <row r="1" spans="1:5" x14ac:dyDescent="0.3">
      <c r="A1" s="15" t="str">
        <f>Indice!C1</f>
        <v>ZUBA S.A.E.C.A.</v>
      </c>
    </row>
    <row r="2" spans="1:5" x14ac:dyDescent="0.3">
      <c r="A2" s="31"/>
      <c r="B2" s="196"/>
      <c r="C2" s="196"/>
    </row>
    <row r="3" spans="1:5" hidden="1" x14ac:dyDescent="0.3">
      <c r="A3" s="727"/>
      <c r="B3" s="727"/>
      <c r="C3" s="727"/>
    </row>
    <row r="4" spans="1:5" x14ac:dyDescent="0.3">
      <c r="A4" s="31"/>
      <c r="B4" s="196"/>
      <c r="C4" s="196"/>
    </row>
    <row r="5" spans="1:5" s="1" customFormat="1" ht="14.5" x14ac:dyDescent="0.35">
      <c r="A5" s="728" t="s">
        <v>781</v>
      </c>
      <c r="B5" s="728"/>
      <c r="C5" s="728"/>
    </row>
    <row r="6" spans="1:5" s="1" customFormat="1" ht="14.5" x14ac:dyDescent="0.35">
      <c r="A6" s="728" t="str">
        <f>IFERROR(IF(Indice!B6="","Al dia... de mes… de año 2XX2…","Al "&amp;DAY(Indice!B6)&amp;" de "&amp;VLOOKUP(MONTH(Indice!B6),Indice!S:T,2,0)&amp;" de "&amp;YEAR(Indice!B6)),"Al dia... de mes… de año 2XX2…")</f>
        <v>Al 30 de Septiembre de 2024</v>
      </c>
      <c r="B6" s="728"/>
      <c r="C6" s="728"/>
    </row>
    <row r="7" spans="1:5" s="1" customFormat="1" ht="14.5" x14ac:dyDescent="0.35">
      <c r="A7" s="728" t="s">
        <v>238</v>
      </c>
      <c r="B7" s="728"/>
      <c r="C7" s="728"/>
    </row>
    <row r="8" spans="1:5" s="1" customFormat="1" ht="14.5" x14ac:dyDescent="0.35">
      <c r="A8" s="729" t="s">
        <v>977</v>
      </c>
      <c r="B8" s="729"/>
      <c r="C8" s="729"/>
    </row>
    <row r="9" spans="1:5" s="1" customFormat="1" x14ac:dyDescent="0.3">
      <c r="A9" s="41"/>
      <c r="B9" s="197"/>
      <c r="C9" s="197"/>
    </row>
    <row r="10" spans="1:5" s="1" customFormat="1" x14ac:dyDescent="0.3">
      <c r="A10" s="41"/>
      <c r="B10" s="197"/>
      <c r="C10" s="197"/>
    </row>
    <row r="11" spans="1:5" s="1" customFormat="1" ht="15.5" x14ac:dyDescent="0.45">
      <c r="A11" s="52"/>
      <c r="B11" s="203">
        <f>IFERROR(IF(Indice!B6="","2XX2",YEAR(Indice!B6)),"2XX2")</f>
        <v>2024</v>
      </c>
      <c r="C11" s="203">
        <f>IFERROR(YEAR(Indice!B6-365),"2XX1")</f>
        <v>2023</v>
      </c>
    </row>
    <row r="12" spans="1:5" s="1" customFormat="1" x14ac:dyDescent="0.3">
      <c r="A12" s="15"/>
      <c r="B12" s="198"/>
      <c r="C12" s="198"/>
    </row>
    <row r="13" spans="1:5" s="1" customFormat="1" x14ac:dyDescent="0.3">
      <c r="A13" s="217" t="s">
        <v>212</v>
      </c>
      <c r="B13" s="195"/>
      <c r="C13" s="195"/>
    </row>
    <row r="14" spans="1:5" s="1" customFormat="1" ht="13" x14ac:dyDescent="0.3">
      <c r="A14" s="218" t="s">
        <v>343</v>
      </c>
      <c r="B14" s="408">
        <v>-5297872535.0048218</v>
      </c>
      <c r="C14" s="408">
        <v>-4241750800.8773956</v>
      </c>
    </row>
    <row r="15" spans="1:5" s="1" customFormat="1" ht="13" x14ac:dyDescent="0.3">
      <c r="A15" s="218" t="s">
        <v>44</v>
      </c>
      <c r="B15" s="408">
        <v>34125026667.220154</v>
      </c>
      <c r="C15" s="408">
        <v>77433940848.049835</v>
      </c>
      <c r="E15" s="24"/>
    </row>
    <row r="16" spans="1:5" s="1" customFormat="1" ht="13" x14ac:dyDescent="0.3">
      <c r="A16" s="218" t="s">
        <v>45</v>
      </c>
      <c r="B16" s="408">
        <v>-5435979435.2154236</v>
      </c>
      <c r="C16" s="408">
        <v>-65779209497.172394</v>
      </c>
      <c r="E16" s="24"/>
    </row>
    <row r="17" spans="1:5" s="1" customFormat="1" ht="13" x14ac:dyDescent="0.3">
      <c r="A17" s="116" t="s">
        <v>81</v>
      </c>
      <c r="B17" s="409">
        <v>0</v>
      </c>
      <c r="C17" s="409">
        <v>0</v>
      </c>
      <c r="E17" s="24"/>
    </row>
    <row r="18" spans="1:5" s="1" customFormat="1" ht="13" x14ac:dyDescent="0.3">
      <c r="A18" s="116" t="s">
        <v>344</v>
      </c>
      <c r="B18" s="409">
        <v>0</v>
      </c>
      <c r="C18" s="409">
        <v>0</v>
      </c>
      <c r="E18" s="24"/>
    </row>
    <row r="19" spans="1:5" s="1" customFormat="1" ht="13" x14ac:dyDescent="0.3">
      <c r="A19" s="218" t="s">
        <v>211</v>
      </c>
      <c r="B19" s="408">
        <v>-1970402843</v>
      </c>
      <c r="C19" s="408">
        <v>535431413</v>
      </c>
      <c r="E19" s="24"/>
    </row>
    <row r="20" spans="1:5" s="1" customFormat="1" ht="13" x14ac:dyDescent="0.3">
      <c r="A20" s="222" t="s">
        <v>46</v>
      </c>
      <c r="B20" s="410">
        <f>SUM(B14:B19)</f>
        <v>21420771853.999908</v>
      </c>
      <c r="C20" s="410">
        <f>SUM(C14:C19)</f>
        <v>7948411963.0000458</v>
      </c>
    </row>
    <row r="21" spans="1:5" s="1" customFormat="1" x14ac:dyDescent="0.3">
      <c r="A21" s="15"/>
      <c r="B21" s="411"/>
      <c r="C21" s="411"/>
    </row>
    <row r="22" spans="1:5" s="1" customFormat="1" x14ac:dyDescent="0.3">
      <c r="A22" s="217" t="s">
        <v>213</v>
      </c>
      <c r="B22" s="411"/>
      <c r="C22" s="411"/>
    </row>
    <row r="23" spans="1:5" s="1" customFormat="1" ht="13" x14ac:dyDescent="0.3">
      <c r="A23" s="218" t="s">
        <v>818</v>
      </c>
      <c r="B23" s="408">
        <v>0</v>
      </c>
      <c r="C23" s="408">
        <v>0</v>
      </c>
      <c r="E23" s="24"/>
    </row>
    <row r="24" spans="1:5" s="1" customFormat="1" ht="13" x14ac:dyDescent="0.3">
      <c r="A24" s="223" t="s">
        <v>819</v>
      </c>
      <c r="B24" s="408">
        <v>-7107900000</v>
      </c>
      <c r="C24" s="408">
        <v>8376979</v>
      </c>
      <c r="E24" s="24"/>
    </row>
    <row r="25" spans="1:5" s="1" customFormat="1" ht="13" x14ac:dyDescent="0.3">
      <c r="A25" s="218" t="s">
        <v>820</v>
      </c>
      <c r="B25" s="408">
        <v>-8495875940</v>
      </c>
      <c r="C25" s="408">
        <v>-637347109</v>
      </c>
    </row>
    <row r="26" spans="1:5" s="1" customFormat="1" ht="13" x14ac:dyDescent="0.3">
      <c r="A26" s="218" t="s">
        <v>82</v>
      </c>
      <c r="B26" s="408">
        <v>0</v>
      </c>
      <c r="C26" s="408">
        <v>0</v>
      </c>
    </row>
    <row r="27" spans="1:5" s="1" customFormat="1" ht="13" x14ac:dyDescent="0.3">
      <c r="A27" s="218" t="s">
        <v>83</v>
      </c>
      <c r="B27" s="412">
        <v>0</v>
      </c>
      <c r="C27" s="412">
        <v>0</v>
      </c>
    </row>
    <row r="28" spans="1:5" s="1" customFormat="1" ht="13" x14ac:dyDescent="0.3">
      <c r="A28" s="223" t="s">
        <v>214</v>
      </c>
      <c r="B28" s="413">
        <v>0</v>
      </c>
      <c r="C28" s="413">
        <v>0</v>
      </c>
    </row>
    <row r="29" spans="1:5" s="1" customFormat="1" ht="13" x14ac:dyDescent="0.3">
      <c r="A29" s="222" t="s">
        <v>47</v>
      </c>
      <c r="B29" s="410">
        <f>SUM(B23:B28)</f>
        <v>-15603775940</v>
      </c>
      <c r="C29" s="410">
        <f>SUM(C23:C28)</f>
        <v>-628970130</v>
      </c>
    </row>
    <row r="30" spans="1:5" s="1" customFormat="1" x14ac:dyDescent="0.3">
      <c r="A30" s="217" t="s">
        <v>215</v>
      </c>
      <c r="B30" s="414"/>
      <c r="C30" s="414"/>
    </row>
    <row r="31" spans="1:5" s="1" customFormat="1" ht="13" x14ac:dyDescent="0.3">
      <c r="A31" s="218" t="s">
        <v>877</v>
      </c>
      <c r="B31" s="412">
        <v>0</v>
      </c>
      <c r="C31" s="412">
        <v>0</v>
      </c>
    </row>
    <row r="32" spans="1:5" s="1" customFormat="1" ht="13" x14ac:dyDescent="0.3">
      <c r="A32" s="218" t="s">
        <v>345</v>
      </c>
      <c r="B32" s="412">
        <v>11025530635</v>
      </c>
      <c r="C32" s="412">
        <v>-2972076655</v>
      </c>
    </row>
    <row r="33" spans="1:3" s="1" customFormat="1" ht="13" x14ac:dyDescent="0.3">
      <c r="A33" s="223" t="s">
        <v>821</v>
      </c>
      <c r="B33" s="412">
        <v>-3162286</v>
      </c>
      <c r="C33" s="412">
        <v>-813973766</v>
      </c>
    </row>
    <row r="34" spans="1:3" s="1" customFormat="1" ht="13" x14ac:dyDescent="0.3">
      <c r="A34" s="223" t="s">
        <v>84</v>
      </c>
      <c r="B34" s="412">
        <v>0</v>
      </c>
      <c r="C34" s="412">
        <v>0</v>
      </c>
    </row>
    <row r="35" spans="1:3" s="1" customFormat="1" ht="13" x14ac:dyDescent="0.3">
      <c r="A35" s="222" t="s">
        <v>346</v>
      </c>
      <c r="B35" s="410">
        <f>B32+B33+B34+B31</f>
        <v>11022368349</v>
      </c>
      <c r="C35" s="410">
        <f>C32+C33+C34+C31</f>
        <v>-3786050421</v>
      </c>
    </row>
    <row r="36" spans="1:3" s="1" customFormat="1" x14ac:dyDescent="0.3">
      <c r="A36" s="162"/>
      <c r="B36" s="415"/>
      <c r="C36" s="415"/>
    </row>
    <row r="37" spans="1:3" s="1" customFormat="1" ht="13" x14ac:dyDescent="0.3">
      <c r="A37" s="218" t="s">
        <v>85</v>
      </c>
      <c r="B37" s="412">
        <v>16839364262.999908</v>
      </c>
      <c r="C37" s="412">
        <v>3533391412.0000458</v>
      </c>
    </row>
    <row r="38" spans="1:3" x14ac:dyDescent="0.3">
      <c r="A38" s="218" t="s">
        <v>86</v>
      </c>
      <c r="B38" s="412">
        <v>-13926663235</v>
      </c>
      <c r="C38" s="412">
        <v>-641711246</v>
      </c>
    </row>
    <row r="39" spans="1:3" s="1" customFormat="1" ht="13" x14ac:dyDescent="0.3">
      <c r="A39" s="218" t="s">
        <v>87</v>
      </c>
      <c r="B39" s="412">
        <v>6089009607</v>
      </c>
      <c r="C39" s="412">
        <v>3197329441</v>
      </c>
    </row>
    <row r="40" spans="1:3" s="1" customFormat="1" x14ac:dyDescent="0.3">
      <c r="A40" s="15"/>
      <c r="B40" s="414"/>
      <c r="C40" s="414"/>
    </row>
    <row r="41" spans="1:3" s="1" customFormat="1" ht="13" x14ac:dyDescent="0.3">
      <c r="A41" s="222" t="s">
        <v>48</v>
      </c>
      <c r="B41" s="410">
        <f>+SUM(B37:B39)</f>
        <v>9001710634.9999084</v>
      </c>
      <c r="C41" s="410">
        <f>+SUM(C37:C39)</f>
        <v>6089009607.0000458</v>
      </c>
    </row>
    <row r="42" spans="1:3" s="1" customFormat="1" x14ac:dyDescent="0.3">
      <c r="A42" s="15"/>
      <c r="B42" s="200" t="e">
        <v>#REF!</v>
      </c>
      <c r="C42" s="201"/>
    </row>
    <row r="43" spans="1:3" x14ac:dyDescent="0.3">
      <c r="A43" s="218" t="s">
        <v>330</v>
      </c>
      <c r="B43" s="202"/>
      <c r="C43" s="202"/>
    </row>
    <row r="44" spans="1:3" x14ac:dyDescent="0.3">
      <c r="B44" s="202"/>
      <c r="C44" s="202"/>
    </row>
    <row r="45" spans="1:3" x14ac:dyDescent="0.3">
      <c r="B45" s="202"/>
      <c r="C45" s="202"/>
    </row>
    <row r="46" spans="1:3" x14ac:dyDescent="0.3">
      <c r="A46" s="370" t="s">
        <v>806</v>
      </c>
      <c r="B46" s="202"/>
      <c r="C46" s="202"/>
    </row>
  </sheetData>
  <mergeCells count="5">
    <mergeCell ref="A3:C3"/>
    <mergeCell ref="A5:C5"/>
    <mergeCell ref="A6:C6"/>
    <mergeCell ref="A7:C7"/>
    <mergeCell ref="A8:C8"/>
  </mergeCells>
  <pageMargins left="0.70866141732283472" right="0.70866141732283472" top="0.74803149606299213" bottom="0.74803149606299213" header="0.31496062992125984" footer="0.31496062992125984"/>
  <pageSetup paperSize="9" scale="68" orientation="portrait" verticalDpi="0" r:id="rId1"/>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Hoja40">
    <tabColor rgb="FF000099"/>
    <pageSetUpPr fitToPage="1"/>
  </sheetPr>
  <dimension ref="A1:L13"/>
  <sheetViews>
    <sheetView showGridLines="0" zoomScaleNormal="100" workbookViewId="0">
      <selection activeCell="B1" sqref="B1:C1048576"/>
    </sheetView>
  </sheetViews>
  <sheetFormatPr baseColWidth="10" defaultColWidth="11.453125" defaultRowHeight="14.5" x14ac:dyDescent="0.35"/>
  <cols>
    <col min="1" max="1" width="58.36328125" style="59" customWidth="1"/>
    <col min="2" max="3" width="20.453125" style="59" customWidth="1"/>
    <col min="4" max="4" width="12.90625" style="59" customWidth="1"/>
    <col min="5" max="5" width="11.453125" style="59"/>
    <col min="6" max="6" width="17.36328125" style="59" customWidth="1"/>
    <col min="7" max="12" width="11.453125" style="59"/>
  </cols>
  <sheetData>
    <row r="1" spans="1:7" x14ac:dyDescent="0.35">
      <c r="A1" s="59" t="str">
        <f>Indice!C1</f>
        <v>ZUBA S.A.E.C.A.</v>
      </c>
      <c r="D1" s="73" t="s">
        <v>126</v>
      </c>
    </row>
    <row r="2" spans="1:7" ht="29.25" customHeight="1" x14ac:dyDescent="0.35">
      <c r="C2" s="64"/>
    </row>
    <row r="4" spans="1:7" x14ac:dyDescent="0.35">
      <c r="A4" s="222" t="s">
        <v>286</v>
      </c>
      <c r="B4" s="120"/>
      <c r="C4" s="120"/>
    </row>
    <row r="5" spans="1:7" ht="47.4" customHeight="1" x14ac:dyDescent="0.35">
      <c r="A5" s="837" t="s">
        <v>1080</v>
      </c>
      <c r="B5" s="837"/>
      <c r="C5" s="837"/>
      <c r="D5" s="305"/>
      <c r="E5" s="160"/>
      <c r="F5" s="160"/>
      <c r="G5" s="160"/>
    </row>
    <row r="6" spans="1:7" ht="15" customHeight="1" x14ac:dyDescent="0.35">
      <c r="B6" s="117"/>
    </row>
    <row r="7" spans="1:7" ht="15" customHeight="1" x14ac:dyDescent="0.35">
      <c r="B7" s="661">
        <f>'Nota 34'!B7</f>
        <v>45565</v>
      </c>
      <c r="C7" s="661">
        <f>'Nota 34'!C7</f>
        <v>45199</v>
      </c>
    </row>
    <row r="8" spans="1:7" s="59" customFormat="1" ht="15" customHeight="1" x14ac:dyDescent="0.35">
      <c r="A8" s="306" t="s">
        <v>777</v>
      </c>
      <c r="B8" s="463">
        <v>15000</v>
      </c>
      <c r="C8" s="463">
        <v>15000</v>
      </c>
      <c r="D8" s="159"/>
      <c r="E8" s="159"/>
      <c r="F8" s="159"/>
      <c r="G8" s="159"/>
    </row>
    <row r="9" spans="1:7" ht="15" customHeight="1" x14ac:dyDescent="0.35">
      <c r="A9" s="218" t="s">
        <v>776</v>
      </c>
      <c r="B9" s="464">
        <v>8174148341.8938599</v>
      </c>
      <c r="C9" s="464">
        <v>8216847822.9628601</v>
      </c>
    </row>
    <row r="10" spans="1:7" ht="15" customHeight="1" thickBot="1" x14ac:dyDescent="0.4">
      <c r="A10" s="307" t="s">
        <v>778</v>
      </c>
      <c r="B10" s="465">
        <f>IFERROR(B9/B8,0)</f>
        <v>544943.22279292403</v>
      </c>
      <c r="C10" s="465">
        <f>IFERROR(C9/C8,0)</f>
        <v>547789.85486419068</v>
      </c>
      <c r="D10" s="159"/>
      <c r="E10" s="159"/>
      <c r="F10" s="159"/>
      <c r="G10" s="159"/>
    </row>
    <row r="11" spans="1:7" ht="15" customHeight="1" thickTop="1" x14ac:dyDescent="0.35"/>
    <row r="12" spans="1:7" ht="15" customHeight="1" x14ac:dyDescent="0.35">
      <c r="A12" s="159"/>
      <c r="B12" s="159"/>
      <c r="C12" s="159"/>
      <c r="D12" s="159"/>
      <c r="E12" s="159"/>
      <c r="F12" s="159"/>
      <c r="G12" s="159"/>
    </row>
    <row r="13" spans="1:7" ht="15" customHeight="1" x14ac:dyDescent="0.35"/>
  </sheetData>
  <mergeCells count="1">
    <mergeCell ref="A5:C5"/>
  </mergeCells>
  <hyperlinks>
    <hyperlink ref="D1" location="ER!A1" display="ER" xr:uid="{00000000-0004-0000-2C00-000000000000}"/>
  </hyperlinks>
  <pageMargins left="0.25" right="0.25" top="0.75" bottom="0.75" header="0.3" footer="0.3"/>
  <pageSetup paperSize="9" scale="99" fitToHeight="0" orientation="portrait" r:id="rId1"/>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Hoja41">
    <tabColor rgb="FF000099"/>
    <pageSetUpPr fitToPage="1"/>
  </sheetPr>
  <dimension ref="A1:N75"/>
  <sheetViews>
    <sheetView showGridLines="0" topLeftCell="A29" zoomScaleNormal="100" workbookViewId="0">
      <selection activeCell="J54" sqref="J54"/>
    </sheetView>
  </sheetViews>
  <sheetFormatPr baseColWidth="10" defaultRowHeight="14.5" x14ac:dyDescent="0.35"/>
  <cols>
    <col min="1" max="3" width="24.453125" style="59" customWidth="1"/>
    <col min="4" max="4" width="27.08984375" style="59" customWidth="1"/>
    <col min="5" max="5" width="24.453125" style="59" customWidth="1"/>
    <col min="6" max="6" width="12.90625" style="59" customWidth="1"/>
    <col min="7" max="7" width="11.453125" style="59"/>
    <col min="8" max="8" width="17.36328125" style="59" customWidth="1"/>
    <col min="9" max="14" width="11.453125" style="59"/>
  </cols>
  <sheetData>
    <row r="1" spans="1:14" x14ac:dyDescent="0.35">
      <c r="A1" s="59" t="str">
        <f>Indice!C1</f>
        <v>ZUBA S.A.E.C.A.</v>
      </c>
      <c r="E1" s="73" t="s">
        <v>319</v>
      </c>
    </row>
    <row r="2" spans="1:14" x14ac:dyDescent="0.35">
      <c r="C2" s="64"/>
    </row>
    <row r="5" spans="1:14" x14ac:dyDescent="0.35">
      <c r="A5" s="721" t="s">
        <v>318</v>
      </c>
      <c r="B5" s="721"/>
      <c r="C5" s="721"/>
      <c r="D5" s="721"/>
      <c r="E5" s="721"/>
      <c r="F5" s="121"/>
      <c r="G5" s="121"/>
      <c r="H5" s="121"/>
      <c r="I5" s="121"/>
      <c r="J5"/>
      <c r="K5"/>
      <c r="L5"/>
      <c r="M5"/>
      <c r="N5"/>
    </row>
    <row r="7" spans="1:14" s="89" customFormat="1" x14ac:dyDescent="0.35">
      <c r="A7" s="289" t="s">
        <v>148</v>
      </c>
      <c r="B7" s="289"/>
      <c r="C7" s="289"/>
      <c r="D7" s="289"/>
      <c r="E7" s="289"/>
      <c r="F7" s="289"/>
      <c r="G7" s="289"/>
      <c r="H7" s="289"/>
      <c r="I7" s="289"/>
      <c r="J7" s="88"/>
      <c r="K7" s="88"/>
      <c r="L7" s="88"/>
      <c r="M7" s="88"/>
      <c r="N7" s="88"/>
    </row>
    <row r="8" spans="1:14" s="89" customFormat="1" x14ac:dyDescent="0.35">
      <c r="A8" s="88"/>
      <c r="B8" s="88"/>
      <c r="C8" s="88"/>
      <c r="D8" s="88"/>
      <c r="E8" s="88"/>
      <c r="F8" s="88"/>
      <c r="G8" s="88"/>
      <c r="H8" s="88"/>
      <c r="I8" s="88"/>
      <c r="J8" s="88"/>
      <c r="K8" s="88"/>
      <c r="L8" s="88"/>
      <c r="M8" s="88"/>
      <c r="N8" s="88"/>
    </row>
    <row r="9" spans="1:14" s="89" customFormat="1" x14ac:dyDescent="0.35">
      <c r="A9" s="406" t="str">
        <f>IFERROR(IF(Indice!$B$6=""," al .. de  de 20X2 "," Al "&amp;DAY(Indice!$B$6)&amp;" de "&amp;VLOOKUP(MONTH(Indice!$B$6),Indice!S:T,2,0)&amp;" de "&amp;YEAR(Indice!$B$6))," al .. de  de 20X2 ")</f>
        <v xml:space="preserve"> Al 30 de Septiembre de 2024</v>
      </c>
      <c r="B9" s="14"/>
      <c r="C9" s="14"/>
      <c r="D9" s="14"/>
      <c r="E9" s="14"/>
      <c r="F9" s="14"/>
      <c r="G9" s="14"/>
      <c r="H9" s="88"/>
      <c r="I9" s="88"/>
      <c r="J9" s="88"/>
      <c r="K9" s="88"/>
      <c r="L9" s="88"/>
      <c r="M9" s="88"/>
      <c r="N9" s="88"/>
    </row>
    <row r="10" spans="1:14" s="89" customFormat="1" ht="15" thickBot="1" x14ac:dyDescent="0.4">
      <c r="A10" s="308" t="s">
        <v>149</v>
      </c>
      <c r="B10" s="308" t="s">
        <v>150</v>
      </c>
      <c r="C10" s="308" t="s">
        <v>107</v>
      </c>
      <c r="D10" s="308" t="s">
        <v>151</v>
      </c>
      <c r="E10" s="308" t="s">
        <v>152</v>
      </c>
      <c r="F10" s="88"/>
      <c r="G10" s="88"/>
      <c r="H10" s="88"/>
      <c r="I10" s="88"/>
      <c r="J10" s="88"/>
      <c r="K10" s="88"/>
      <c r="L10" s="88"/>
      <c r="M10" s="88"/>
      <c r="N10" s="88"/>
    </row>
    <row r="11" spans="1:14" s="89" customFormat="1" x14ac:dyDescent="0.35">
      <c r="A11" s="90"/>
      <c r="B11" s="91"/>
      <c r="C11" s="92"/>
      <c r="D11" s="92"/>
      <c r="E11" s="93"/>
      <c r="F11" s="88"/>
      <c r="G11" s="88"/>
      <c r="H11" s="88"/>
      <c r="I11" s="88"/>
      <c r="J11" s="88"/>
      <c r="K11" s="88"/>
      <c r="L11" s="88"/>
      <c r="M11" s="88"/>
      <c r="N11" s="88"/>
    </row>
    <row r="12" spans="1:14" s="89" customFormat="1" ht="15" customHeight="1" x14ac:dyDescent="0.35">
      <c r="A12" s="94"/>
      <c r="B12" s="95"/>
      <c r="C12" s="96"/>
      <c r="D12" s="96"/>
      <c r="E12" s="97"/>
      <c r="F12" s="88"/>
      <c r="G12" s="88"/>
      <c r="H12" s="88"/>
      <c r="I12" s="88"/>
      <c r="J12" s="88"/>
      <c r="K12" s="88"/>
      <c r="L12" s="88"/>
      <c r="M12" s="88"/>
      <c r="N12" s="88"/>
    </row>
    <row r="13" spans="1:14" s="89" customFormat="1" x14ac:dyDescent="0.35">
      <c r="A13" s="94"/>
      <c r="B13" s="95"/>
      <c r="C13" s="96"/>
      <c r="D13" s="96"/>
      <c r="E13" s="97"/>
      <c r="F13" s="88"/>
      <c r="G13" s="88"/>
      <c r="H13" s="88"/>
      <c r="I13" s="88"/>
      <c r="J13" s="88"/>
      <c r="K13" s="88"/>
      <c r="L13" s="88"/>
      <c r="M13" s="88"/>
      <c r="N13" s="88"/>
    </row>
    <row r="14" spans="1:14" s="89" customFormat="1" ht="15" thickBot="1" x14ac:dyDescent="0.4">
      <c r="A14" s="98"/>
      <c r="B14" s="99"/>
      <c r="C14" s="100"/>
      <c r="D14" s="100"/>
      <c r="E14" s="101"/>
      <c r="F14" s="88"/>
      <c r="G14" s="88"/>
      <c r="H14" s="88"/>
      <c r="I14" s="88"/>
      <c r="J14" s="88"/>
      <c r="K14" s="88"/>
      <c r="L14" s="88"/>
      <c r="M14" s="88"/>
      <c r="N14" s="88"/>
    </row>
    <row r="15" spans="1:14" s="89" customFormat="1" x14ac:dyDescent="0.35">
      <c r="A15" s="323"/>
      <c r="B15" s="323"/>
      <c r="C15" s="324"/>
      <c r="D15" s="324"/>
      <c r="E15" s="324"/>
      <c r="F15" s="88"/>
      <c r="G15" s="88"/>
      <c r="H15" s="88"/>
      <c r="I15" s="88"/>
      <c r="J15" s="88"/>
      <c r="K15" s="88"/>
      <c r="L15" s="88"/>
      <c r="M15" s="88"/>
      <c r="N15" s="88"/>
    </row>
    <row r="16" spans="1:14" s="89" customFormat="1" x14ac:dyDescent="0.35">
      <c r="A16" s="406" t="str">
        <f>IFERROR(IF(Indice!$B$6=""," al .. de  de 20X2 "," Al "&amp;DAY(Indice!$B$6)&amp;" de "&amp;VLOOKUP(MONTH(Indice!$B$6),Indice!S:T,2,0)&amp;" de "&amp;YEAR(Indice!$B$6-365))," al .. de  de 20X2 ")</f>
        <v xml:space="preserve"> Al 30 de Septiembre de 2023</v>
      </c>
      <c r="B16" s="14"/>
      <c r="C16" s="14"/>
      <c r="D16" s="14"/>
      <c r="E16" s="14"/>
      <c r="F16" s="88"/>
      <c r="G16" s="88"/>
      <c r="H16" s="88"/>
      <c r="I16" s="88"/>
      <c r="J16" s="88"/>
      <c r="K16" s="88"/>
      <c r="L16" s="88"/>
      <c r="M16" s="88"/>
      <c r="N16" s="88"/>
    </row>
    <row r="17" spans="1:14" s="89" customFormat="1" ht="15" thickBot="1" x14ac:dyDescent="0.4">
      <c r="A17" s="308" t="s">
        <v>149</v>
      </c>
      <c r="B17" s="308" t="s">
        <v>150</v>
      </c>
      <c r="C17" s="308" t="s">
        <v>107</v>
      </c>
      <c r="D17" s="308" t="s">
        <v>151</v>
      </c>
      <c r="E17" s="308" t="s">
        <v>152</v>
      </c>
      <c r="F17" s="88"/>
      <c r="G17" s="88"/>
      <c r="H17" s="88"/>
      <c r="I17" s="88"/>
      <c r="J17" s="88"/>
      <c r="K17" s="88"/>
      <c r="L17" s="88"/>
      <c r="M17" s="88"/>
      <c r="N17" s="88"/>
    </row>
    <row r="18" spans="1:14" s="89" customFormat="1" x14ac:dyDescent="0.35">
      <c r="A18" s="90"/>
      <c r="B18" s="91"/>
      <c r="C18" s="92"/>
      <c r="D18" s="92"/>
      <c r="E18" s="93"/>
      <c r="F18" s="88"/>
      <c r="G18" s="88"/>
      <c r="H18" s="88"/>
      <c r="I18" s="88"/>
      <c r="J18" s="88"/>
      <c r="K18" s="88"/>
      <c r="L18" s="88"/>
      <c r="M18" s="88"/>
      <c r="N18" s="88"/>
    </row>
    <row r="19" spans="1:14" s="89" customFormat="1" x14ac:dyDescent="0.35">
      <c r="A19" s="94"/>
      <c r="B19" s="95"/>
      <c r="C19" s="96"/>
      <c r="D19" s="96"/>
      <c r="E19" s="97"/>
      <c r="F19" s="88"/>
      <c r="G19" s="88"/>
      <c r="H19" s="88"/>
      <c r="I19" s="88"/>
      <c r="J19" s="88"/>
      <c r="K19" s="88"/>
      <c r="L19" s="88"/>
      <c r="M19" s="88"/>
      <c r="N19" s="88"/>
    </row>
    <row r="20" spans="1:14" s="89" customFormat="1" x14ac:dyDescent="0.35">
      <c r="A20" s="94"/>
      <c r="B20" s="95"/>
      <c r="C20" s="96"/>
      <c r="D20" s="96"/>
      <c r="E20" s="97"/>
      <c r="F20" s="88"/>
      <c r="G20" s="88"/>
      <c r="H20" s="88"/>
      <c r="I20" s="88"/>
      <c r="J20" s="88"/>
      <c r="K20" s="88"/>
      <c r="L20" s="88"/>
      <c r="M20" s="88"/>
      <c r="N20" s="88"/>
    </row>
    <row r="21" spans="1:14" s="89" customFormat="1" ht="15" thickBot="1" x14ac:dyDescent="0.4">
      <c r="A21" s="98"/>
      <c r="B21" s="99"/>
      <c r="C21" s="100"/>
      <c r="D21" s="100"/>
      <c r="E21" s="101"/>
      <c r="F21" s="88"/>
      <c r="G21" s="88"/>
      <c r="H21" s="88"/>
      <c r="I21" s="88"/>
      <c r="J21" s="88"/>
      <c r="K21" s="88"/>
      <c r="L21" s="88"/>
      <c r="M21" s="88"/>
      <c r="N21" s="88"/>
    </row>
    <row r="22" spans="1:14" s="89" customFormat="1" x14ac:dyDescent="0.35">
      <c r="A22" s="323"/>
      <c r="B22" s="323"/>
      <c r="C22" s="324"/>
      <c r="D22" s="324"/>
      <c r="E22" s="324"/>
      <c r="F22" s="88"/>
      <c r="G22" s="88"/>
      <c r="H22" s="88"/>
      <c r="I22" s="88"/>
      <c r="J22" s="88"/>
      <c r="K22" s="88"/>
      <c r="L22" s="88"/>
      <c r="M22" s="88"/>
      <c r="N22" s="88"/>
    </row>
    <row r="23" spans="1:14" s="89" customFormat="1" x14ac:dyDescent="0.35">
      <c r="A23" s="406" t="str">
        <f>IFERROR(IF(Indice!$B$6=""," al .. de  de 20X2 "," Al "&amp;DAY(Indice!$B$6)&amp;" de "&amp;VLOOKUP(MONTH(Indice!$B$6),Indice!S:T,2,0)&amp;" de "&amp;YEAR(Indice!$B$6-365-365))," al .. de  de 20X2 ")</f>
        <v xml:space="preserve"> Al 30 de Septiembre de 2022</v>
      </c>
      <c r="B23" s="14"/>
      <c r="C23" s="14"/>
      <c r="D23" s="14"/>
      <c r="E23" s="14"/>
      <c r="F23" s="14"/>
      <c r="G23" s="14"/>
      <c r="H23" s="88"/>
      <c r="I23" s="88"/>
      <c r="J23" s="88"/>
      <c r="K23" s="88"/>
      <c r="L23" s="88"/>
      <c r="M23" s="88"/>
      <c r="N23" s="88"/>
    </row>
    <row r="24" spans="1:14" s="89" customFormat="1" ht="15" thickBot="1" x14ac:dyDescent="0.4">
      <c r="A24" s="308" t="s">
        <v>149</v>
      </c>
      <c r="B24" s="308" t="s">
        <v>150</v>
      </c>
      <c r="C24" s="308" t="s">
        <v>107</v>
      </c>
      <c r="D24" s="308" t="s">
        <v>151</v>
      </c>
      <c r="E24" s="308" t="s">
        <v>152</v>
      </c>
      <c r="F24" s="88"/>
      <c r="G24" s="88"/>
      <c r="H24" s="88"/>
      <c r="I24" s="88"/>
      <c r="J24" s="88"/>
      <c r="K24" s="88"/>
      <c r="L24" s="88"/>
      <c r="M24" s="88"/>
      <c r="N24" s="88"/>
    </row>
    <row r="25" spans="1:14" s="89" customFormat="1" x14ac:dyDescent="0.35">
      <c r="A25" s="90"/>
      <c r="B25" s="91"/>
      <c r="C25" s="92"/>
      <c r="D25" s="92"/>
      <c r="E25" s="93"/>
      <c r="F25" s="88"/>
      <c r="G25" s="88"/>
      <c r="H25" s="88"/>
      <c r="I25" s="88"/>
      <c r="J25" s="88"/>
      <c r="K25" s="88"/>
      <c r="L25" s="88"/>
      <c r="M25" s="88"/>
      <c r="N25" s="88"/>
    </row>
    <row r="26" spans="1:14" s="89" customFormat="1" ht="15" customHeight="1" x14ac:dyDescent="0.35">
      <c r="A26" s="94"/>
      <c r="B26" s="95"/>
      <c r="C26" s="96"/>
      <c r="D26" s="96"/>
      <c r="E26" s="97"/>
      <c r="F26" s="88"/>
      <c r="G26" s="88"/>
      <c r="H26" s="88"/>
      <c r="I26" s="88"/>
      <c r="J26" s="88"/>
      <c r="K26" s="88"/>
      <c r="L26" s="88"/>
      <c r="M26" s="88"/>
      <c r="N26" s="88"/>
    </row>
    <row r="27" spans="1:14" s="89" customFormat="1" x14ac:dyDescent="0.35">
      <c r="A27" s="94"/>
      <c r="B27" s="95"/>
      <c r="C27" s="96"/>
      <c r="D27" s="96"/>
      <c r="E27" s="97"/>
      <c r="F27" s="88"/>
      <c r="G27" s="88"/>
      <c r="H27" s="88"/>
      <c r="I27" s="88"/>
      <c r="J27" s="88"/>
      <c r="K27" s="88"/>
      <c r="L27" s="88"/>
      <c r="M27" s="88"/>
      <c r="N27" s="88"/>
    </row>
    <row r="28" spans="1:14" s="89" customFormat="1" ht="15" thickBot="1" x14ac:dyDescent="0.4">
      <c r="A28" s="98"/>
      <c r="B28" s="99"/>
      <c r="C28" s="100"/>
      <c r="D28" s="100"/>
      <c r="E28" s="101"/>
      <c r="F28" s="88"/>
      <c r="G28" s="88"/>
      <c r="H28" s="88"/>
      <c r="I28" s="88"/>
      <c r="J28" s="88"/>
      <c r="K28" s="88"/>
      <c r="L28" s="88"/>
      <c r="M28" s="88"/>
      <c r="N28" s="88"/>
    </row>
    <row r="29" spans="1:14" s="89" customFormat="1" x14ac:dyDescent="0.35">
      <c r="A29" s="217"/>
      <c r="B29" s="88"/>
      <c r="C29" s="88"/>
      <c r="D29" s="88"/>
      <c r="E29" s="88"/>
      <c r="F29" s="88"/>
      <c r="G29" s="88"/>
      <c r="H29" s="88"/>
      <c r="I29" s="88"/>
      <c r="J29" s="88"/>
      <c r="K29" s="88"/>
      <c r="L29" s="88"/>
      <c r="M29" s="88"/>
      <c r="N29" s="88"/>
    </row>
    <row r="30" spans="1:14" s="89" customFormat="1" ht="15" hidden="1" thickBot="1" x14ac:dyDescent="0.4">
      <c r="A30" s="217" t="str">
        <f>IFERROR("Al "&amp;DAY(Indice!B6)&amp;" de "&amp;VLOOKUP(MONTH(Indice!B6),Indice!S:T,2,0)&amp;" de "&amp;YEAR(Indice!B6-1),"Al dia... de mes… de año 2XX2…")</f>
        <v>Al 30 de Septiembre de 2024</v>
      </c>
      <c r="B30" s="169"/>
      <c r="C30" s="169"/>
      <c r="D30" s="169"/>
      <c r="E30" s="169"/>
      <c r="F30" s="88"/>
      <c r="G30" s="88"/>
      <c r="H30" s="88"/>
      <c r="I30" s="88"/>
      <c r="J30" s="88"/>
      <c r="K30" s="88"/>
      <c r="L30" s="88"/>
      <c r="M30" s="88"/>
      <c r="N30" s="88"/>
    </row>
    <row r="31" spans="1:14" s="89" customFormat="1" ht="30.15" hidden="1" customHeight="1" thickBot="1" x14ac:dyDescent="0.4">
      <c r="A31" s="308" t="s">
        <v>149</v>
      </c>
      <c r="B31" s="308" t="s">
        <v>150</v>
      </c>
      <c r="C31" s="308" t="s">
        <v>107</v>
      </c>
      <c r="D31" s="308" t="s">
        <v>151</v>
      </c>
      <c r="E31" s="308" t="s">
        <v>152</v>
      </c>
      <c r="F31" s="88"/>
      <c r="G31" s="88"/>
      <c r="H31" s="88"/>
      <c r="I31" s="88"/>
      <c r="J31" s="88"/>
      <c r="K31" s="88"/>
      <c r="L31" s="88"/>
      <c r="M31" s="88"/>
      <c r="N31" s="88"/>
    </row>
    <row r="32" spans="1:14" s="89" customFormat="1" hidden="1" x14ac:dyDescent="0.35">
      <c r="A32" s="90"/>
      <c r="B32" s="91"/>
      <c r="C32" s="92"/>
      <c r="D32" s="92"/>
      <c r="E32" s="93"/>
      <c r="F32" s="88"/>
      <c r="G32" s="88"/>
      <c r="H32" s="88"/>
      <c r="I32" s="88"/>
      <c r="J32" s="88"/>
      <c r="K32" s="88"/>
      <c r="L32" s="88"/>
      <c r="M32" s="88"/>
      <c r="N32" s="88"/>
    </row>
    <row r="33" spans="1:14" s="89" customFormat="1" hidden="1" x14ac:dyDescent="0.35">
      <c r="A33" s="94"/>
      <c r="B33" s="95"/>
      <c r="C33" s="96"/>
      <c r="D33" s="96"/>
      <c r="E33" s="97"/>
      <c r="F33" s="88"/>
      <c r="G33" s="88"/>
      <c r="H33" s="88"/>
      <c r="I33" s="88"/>
      <c r="J33" s="88"/>
      <c r="K33" s="88"/>
      <c r="L33" s="88"/>
      <c r="M33" s="88"/>
      <c r="N33" s="88"/>
    </row>
    <row r="34" spans="1:14" s="89" customFormat="1" hidden="1" x14ac:dyDescent="0.35">
      <c r="A34" s="94"/>
      <c r="B34" s="95"/>
      <c r="C34" s="96"/>
      <c r="D34" s="96"/>
      <c r="E34" s="97"/>
      <c r="F34" s="88"/>
      <c r="G34" s="88"/>
      <c r="H34" s="88"/>
      <c r="I34" s="88"/>
      <c r="J34" s="88"/>
      <c r="K34" s="88"/>
      <c r="L34" s="88"/>
      <c r="M34" s="88"/>
      <c r="N34" s="88"/>
    </row>
    <row r="35" spans="1:14" s="89" customFormat="1" ht="15" hidden="1" thickBot="1" x14ac:dyDescent="0.4">
      <c r="A35" s="98"/>
      <c r="B35" s="99"/>
      <c r="C35" s="100"/>
      <c r="D35" s="100"/>
      <c r="E35" s="101"/>
      <c r="F35" s="88"/>
      <c r="G35" s="88"/>
      <c r="H35" s="88"/>
      <c r="I35" s="88"/>
      <c r="J35" s="88"/>
      <c r="K35" s="88"/>
      <c r="L35" s="88"/>
      <c r="M35" s="88"/>
      <c r="N35" s="88"/>
    </row>
    <row r="36" spans="1:14" s="89" customFormat="1" hidden="1" x14ac:dyDescent="0.35">
      <c r="A36" s="88"/>
      <c r="B36" s="88"/>
      <c r="C36" s="88"/>
      <c r="D36" s="88"/>
      <c r="E36" s="88"/>
      <c r="F36" s="88"/>
      <c r="G36" s="88"/>
      <c r="H36" s="88"/>
      <c r="I36" s="88"/>
      <c r="J36" s="88"/>
      <c r="K36" s="88"/>
      <c r="L36" s="88"/>
      <c r="M36" s="88"/>
      <c r="N36" s="88"/>
    </row>
    <row r="37" spans="1:14" s="89" customFormat="1" x14ac:dyDescent="0.35">
      <c r="A37" s="88"/>
      <c r="B37" s="88"/>
      <c r="C37" s="88"/>
      <c r="D37" s="88"/>
      <c r="E37" s="88"/>
      <c r="F37" s="88"/>
      <c r="G37" s="88"/>
      <c r="H37" s="88"/>
      <c r="I37" s="88"/>
      <c r="J37" s="88"/>
      <c r="K37" s="88"/>
      <c r="L37" s="88"/>
      <c r="M37" s="88"/>
      <c r="N37" s="88"/>
    </row>
    <row r="38" spans="1:14" s="89" customFormat="1" x14ac:dyDescent="0.35">
      <c r="A38" s="88"/>
      <c r="B38" s="88"/>
      <c r="C38" s="88"/>
      <c r="D38" s="88"/>
      <c r="E38" s="88"/>
      <c r="F38" s="88"/>
      <c r="G38" s="88"/>
      <c r="H38" s="88"/>
      <c r="I38" s="88"/>
      <c r="J38" s="88"/>
      <c r="K38" s="88"/>
      <c r="L38" s="88"/>
      <c r="M38" s="88"/>
      <c r="N38" s="88"/>
    </row>
    <row r="39" spans="1:14" s="89" customFormat="1" x14ac:dyDescent="0.35">
      <c r="A39" s="88"/>
      <c r="B39" s="88"/>
      <c r="C39" s="88"/>
      <c r="D39" s="88"/>
      <c r="E39" s="88"/>
      <c r="F39" s="88"/>
      <c r="G39" s="88"/>
      <c r="H39" s="88"/>
      <c r="I39" s="88"/>
      <c r="J39" s="88"/>
      <c r="K39" s="88"/>
      <c r="L39" s="88"/>
      <c r="M39" s="88"/>
      <c r="N39" s="88"/>
    </row>
    <row r="40" spans="1:14" s="89" customFormat="1" x14ac:dyDescent="0.35">
      <c r="A40" s="88"/>
      <c r="B40" s="88"/>
      <c r="C40" s="88"/>
      <c r="D40" s="88"/>
      <c r="E40" s="88"/>
      <c r="F40" s="88"/>
      <c r="G40" s="88"/>
      <c r="H40" s="88"/>
      <c r="I40" s="88"/>
      <c r="J40" s="88"/>
      <c r="K40" s="88"/>
      <c r="L40" s="88"/>
      <c r="M40" s="88"/>
      <c r="N40" s="88"/>
    </row>
    <row r="41" spans="1:14" s="89" customFormat="1" x14ac:dyDescent="0.35">
      <c r="A41" s="88"/>
      <c r="B41" s="88"/>
      <c r="C41" s="88"/>
      <c r="D41" s="88"/>
      <c r="E41" s="88"/>
      <c r="F41" s="88"/>
      <c r="G41" s="88"/>
      <c r="H41" s="88"/>
      <c r="I41" s="88"/>
      <c r="J41" s="88"/>
      <c r="K41" s="88"/>
      <c r="L41" s="88"/>
      <c r="M41" s="88"/>
      <c r="N41" s="88"/>
    </row>
    <row r="42" spans="1:14" s="89" customFormat="1" x14ac:dyDescent="0.35">
      <c r="A42" s="88"/>
      <c r="B42" s="88"/>
      <c r="C42" s="88"/>
      <c r="D42" s="88"/>
      <c r="E42" s="88"/>
      <c r="F42" s="88"/>
      <c r="G42" s="88"/>
      <c r="H42" s="88"/>
      <c r="I42" s="88"/>
      <c r="J42" s="88"/>
      <c r="K42" s="88"/>
      <c r="L42" s="88"/>
      <c r="M42" s="88"/>
      <c r="N42" s="88"/>
    </row>
    <row r="43" spans="1:14" s="89" customFormat="1" x14ac:dyDescent="0.35">
      <c r="A43" s="88"/>
      <c r="B43" s="88"/>
      <c r="C43" s="88"/>
      <c r="D43" s="88"/>
      <c r="E43" s="88"/>
      <c r="F43" s="88"/>
      <c r="G43" s="88"/>
      <c r="H43" s="88"/>
      <c r="I43" s="88"/>
      <c r="J43" s="88"/>
      <c r="K43" s="88"/>
      <c r="L43" s="88"/>
      <c r="M43" s="88"/>
      <c r="N43" s="88"/>
    </row>
    <row r="44" spans="1:14" s="89" customFormat="1" x14ac:dyDescent="0.35">
      <c r="A44" s="88"/>
      <c r="B44" s="88"/>
      <c r="C44" s="88"/>
      <c r="D44" s="88"/>
      <c r="E44" s="88"/>
      <c r="F44" s="88"/>
      <c r="G44" s="88"/>
      <c r="H44" s="88"/>
      <c r="I44" s="88"/>
      <c r="J44" s="88"/>
      <c r="K44" s="88"/>
      <c r="L44" s="88"/>
      <c r="M44" s="88"/>
      <c r="N44" s="88"/>
    </row>
    <row r="45" spans="1:14" s="89" customFormat="1" x14ac:dyDescent="0.35">
      <c r="A45" s="88"/>
      <c r="B45" s="88"/>
      <c r="C45" s="88"/>
      <c r="D45" s="88"/>
      <c r="E45" s="88"/>
      <c r="F45" s="88"/>
      <c r="G45" s="88"/>
      <c r="H45" s="88"/>
      <c r="I45" s="88"/>
      <c r="J45" s="88"/>
      <c r="K45" s="88"/>
      <c r="L45" s="88"/>
      <c r="M45" s="88"/>
      <c r="N45" s="88"/>
    </row>
    <row r="46" spans="1:14" s="89" customFormat="1" x14ac:dyDescent="0.35">
      <c r="A46" s="88"/>
      <c r="B46" s="88"/>
      <c r="C46" s="88"/>
      <c r="D46" s="88"/>
      <c r="E46" s="88"/>
      <c r="F46" s="88"/>
      <c r="G46" s="88"/>
      <c r="H46" s="88"/>
      <c r="I46" s="88"/>
      <c r="J46" s="88"/>
      <c r="K46" s="88"/>
      <c r="L46" s="88"/>
      <c r="M46" s="88"/>
      <c r="N46" s="88"/>
    </row>
    <row r="47" spans="1:14" s="89" customFormat="1" x14ac:dyDescent="0.35">
      <c r="A47" s="88"/>
      <c r="B47" s="88"/>
      <c r="C47" s="88"/>
      <c r="D47" s="88"/>
      <c r="E47" s="88"/>
      <c r="F47" s="88"/>
      <c r="G47" s="88"/>
      <c r="H47" s="88"/>
      <c r="I47" s="88"/>
      <c r="J47" s="88"/>
      <c r="K47" s="88"/>
      <c r="L47" s="88"/>
      <c r="M47" s="88"/>
      <c r="N47" s="88"/>
    </row>
    <row r="48" spans="1:14" s="89" customFormat="1" x14ac:dyDescent="0.35">
      <c r="A48" s="88"/>
      <c r="B48" s="88"/>
      <c r="C48" s="88"/>
      <c r="D48" s="88"/>
      <c r="E48" s="88"/>
      <c r="F48" s="88"/>
      <c r="G48" s="88"/>
      <c r="H48" s="88"/>
      <c r="I48" s="88"/>
      <c r="J48" s="88"/>
      <c r="K48" s="88"/>
      <c r="L48" s="88"/>
      <c r="M48" s="88"/>
      <c r="N48" s="88"/>
    </row>
    <row r="49" spans="1:14" s="89" customFormat="1" x14ac:dyDescent="0.35">
      <c r="A49" s="88"/>
      <c r="B49" s="88"/>
      <c r="C49" s="88"/>
      <c r="D49" s="88"/>
      <c r="E49" s="88"/>
      <c r="F49" s="88"/>
      <c r="G49" s="88"/>
      <c r="H49" s="88"/>
      <c r="I49" s="88"/>
      <c r="J49" s="88"/>
      <c r="K49" s="88"/>
      <c r="L49" s="88"/>
      <c r="M49" s="88"/>
      <c r="N49" s="88"/>
    </row>
    <row r="50" spans="1:14" s="89" customFormat="1" x14ac:dyDescent="0.35">
      <c r="A50" s="88"/>
      <c r="B50" s="88"/>
      <c r="C50" s="88"/>
      <c r="D50" s="88"/>
      <c r="E50" s="88"/>
      <c r="F50" s="88"/>
      <c r="G50" s="88"/>
      <c r="H50" s="88"/>
      <c r="I50" s="88"/>
      <c r="J50" s="88"/>
      <c r="K50" s="88"/>
      <c r="L50" s="88"/>
      <c r="M50" s="88"/>
      <c r="N50" s="88"/>
    </row>
    <row r="51" spans="1:14" s="89" customFormat="1" x14ac:dyDescent="0.35">
      <c r="A51" s="88"/>
      <c r="B51" s="88"/>
      <c r="C51" s="88"/>
      <c r="D51" s="88"/>
      <c r="E51" s="88"/>
      <c r="F51" s="88"/>
      <c r="G51" s="88"/>
      <c r="H51" s="88"/>
      <c r="I51" s="88"/>
      <c r="J51" s="88"/>
      <c r="K51" s="88"/>
      <c r="L51" s="88"/>
      <c r="M51" s="88"/>
      <c r="N51" s="88"/>
    </row>
    <row r="52" spans="1:14" s="89" customFormat="1" x14ac:dyDescent="0.35">
      <c r="A52" s="88"/>
      <c r="B52" s="88"/>
      <c r="C52" s="88"/>
      <c r="D52" s="88"/>
      <c r="E52" s="88"/>
      <c r="F52" s="88"/>
      <c r="G52" s="88"/>
      <c r="H52" s="88"/>
      <c r="I52" s="88"/>
      <c r="J52" s="88"/>
      <c r="K52" s="88"/>
      <c r="L52" s="88"/>
      <c r="M52" s="88"/>
      <c r="N52" s="88"/>
    </row>
    <row r="53" spans="1:14" s="89" customFormat="1" x14ac:dyDescent="0.35">
      <c r="A53" s="88"/>
      <c r="B53" s="88"/>
      <c r="C53" s="88"/>
      <c r="D53" s="88"/>
      <c r="E53" s="88"/>
      <c r="F53" s="88"/>
      <c r="G53" s="88"/>
      <c r="H53" s="88"/>
      <c r="I53" s="88"/>
      <c r="J53" s="88"/>
      <c r="K53" s="88"/>
      <c r="L53" s="88"/>
      <c r="M53" s="88"/>
      <c r="N53" s="88"/>
    </row>
    <row r="54" spans="1:14" s="89" customFormat="1" x14ac:dyDescent="0.35">
      <c r="A54" s="88"/>
      <c r="B54" s="88"/>
      <c r="C54" s="88"/>
      <c r="D54" s="88"/>
      <c r="E54" s="88"/>
      <c r="F54" s="88"/>
      <c r="G54" s="88"/>
      <c r="H54" s="88"/>
      <c r="I54" s="88"/>
      <c r="J54" s="88"/>
      <c r="K54" s="88"/>
      <c r="L54" s="88"/>
      <c r="M54" s="88"/>
      <c r="N54" s="88"/>
    </row>
    <row r="55" spans="1:14" s="89" customFormat="1" x14ac:dyDescent="0.35">
      <c r="A55" s="88"/>
      <c r="B55" s="88"/>
      <c r="C55" s="88"/>
      <c r="D55" s="88"/>
      <c r="E55" s="88"/>
      <c r="F55" s="88"/>
      <c r="G55" s="88"/>
      <c r="H55" s="88"/>
      <c r="I55" s="88"/>
      <c r="J55" s="88"/>
      <c r="K55" s="88"/>
      <c r="L55" s="88"/>
      <c r="M55" s="88"/>
      <c r="N55" s="88"/>
    </row>
    <row r="56" spans="1:14" s="89" customFormat="1" x14ac:dyDescent="0.35">
      <c r="A56" s="88"/>
      <c r="B56" s="88"/>
      <c r="C56" s="88"/>
      <c r="D56" s="88"/>
      <c r="E56" s="88"/>
      <c r="F56" s="88"/>
      <c r="G56" s="88"/>
      <c r="H56" s="88"/>
      <c r="I56" s="88"/>
      <c r="J56" s="88"/>
      <c r="K56" s="88"/>
      <c r="L56" s="88"/>
      <c r="M56" s="88"/>
      <c r="N56" s="88"/>
    </row>
    <row r="57" spans="1:14" s="89" customFormat="1" x14ac:dyDescent="0.35">
      <c r="A57" s="88"/>
      <c r="B57" s="88"/>
      <c r="C57" s="88"/>
      <c r="D57" s="88"/>
      <c r="E57" s="88"/>
      <c r="F57" s="88"/>
      <c r="G57" s="88"/>
      <c r="H57" s="88"/>
      <c r="I57" s="88"/>
      <c r="J57" s="88"/>
      <c r="K57" s="88"/>
      <c r="L57" s="88"/>
      <c r="M57" s="88"/>
      <c r="N57" s="88"/>
    </row>
    <row r="58" spans="1:14" s="89" customFormat="1" x14ac:dyDescent="0.35">
      <c r="A58" s="88"/>
      <c r="B58" s="88"/>
      <c r="C58" s="88"/>
      <c r="D58" s="88"/>
      <c r="E58" s="88"/>
      <c r="F58" s="88"/>
      <c r="G58" s="88"/>
      <c r="H58" s="88"/>
      <c r="I58" s="88"/>
      <c r="J58" s="88"/>
      <c r="K58" s="88"/>
      <c r="L58" s="88"/>
      <c r="M58" s="88"/>
      <c r="N58" s="88"/>
    </row>
    <row r="59" spans="1:14" s="89" customFormat="1" x14ac:dyDescent="0.35">
      <c r="A59" s="88"/>
      <c r="B59" s="88"/>
      <c r="C59" s="88"/>
      <c r="D59" s="88"/>
      <c r="E59" s="88"/>
      <c r="F59" s="88"/>
      <c r="G59" s="88"/>
      <c r="H59" s="88"/>
      <c r="I59" s="88"/>
      <c r="J59" s="88"/>
      <c r="K59" s="88"/>
      <c r="L59" s="88"/>
      <c r="M59" s="88"/>
      <c r="N59" s="88"/>
    </row>
    <row r="60" spans="1:14" s="89" customFormat="1" x14ac:dyDescent="0.35">
      <c r="A60" s="88"/>
      <c r="B60" s="88"/>
      <c r="C60" s="88"/>
      <c r="D60" s="88"/>
      <c r="E60" s="88"/>
      <c r="F60" s="88"/>
      <c r="G60" s="88"/>
      <c r="H60" s="88"/>
      <c r="I60" s="88"/>
      <c r="J60" s="88"/>
      <c r="K60" s="88"/>
      <c r="L60" s="88"/>
      <c r="M60" s="88"/>
      <c r="N60" s="88"/>
    </row>
    <row r="61" spans="1:14" s="89" customFormat="1" x14ac:dyDescent="0.35">
      <c r="A61" s="88"/>
      <c r="B61" s="88"/>
      <c r="C61" s="88"/>
      <c r="D61" s="88"/>
      <c r="E61" s="88"/>
      <c r="F61" s="88"/>
      <c r="G61" s="88"/>
      <c r="H61" s="88"/>
      <c r="I61" s="88"/>
      <c r="J61" s="88"/>
      <c r="K61" s="88"/>
      <c r="L61" s="88"/>
      <c r="M61" s="88"/>
      <c r="N61" s="88"/>
    </row>
    <row r="62" spans="1:14" s="89" customFormat="1" x14ac:dyDescent="0.35">
      <c r="A62" s="88"/>
      <c r="B62" s="88"/>
      <c r="C62" s="88"/>
      <c r="D62" s="88"/>
      <c r="E62" s="88"/>
      <c r="F62" s="88"/>
      <c r="G62" s="88"/>
      <c r="H62" s="88"/>
      <c r="I62" s="88"/>
      <c r="J62" s="88"/>
      <c r="K62" s="88"/>
      <c r="L62" s="88"/>
      <c r="M62" s="88"/>
      <c r="N62" s="88"/>
    </row>
    <row r="63" spans="1:14" s="89" customFormat="1" x14ac:dyDescent="0.35">
      <c r="A63" s="88"/>
      <c r="B63" s="88"/>
      <c r="C63" s="88"/>
      <c r="D63" s="88"/>
      <c r="E63" s="88"/>
      <c r="F63" s="88"/>
      <c r="G63" s="88"/>
      <c r="H63" s="88"/>
      <c r="I63" s="88"/>
      <c r="J63" s="88"/>
      <c r="K63" s="88"/>
      <c r="L63" s="88"/>
      <c r="M63" s="88"/>
      <c r="N63" s="88"/>
    </row>
    <row r="64" spans="1:14" s="89" customFormat="1" x14ac:dyDescent="0.35">
      <c r="A64" s="88"/>
      <c r="B64" s="88"/>
      <c r="C64" s="88"/>
      <c r="D64" s="88"/>
      <c r="E64" s="88"/>
      <c r="F64" s="88"/>
      <c r="G64" s="88"/>
      <c r="H64" s="88"/>
      <c r="I64" s="88"/>
      <c r="J64" s="88"/>
      <c r="K64" s="88"/>
      <c r="L64" s="88"/>
      <c r="M64" s="88"/>
      <c r="N64" s="88"/>
    </row>
    <row r="65" spans="1:14" s="89" customFormat="1" x14ac:dyDescent="0.35">
      <c r="A65" s="88"/>
      <c r="B65" s="88"/>
      <c r="C65" s="88"/>
      <c r="D65" s="88"/>
      <c r="E65" s="88"/>
      <c r="F65" s="88"/>
      <c r="G65" s="88"/>
      <c r="H65" s="88"/>
      <c r="I65" s="88"/>
      <c r="J65" s="88"/>
      <c r="K65" s="88"/>
      <c r="L65" s="88"/>
      <c r="M65" s="88"/>
      <c r="N65" s="88"/>
    </row>
    <row r="66" spans="1:14" s="89" customFormat="1" x14ac:dyDescent="0.35">
      <c r="A66" s="88"/>
      <c r="B66" s="88"/>
      <c r="C66" s="88"/>
      <c r="D66" s="88"/>
      <c r="E66" s="88"/>
      <c r="F66" s="88"/>
      <c r="G66" s="88"/>
      <c r="H66" s="88"/>
      <c r="I66" s="88"/>
      <c r="J66" s="88"/>
      <c r="K66" s="88"/>
      <c r="L66" s="88"/>
      <c r="M66" s="88"/>
      <c r="N66" s="88"/>
    </row>
    <row r="67" spans="1:14" s="89" customFormat="1" x14ac:dyDescent="0.35">
      <c r="A67" s="88"/>
      <c r="B67" s="88"/>
      <c r="C67" s="88"/>
      <c r="D67" s="88"/>
      <c r="E67" s="88"/>
      <c r="F67" s="88"/>
      <c r="G67" s="88"/>
      <c r="H67" s="88"/>
      <c r="I67" s="88"/>
      <c r="J67" s="88"/>
      <c r="K67" s="88"/>
      <c r="L67" s="88"/>
      <c r="M67" s="88"/>
      <c r="N67" s="88"/>
    </row>
    <row r="68" spans="1:14" s="89" customFormat="1" x14ac:dyDescent="0.35">
      <c r="A68" s="88"/>
      <c r="B68" s="88"/>
      <c r="C68" s="88"/>
      <c r="D68" s="88"/>
      <c r="E68" s="88"/>
      <c r="F68" s="88"/>
      <c r="G68" s="88"/>
      <c r="H68" s="88"/>
      <c r="I68" s="88"/>
      <c r="J68" s="88"/>
      <c r="K68" s="88"/>
      <c r="L68" s="88"/>
      <c r="M68" s="88"/>
      <c r="N68" s="88"/>
    </row>
    <row r="69" spans="1:14" s="89" customFormat="1" x14ac:dyDescent="0.35">
      <c r="A69" s="88"/>
      <c r="B69" s="88"/>
      <c r="C69" s="88"/>
      <c r="D69" s="88"/>
      <c r="E69" s="88"/>
      <c r="F69" s="88"/>
      <c r="G69" s="88"/>
      <c r="H69" s="88"/>
      <c r="I69" s="88"/>
      <c r="J69" s="88"/>
      <c r="K69" s="88"/>
      <c r="L69" s="88"/>
      <c r="M69" s="88"/>
      <c r="N69" s="88"/>
    </row>
    <row r="70" spans="1:14" s="89" customFormat="1" x14ac:dyDescent="0.35">
      <c r="A70" s="88"/>
      <c r="B70" s="88"/>
      <c r="C70" s="88"/>
      <c r="D70" s="88"/>
      <c r="E70" s="88"/>
      <c r="F70" s="88"/>
      <c r="G70" s="88"/>
      <c r="H70" s="88"/>
      <c r="I70" s="88"/>
      <c r="J70" s="88"/>
      <c r="K70" s="88"/>
      <c r="L70" s="88"/>
      <c r="M70" s="88"/>
      <c r="N70" s="88"/>
    </row>
    <row r="71" spans="1:14" s="89" customFormat="1" x14ac:dyDescent="0.35">
      <c r="A71" s="88"/>
      <c r="B71" s="88"/>
      <c r="C71" s="88"/>
      <c r="D71" s="88"/>
      <c r="E71" s="88"/>
      <c r="F71" s="88"/>
      <c r="G71" s="88"/>
      <c r="H71" s="88"/>
      <c r="I71" s="88"/>
      <c r="J71" s="88"/>
      <c r="K71" s="88"/>
      <c r="L71" s="88"/>
      <c r="M71" s="88"/>
      <c r="N71" s="88"/>
    </row>
    <row r="72" spans="1:14" s="89" customFormat="1" x14ac:dyDescent="0.35">
      <c r="A72" s="88"/>
      <c r="B72" s="88"/>
      <c r="C72" s="88"/>
      <c r="D72" s="88"/>
      <c r="E72" s="88"/>
      <c r="F72" s="88"/>
      <c r="G72" s="88"/>
      <c r="H72" s="88"/>
      <c r="I72" s="88"/>
      <c r="J72" s="88"/>
      <c r="K72" s="88"/>
      <c r="L72" s="88"/>
      <c r="M72" s="88"/>
      <c r="N72" s="88"/>
    </row>
    <row r="73" spans="1:14" s="89" customFormat="1" x14ac:dyDescent="0.35">
      <c r="A73" s="88"/>
      <c r="B73" s="88"/>
      <c r="C73" s="88"/>
      <c r="D73" s="88"/>
      <c r="E73" s="88"/>
      <c r="F73" s="88"/>
      <c r="G73" s="88"/>
      <c r="H73" s="88"/>
      <c r="I73" s="88"/>
      <c r="J73" s="88"/>
      <c r="K73" s="88"/>
      <c r="L73" s="88"/>
      <c r="M73" s="88"/>
      <c r="N73" s="88"/>
    </row>
    <row r="74" spans="1:14" s="89" customFormat="1" x14ac:dyDescent="0.35">
      <c r="A74" s="88"/>
      <c r="B74" s="88"/>
      <c r="C74" s="88"/>
      <c r="D74" s="88"/>
      <c r="E74" s="88"/>
      <c r="F74" s="88"/>
      <c r="G74" s="88"/>
      <c r="H74" s="88"/>
      <c r="I74" s="88"/>
      <c r="J74" s="88"/>
      <c r="K74" s="88"/>
      <c r="L74" s="88"/>
      <c r="M74" s="88"/>
      <c r="N74" s="88"/>
    </row>
    <row r="75" spans="1:14" s="89" customFormat="1" x14ac:dyDescent="0.35">
      <c r="A75" s="88"/>
      <c r="B75" s="88"/>
      <c r="C75" s="88"/>
      <c r="D75" s="88"/>
      <c r="E75" s="88"/>
      <c r="F75" s="88"/>
      <c r="G75" s="88"/>
      <c r="H75" s="88"/>
      <c r="I75" s="88"/>
      <c r="J75" s="88"/>
      <c r="K75" s="88"/>
      <c r="L75" s="88"/>
      <c r="M75" s="88"/>
      <c r="N75" s="88"/>
    </row>
  </sheetData>
  <mergeCells count="1">
    <mergeCell ref="A5:E5"/>
  </mergeCells>
  <hyperlinks>
    <hyperlink ref="E1" location="Indice!A1" display="Indice" xr:uid="{00000000-0004-0000-2D00-000000000000}"/>
  </hyperlinks>
  <pageMargins left="0.25" right="0.25" top="0.75" bottom="0.75" header="0.3" footer="0.3"/>
  <pageSetup paperSize="9" scale="79" fitToHeight="0" orientation="portrait" r:id="rId1"/>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Hoja42">
    <tabColor rgb="FF000099"/>
    <pageSetUpPr fitToPage="1"/>
  </sheetPr>
  <dimension ref="A1:J15"/>
  <sheetViews>
    <sheetView showGridLines="0" topLeftCell="A24" zoomScaleNormal="100" workbookViewId="0">
      <selection activeCell="B2" sqref="B2"/>
    </sheetView>
  </sheetViews>
  <sheetFormatPr baseColWidth="10" defaultRowHeight="14.5" x14ac:dyDescent="0.35"/>
  <cols>
    <col min="1" max="4" width="24.453125" style="59" customWidth="1"/>
    <col min="5" max="10" width="11.453125" style="59"/>
  </cols>
  <sheetData>
    <row r="1" spans="1:10" x14ac:dyDescent="0.35">
      <c r="A1" s="59" t="str">
        <f>Indice!C1</f>
        <v>ZUBA S.A.E.C.A.</v>
      </c>
      <c r="E1" s="73" t="s">
        <v>319</v>
      </c>
    </row>
    <row r="2" spans="1:10" ht="32.25" customHeight="1" x14ac:dyDescent="0.35">
      <c r="C2" s="64"/>
    </row>
    <row r="4" spans="1:10" x14ac:dyDescent="0.35">
      <c r="A4" s="222" t="s">
        <v>320</v>
      </c>
      <c r="B4" s="120"/>
      <c r="C4" s="120"/>
      <c r="D4" s="120"/>
      <c r="E4" s="121"/>
    </row>
    <row r="5" spans="1:10" hidden="1" x14ac:dyDescent="0.35">
      <c r="A5" s="829" t="s">
        <v>153</v>
      </c>
      <c r="B5" s="829"/>
      <c r="C5" s="829"/>
      <c r="D5" s="829"/>
      <c r="E5" s="829"/>
    </row>
    <row r="6" spans="1:10" s="89" customFormat="1" hidden="1" x14ac:dyDescent="0.35">
      <c r="A6" s="839" t="str">
        <f>IFERROR("Los principales contratos suscriptos por la Sociedad, vigentes al  "&amp;DAY(Indice!B6)&amp;" de "&amp;VLOOKUP(MONTH(Indice!B6),Indice!S:T,2,0)&amp;" de "&amp;YEAR(Indice!B6-1)&amp;" son:","Los principales contratos suscriptos por la Sociedad, vigentes al … de …  20X2 son:")</f>
        <v>Los principales contratos suscriptos por la Sociedad, vigentes al  30 de Septiembre de 2024 son:</v>
      </c>
      <c r="B6" s="839"/>
      <c r="C6" s="839"/>
      <c r="D6" s="839"/>
      <c r="E6" s="839"/>
      <c r="F6" s="88"/>
      <c r="G6" s="88"/>
      <c r="H6" s="88"/>
      <c r="I6" s="88"/>
      <c r="J6" s="88"/>
    </row>
    <row r="7" spans="1:10" s="89" customFormat="1" hidden="1" x14ac:dyDescent="0.35">
      <c r="A7" s="88" t="s">
        <v>154</v>
      </c>
      <c r="B7" s="88"/>
      <c r="C7" s="88"/>
      <c r="D7" s="88"/>
      <c r="E7" s="88"/>
      <c r="F7" s="88"/>
      <c r="G7" s="88"/>
      <c r="H7" s="88"/>
      <c r="I7" s="88"/>
      <c r="J7" s="88"/>
    </row>
    <row r="8" spans="1:10" s="88" customFormat="1" hidden="1" x14ac:dyDescent="0.35">
      <c r="A8" s="88" t="s">
        <v>155</v>
      </c>
    </row>
    <row r="9" spans="1:10" s="89" customFormat="1" hidden="1" x14ac:dyDescent="0.35">
      <c r="A9" s="88"/>
      <c r="B9" s="88"/>
      <c r="C9" s="88"/>
      <c r="D9" s="88"/>
      <c r="E9" s="88"/>
      <c r="F9" s="88"/>
      <c r="G9" s="88"/>
      <c r="H9" s="88"/>
      <c r="I9" s="88"/>
      <c r="J9" s="88"/>
    </row>
    <row r="10" spans="1:10" s="89" customFormat="1" hidden="1" x14ac:dyDescent="0.35">
      <c r="B10" s="88"/>
      <c r="C10" s="88"/>
      <c r="D10" s="88"/>
      <c r="E10" s="88"/>
      <c r="F10" s="88"/>
      <c r="G10" s="88"/>
      <c r="H10" s="88"/>
      <c r="I10" s="88"/>
      <c r="J10" s="88"/>
    </row>
    <row r="11" spans="1:10" s="89" customFormat="1" x14ac:dyDescent="0.35">
      <c r="A11" s="840" t="str">
        <f>IFERROR("Al  "&amp;DAY(Indice!B6)&amp;" de "&amp;VLOOKUP(MONTH(Indice!B6),Indice!S:T,2,0)&amp;" de "&amp;YEAR(Indice!B6-1)&amp;" no existen situaciones contingentes, ni reclamos que pudieran resultar en la generación de obligaciones para la Sociedad adicionales a las que se presentan en estos estados financieros.","Al … de …………... 20X2 no existen situaciones contingentes, ni reclamos que pudieran resultar en la generación de obligaciones para la Sociedad adicionales a las que se presentan en estos estados financieros.")</f>
        <v>Al  30 de Septiembre de 2024 no existen situaciones contingentes, ni reclamos que pudieran resultar en la generación de obligaciones para la Sociedad adicionales a las que se presentan en estos estados financieros.</v>
      </c>
      <c r="B11" s="840"/>
      <c r="C11" s="840"/>
      <c r="D11" s="840"/>
      <c r="E11" s="88"/>
      <c r="F11" s="88"/>
      <c r="G11" s="88"/>
      <c r="H11" s="88"/>
      <c r="I11" s="88"/>
      <c r="J11" s="88"/>
    </row>
    <row r="12" spans="1:10" s="89" customFormat="1" ht="16.5" customHeight="1" x14ac:dyDescent="0.35">
      <c r="A12" s="840"/>
      <c r="B12" s="840"/>
      <c r="C12" s="840"/>
      <c r="D12" s="840"/>
      <c r="E12" s="125"/>
      <c r="F12" s="88"/>
      <c r="G12" s="88"/>
      <c r="H12" s="88"/>
      <c r="I12" s="88"/>
      <c r="J12" s="88"/>
    </row>
    <row r="13" spans="1:10" s="89" customFormat="1" x14ac:dyDescent="0.35">
      <c r="A13" s="88"/>
      <c r="B13" s="88"/>
      <c r="C13" s="88"/>
      <c r="D13" s="88"/>
      <c r="E13" s="88"/>
      <c r="F13" s="88"/>
      <c r="G13" s="88"/>
      <c r="H13" s="88"/>
      <c r="I13" s="88"/>
      <c r="J13" s="88"/>
    </row>
    <row r="14" spans="1:10" s="89" customFormat="1" x14ac:dyDescent="0.35">
      <c r="A14" s="88"/>
      <c r="B14" s="88"/>
      <c r="C14" s="88"/>
      <c r="D14" s="88"/>
      <c r="E14" s="88"/>
      <c r="F14" s="88"/>
      <c r="G14" s="88"/>
      <c r="H14" s="88"/>
      <c r="I14" s="88"/>
      <c r="J14" s="88"/>
    </row>
    <row r="15" spans="1:10" s="89" customFormat="1" ht="21.15" hidden="1" customHeight="1" x14ac:dyDescent="0.35">
      <c r="A15" s="838" t="s">
        <v>329</v>
      </c>
      <c r="B15" s="838"/>
      <c r="C15" s="838"/>
      <c r="D15" s="838"/>
      <c r="E15" s="126"/>
      <c r="F15" s="88"/>
      <c r="G15" s="88"/>
      <c r="H15" s="88"/>
      <c r="I15" s="88"/>
      <c r="J15" s="88"/>
    </row>
  </sheetData>
  <mergeCells count="4">
    <mergeCell ref="A15:D15"/>
    <mergeCell ref="A5:E5"/>
    <mergeCell ref="A6:E6"/>
    <mergeCell ref="A11:D12"/>
  </mergeCells>
  <hyperlinks>
    <hyperlink ref="E1" location="Indice!A1" display="Indice" xr:uid="{00000000-0004-0000-2E00-000000000000}"/>
  </hyperlinks>
  <pageMargins left="0.7" right="0.7" top="0.75" bottom="0.75" header="0.3" footer="0.3"/>
  <pageSetup paperSize="9" scale="89" fitToHeight="0" orientation="portrait" r:id="rId1"/>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Hoja43">
    <tabColor rgb="FF000099"/>
    <pageSetUpPr fitToPage="1"/>
  </sheetPr>
  <dimension ref="A1:AV47"/>
  <sheetViews>
    <sheetView topLeftCell="A3" zoomScaleNormal="100" workbookViewId="0">
      <selection activeCell="C53" sqref="C53"/>
    </sheetView>
  </sheetViews>
  <sheetFormatPr baseColWidth="10" defaultRowHeight="14.5" x14ac:dyDescent="0.35"/>
  <cols>
    <col min="1" max="1" width="47.90625" style="59" customWidth="1"/>
    <col min="2" max="2" width="26.90625" style="59" customWidth="1"/>
    <col min="3" max="3" width="26.08984375" style="59" customWidth="1"/>
    <col min="4" max="48" width="11.453125" style="59"/>
  </cols>
  <sheetData>
    <row r="1" spans="1:8" x14ac:dyDescent="0.35">
      <c r="A1" s="59" t="str">
        <f>Indice!C1</f>
        <v>ZUBA S.A.E.C.A.</v>
      </c>
      <c r="D1" s="73" t="s">
        <v>805</v>
      </c>
    </row>
    <row r="2" spans="1:8" ht="20.25" customHeight="1" x14ac:dyDescent="0.35"/>
    <row r="4" spans="1:8" x14ac:dyDescent="0.35">
      <c r="A4" s="721" t="s">
        <v>326</v>
      </c>
      <c r="B4" s="721"/>
      <c r="C4" s="721"/>
      <c r="D4" s="721"/>
    </row>
    <row r="5" spans="1:8" ht="15.75" customHeight="1" x14ac:dyDescent="0.35">
      <c r="A5" s="841" t="s">
        <v>1179</v>
      </c>
      <c r="B5" s="841"/>
      <c r="C5" s="841"/>
      <c r="D5" s="841"/>
      <c r="E5" s="124"/>
      <c r="F5" s="124"/>
      <c r="G5" s="124"/>
      <c r="H5" s="124"/>
    </row>
    <row r="6" spans="1:8" ht="53.4" customHeight="1" x14ac:dyDescent="0.35">
      <c r="A6" s="842" t="s">
        <v>1098</v>
      </c>
      <c r="B6" s="842"/>
      <c r="C6" s="842"/>
      <c r="D6" s="842"/>
      <c r="E6" s="124"/>
      <c r="F6" s="124"/>
      <c r="G6" s="124"/>
      <c r="H6" s="124"/>
    </row>
    <row r="7" spans="1:8" s="689" customFormat="1" ht="33" customHeight="1" x14ac:dyDescent="0.35">
      <c r="A7" s="842" t="s">
        <v>327</v>
      </c>
      <c r="B7" s="842"/>
      <c r="C7" s="842"/>
      <c r="D7" s="842"/>
      <c r="E7" s="124"/>
      <c r="F7" s="124"/>
      <c r="G7" s="124"/>
      <c r="H7" s="124"/>
    </row>
    <row r="8" spans="1:8" s="689" customFormat="1" ht="22.25" customHeight="1" x14ac:dyDescent="0.35">
      <c r="A8" s="842"/>
      <c r="B8" s="842"/>
      <c r="C8" s="842"/>
      <c r="D8" s="842"/>
      <c r="E8" s="124"/>
      <c r="F8" s="124"/>
      <c r="G8" s="124"/>
      <c r="H8" s="124"/>
    </row>
    <row r="9" spans="1:8" ht="15.5" x14ac:dyDescent="0.35">
      <c r="A9" s="403" t="s">
        <v>1084</v>
      </c>
      <c r="B9" s="407">
        <f>IFERROR(IF(Indice!B6="","2XX2",YEAR(Indice!B6)),"2XX2")</f>
        <v>2024</v>
      </c>
      <c r="C9" s="407">
        <f>+IFERROR(YEAR(Indice!B6-365),"2XX1")</f>
        <v>2023</v>
      </c>
    </row>
    <row r="10" spans="1:8" ht="15.5" x14ac:dyDescent="0.35">
      <c r="A10" s="403" t="s">
        <v>1085</v>
      </c>
      <c r="B10" s="470">
        <v>0</v>
      </c>
      <c r="C10" s="470">
        <v>28180963616.887932</v>
      </c>
    </row>
    <row r="11" spans="1:8" ht="15.5" x14ac:dyDescent="0.35">
      <c r="A11" s="122" t="s">
        <v>995</v>
      </c>
      <c r="B11" s="466"/>
      <c r="C11" s="466">
        <v>2206670297.2862277</v>
      </c>
    </row>
    <row r="12" spans="1:8" ht="15.5" x14ac:dyDescent="0.35">
      <c r="A12" s="122" t="s">
        <v>996</v>
      </c>
      <c r="B12" s="466"/>
      <c r="C12" s="466">
        <v>1172410071.495682</v>
      </c>
    </row>
    <row r="13" spans="1:8" ht="15.5" x14ac:dyDescent="0.35">
      <c r="A13" s="122" t="s">
        <v>997</v>
      </c>
      <c r="B13" s="466"/>
      <c r="C13" s="466">
        <v>1257923562.3324931</v>
      </c>
    </row>
    <row r="14" spans="1:8" ht="15.5" x14ac:dyDescent="0.35">
      <c r="A14" s="122" t="s">
        <v>998</v>
      </c>
      <c r="B14" s="466"/>
      <c r="C14" s="466">
        <v>805856789.9083848</v>
      </c>
    </row>
    <row r="15" spans="1:8" ht="15.5" x14ac:dyDescent="0.35">
      <c r="A15" s="122" t="s">
        <v>999</v>
      </c>
      <c r="B15" s="466"/>
      <c r="C15" s="466">
        <v>648461359.8559109</v>
      </c>
    </row>
    <row r="16" spans="1:8" ht="15.5" x14ac:dyDescent="0.35">
      <c r="A16" s="122" t="s">
        <v>1000</v>
      </c>
      <c r="B16" s="466"/>
      <c r="C16" s="466">
        <v>235974297.10923716</v>
      </c>
    </row>
    <row r="17" spans="1:3" ht="15.5" x14ac:dyDescent="0.35">
      <c r="A17" s="122" t="s">
        <v>1001</v>
      </c>
      <c r="B17" s="466"/>
      <c r="C17" s="466">
        <v>8332384033.9000006</v>
      </c>
    </row>
    <row r="18" spans="1:3" ht="15.5" x14ac:dyDescent="0.35">
      <c r="A18" s="122" t="s">
        <v>1045</v>
      </c>
      <c r="B18" s="466"/>
      <c r="C18" s="466">
        <v>2584899.8000000003</v>
      </c>
    </row>
    <row r="19" spans="1:3" ht="15.5" x14ac:dyDescent="0.35">
      <c r="A19" s="122" t="s">
        <v>1046</v>
      </c>
      <c r="B19" s="466"/>
      <c r="C19" s="466">
        <v>2278465.2000000002</v>
      </c>
    </row>
    <row r="20" spans="1:3" ht="15.5" x14ac:dyDescent="0.35">
      <c r="A20" s="122" t="s">
        <v>1073</v>
      </c>
      <c r="B20" s="466"/>
      <c r="C20" s="466">
        <v>1928112468.8000002</v>
      </c>
    </row>
    <row r="21" spans="1:3" ht="15.5" x14ac:dyDescent="0.35">
      <c r="A21" s="122" t="s">
        <v>1045</v>
      </c>
      <c r="B21" s="466"/>
      <c r="C21" s="466">
        <v>786679056.60000002</v>
      </c>
    </row>
    <row r="22" spans="1:3" ht="15.5" x14ac:dyDescent="0.35">
      <c r="A22" s="122" t="s">
        <v>1057</v>
      </c>
      <c r="B22" s="466"/>
      <c r="C22" s="466">
        <v>24164858.400000002</v>
      </c>
    </row>
    <row r="23" spans="1:3" ht="15.5" x14ac:dyDescent="0.35">
      <c r="A23" s="122" t="s">
        <v>1086</v>
      </c>
      <c r="B23" s="466"/>
      <c r="C23" s="466">
        <v>3543658570.1000004</v>
      </c>
    </row>
    <row r="24" spans="1:3" ht="15.5" x14ac:dyDescent="0.35">
      <c r="A24" s="122" t="s">
        <v>1008</v>
      </c>
      <c r="B24" s="466"/>
      <c r="C24" s="466">
        <v>7233804886.1000004</v>
      </c>
    </row>
    <row r="25" spans="1:3" ht="15.5" x14ac:dyDescent="0.35">
      <c r="A25" s="403" t="s">
        <v>1087</v>
      </c>
      <c r="B25" s="467">
        <v>0</v>
      </c>
      <c r="C25" s="467">
        <v>30703053433.544109</v>
      </c>
    </row>
    <row r="26" spans="1:3" ht="15.5" x14ac:dyDescent="0.35">
      <c r="A26" s="122" t="s">
        <v>993</v>
      </c>
      <c r="B26" s="466"/>
      <c r="C26" s="466">
        <v>1925386552.1000001</v>
      </c>
    </row>
    <row r="27" spans="1:3" ht="15.5" x14ac:dyDescent="0.35">
      <c r="A27" s="122" t="s">
        <v>1059</v>
      </c>
      <c r="B27" s="466"/>
      <c r="C27" s="466">
        <v>12201778</v>
      </c>
    </row>
    <row r="28" spans="1:3" ht="15.5" x14ac:dyDescent="0.35">
      <c r="A28" s="122" t="s">
        <v>994</v>
      </c>
      <c r="B28" s="466"/>
      <c r="C28" s="466">
        <v>8309469926.3000002</v>
      </c>
    </row>
    <row r="29" spans="1:3" ht="15.5" x14ac:dyDescent="0.35">
      <c r="A29" s="122" t="s">
        <v>1088</v>
      </c>
      <c r="B29" s="466"/>
      <c r="C29" s="466">
        <v>78223823.400000006</v>
      </c>
    </row>
    <row r="30" spans="1:3" ht="15.5" x14ac:dyDescent="0.35">
      <c r="A30" s="122" t="s">
        <v>1089</v>
      </c>
      <c r="B30" s="466"/>
      <c r="C30" s="466">
        <v>104837806</v>
      </c>
    </row>
    <row r="31" spans="1:3" ht="15.5" x14ac:dyDescent="0.35">
      <c r="A31" s="122" t="s">
        <v>1090</v>
      </c>
      <c r="B31" s="466"/>
      <c r="C31" s="466">
        <v>179338531</v>
      </c>
    </row>
    <row r="32" spans="1:3" ht="15.5" x14ac:dyDescent="0.35">
      <c r="A32" s="122" t="s">
        <v>1091</v>
      </c>
      <c r="B32" s="466"/>
      <c r="C32" s="466">
        <v>102132685.30000001</v>
      </c>
    </row>
    <row r="33" spans="1:3" ht="15.5" x14ac:dyDescent="0.35">
      <c r="A33" s="122" t="s">
        <v>1092</v>
      </c>
      <c r="B33" s="466"/>
      <c r="C33" s="466">
        <v>62494911.5</v>
      </c>
    </row>
    <row r="34" spans="1:3" ht="15.5" x14ac:dyDescent="0.35">
      <c r="A34" s="122" t="s">
        <v>1093</v>
      </c>
      <c r="B34" s="466"/>
      <c r="C34" s="466">
        <v>32716749.200000003</v>
      </c>
    </row>
    <row r="35" spans="1:3" ht="15.5" x14ac:dyDescent="0.35">
      <c r="A35" s="122" t="s">
        <v>1094</v>
      </c>
      <c r="B35" s="466"/>
      <c r="C35" s="466">
        <v>19171708.300000001</v>
      </c>
    </row>
    <row r="36" spans="1:3" ht="15.5" x14ac:dyDescent="0.35">
      <c r="A36" s="122" t="s">
        <v>1095</v>
      </c>
      <c r="B36" s="466"/>
      <c r="C36" s="466">
        <v>5170281.5</v>
      </c>
    </row>
    <row r="37" spans="1:3" ht="15.5" x14ac:dyDescent="0.35">
      <c r="A37" s="122" t="s">
        <v>1016</v>
      </c>
      <c r="B37" s="466"/>
      <c r="C37" s="466">
        <v>3731000956.8000002</v>
      </c>
    </row>
    <row r="38" spans="1:3" ht="15.5" x14ac:dyDescent="0.35">
      <c r="A38" s="122" t="s">
        <v>1096</v>
      </c>
      <c r="B38" s="466"/>
      <c r="C38" s="466">
        <v>21612586.800000001</v>
      </c>
    </row>
    <row r="39" spans="1:3" ht="15.5" x14ac:dyDescent="0.35">
      <c r="A39" s="122" t="s">
        <v>1097</v>
      </c>
      <c r="B39" s="466"/>
      <c r="C39" s="466">
        <v>7213911878</v>
      </c>
    </row>
    <row r="40" spans="1:3" ht="15.5" x14ac:dyDescent="0.35">
      <c r="A40" s="122" t="s">
        <v>1005</v>
      </c>
      <c r="B40" s="466"/>
      <c r="C40" s="466">
        <v>2900379330.8387995</v>
      </c>
    </row>
    <row r="41" spans="1:3" ht="15.5" x14ac:dyDescent="0.35">
      <c r="A41" s="122" t="s">
        <v>1006</v>
      </c>
      <c r="B41" s="466"/>
      <c r="C41" s="466">
        <v>1888589061.0360003</v>
      </c>
    </row>
    <row r="42" spans="1:3" ht="15.5" x14ac:dyDescent="0.35">
      <c r="A42" s="122" t="s">
        <v>1007</v>
      </c>
      <c r="B42" s="466"/>
      <c r="C42" s="466">
        <v>1863910371.507</v>
      </c>
    </row>
    <row r="43" spans="1:3" ht="15.5" x14ac:dyDescent="0.35">
      <c r="A43" s="122" t="s">
        <v>1002</v>
      </c>
      <c r="B43" s="466"/>
      <c r="C43" s="466">
        <v>1141183317.762176</v>
      </c>
    </row>
    <row r="44" spans="1:3" ht="15.5" x14ac:dyDescent="0.35">
      <c r="A44" s="122" t="s">
        <v>1003</v>
      </c>
      <c r="B44" s="466"/>
      <c r="C44" s="466">
        <v>808060098.79732037</v>
      </c>
    </row>
    <row r="45" spans="1:3" ht="15.5" x14ac:dyDescent="0.35">
      <c r="A45" s="122" t="s">
        <v>1004</v>
      </c>
      <c r="B45" s="466"/>
      <c r="C45" s="466">
        <v>303261079.40281838</v>
      </c>
    </row>
    <row r="46" spans="1:3" ht="15.5" x14ac:dyDescent="0.35">
      <c r="A46" s="122"/>
      <c r="B46" s="468"/>
      <c r="C46" s="468"/>
    </row>
    <row r="47" spans="1:3" ht="15.5" x14ac:dyDescent="0.35">
      <c r="A47" s="123" t="s">
        <v>3</v>
      </c>
      <c r="B47" s="469">
        <f>+B10-B25</f>
        <v>0</v>
      </c>
      <c r="C47" s="469">
        <f>+C10-C25</f>
        <v>-2522089816.6561775</v>
      </c>
    </row>
  </sheetData>
  <mergeCells count="5">
    <mergeCell ref="A4:D4"/>
    <mergeCell ref="A5:D5"/>
    <mergeCell ref="A6:D6"/>
    <mergeCell ref="A7:D7"/>
    <mergeCell ref="A8:D8"/>
  </mergeCells>
  <hyperlinks>
    <hyperlink ref="D1" location="Indice!A1" display="Índice" xr:uid="{00000000-0004-0000-2F00-000000000000}"/>
  </hyperlinks>
  <pageMargins left="0.25" right="0.25" top="0.75" bottom="0.75" header="0.3" footer="0.3"/>
  <pageSetup paperSize="9" scale="88" fitToHeight="0" orientation="portrait" r:id="rId1"/>
  <drawing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Hoja44">
    <tabColor rgb="FF000099"/>
    <pageSetUpPr fitToPage="1"/>
  </sheetPr>
  <dimension ref="A1:I14"/>
  <sheetViews>
    <sheetView showGridLines="0" zoomScaleNormal="100" workbookViewId="0">
      <selection activeCell="A18" sqref="A18"/>
    </sheetView>
  </sheetViews>
  <sheetFormatPr baseColWidth="10" defaultRowHeight="14.5" x14ac:dyDescent="0.35"/>
  <cols>
    <col min="1" max="4" width="24.453125" style="59" customWidth="1"/>
    <col min="5" max="9" width="11.453125" style="59"/>
  </cols>
  <sheetData>
    <row r="1" spans="1:9" x14ac:dyDescent="0.35">
      <c r="A1" s="59" t="str">
        <f>Indice!C1</f>
        <v>ZUBA S.A.E.C.A.</v>
      </c>
      <c r="D1" s="73" t="s">
        <v>319</v>
      </c>
    </row>
    <row r="5" spans="1:9" x14ac:dyDescent="0.35">
      <c r="A5" s="309" t="s">
        <v>328</v>
      </c>
      <c r="B5" s="120"/>
      <c r="C5" s="120"/>
      <c r="D5" s="120"/>
    </row>
    <row r="6" spans="1:9" s="103" customFormat="1" ht="17.399999999999999" hidden="1" customHeight="1" x14ac:dyDescent="0.3">
      <c r="A6" s="829" t="s">
        <v>156</v>
      </c>
      <c r="B6" s="829"/>
      <c r="C6" s="829"/>
      <c r="D6" s="829"/>
      <c r="E6" s="102"/>
      <c r="F6" s="102"/>
      <c r="G6" s="102"/>
      <c r="H6" s="102"/>
      <c r="I6" s="102"/>
    </row>
    <row r="7" spans="1:9" hidden="1" x14ac:dyDescent="0.35"/>
    <row r="8" spans="1:9" s="89" customFormat="1" hidden="1" x14ac:dyDescent="0.35">
      <c r="A8" s="88"/>
      <c r="B8" s="88"/>
      <c r="C8" s="88"/>
      <c r="D8" s="88"/>
      <c r="E8" s="88"/>
      <c r="F8" s="88"/>
      <c r="G8" s="88"/>
      <c r="H8" s="88"/>
      <c r="I8" s="88"/>
    </row>
    <row r="9" spans="1:9" s="88" customFormat="1" ht="46.75" customHeight="1" x14ac:dyDescent="0.35">
      <c r="A9" s="843" t="s">
        <v>1198</v>
      </c>
      <c r="B9" s="843"/>
      <c r="C9" s="843"/>
      <c r="D9" s="843"/>
    </row>
    <row r="10" spans="1:9" s="89" customFormat="1" ht="15" customHeight="1" x14ac:dyDescent="0.35">
      <c r="A10" s="88"/>
      <c r="B10" s="88"/>
      <c r="C10" s="88"/>
      <c r="D10" s="88"/>
      <c r="E10" s="88"/>
      <c r="F10" s="88"/>
      <c r="G10" s="88"/>
      <c r="H10" s="88"/>
      <c r="I10" s="88"/>
    </row>
    <row r="11" spans="1:9" s="89" customFormat="1" ht="46.5" customHeight="1" x14ac:dyDescent="0.35">
      <c r="A11" s="845"/>
      <c r="B11" s="845"/>
      <c r="C11" s="845"/>
      <c r="D11" s="845"/>
      <c r="E11" s="88"/>
      <c r="F11" s="88"/>
      <c r="G11" s="88"/>
      <c r="H11" s="88"/>
      <c r="I11" s="88"/>
    </row>
    <row r="12" spans="1:9" s="89" customFormat="1" x14ac:dyDescent="0.35">
      <c r="A12" s="88"/>
      <c r="B12" s="88"/>
      <c r="C12" s="88"/>
      <c r="D12" s="88"/>
      <c r="E12" s="88"/>
      <c r="F12" s="88"/>
      <c r="G12" s="88"/>
      <c r="H12" s="88"/>
      <c r="I12" s="88"/>
    </row>
    <row r="13" spans="1:9" s="89" customFormat="1" x14ac:dyDescent="0.35">
      <c r="A13" s="844"/>
      <c r="B13" s="844"/>
      <c r="C13" s="844"/>
      <c r="D13" s="844"/>
      <c r="E13" s="88"/>
      <c r="F13" s="88"/>
      <c r="G13" s="88"/>
      <c r="H13" s="88"/>
      <c r="I13" s="88"/>
    </row>
    <row r="14" spans="1:9" s="89" customFormat="1" x14ac:dyDescent="0.35">
      <c r="A14" s="88"/>
      <c r="B14" s="88"/>
      <c r="C14" s="88"/>
      <c r="D14" s="88"/>
      <c r="E14" s="88"/>
      <c r="F14" s="88"/>
      <c r="G14" s="88"/>
      <c r="H14" s="88"/>
      <c r="I14" s="88"/>
    </row>
  </sheetData>
  <mergeCells count="4">
    <mergeCell ref="A6:D6"/>
    <mergeCell ref="A9:D9"/>
    <mergeCell ref="A13:D13"/>
    <mergeCell ref="A11:D11"/>
  </mergeCells>
  <hyperlinks>
    <hyperlink ref="D1" location="Indice!A1" display="Indice" xr:uid="{00000000-0004-0000-3000-000000000000}"/>
  </hyperlinks>
  <pageMargins left="0.7" right="0.7" top="0.75" bottom="0.75" header="0.3" footer="0.3"/>
  <pageSetup paperSize="9" scale="89" fitToHeight="0" orientation="portrait" r:id="rId1"/>
  <drawing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000099"/>
    <pageSetUpPr fitToPage="1"/>
  </sheetPr>
  <dimension ref="A1:G36"/>
  <sheetViews>
    <sheetView showGridLines="0" topLeftCell="A24" zoomScaleNormal="100" workbookViewId="0">
      <selection activeCell="B1" sqref="B1:B1048576"/>
    </sheetView>
  </sheetViews>
  <sheetFormatPr baseColWidth="10" defaultRowHeight="14.5" x14ac:dyDescent="0.35"/>
  <cols>
    <col min="1" max="1" width="53.36328125" customWidth="1"/>
    <col min="2" max="3" width="25.08984375" customWidth="1"/>
  </cols>
  <sheetData>
    <row r="1" spans="1:7" x14ac:dyDescent="0.35">
      <c r="A1" t="str">
        <f>Indice!C1</f>
        <v>ZUBA S.A.E.C.A.</v>
      </c>
      <c r="C1" s="182" t="s">
        <v>319</v>
      </c>
      <c r="G1" s="72"/>
    </row>
    <row r="5" spans="1:7" x14ac:dyDescent="0.35">
      <c r="A5" s="310" t="s">
        <v>802</v>
      </c>
      <c r="B5" s="180"/>
      <c r="C5" s="180"/>
      <c r="D5" s="181"/>
      <c r="E5" s="181"/>
      <c r="F5" s="181"/>
    </row>
    <row r="6" spans="1:7" x14ac:dyDescent="0.35">
      <c r="A6" s="311" t="s">
        <v>982</v>
      </c>
      <c r="B6" s="173"/>
      <c r="C6" s="173"/>
      <c r="D6" s="173"/>
      <c r="E6" s="173"/>
      <c r="F6" s="173"/>
    </row>
    <row r="7" spans="1:7" hidden="1" x14ac:dyDescent="0.35">
      <c r="A7" s="173"/>
      <c r="B7" s="173"/>
      <c r="C7" s="173"/>
      <c r="D7" s="173"/>
      <c r="E7" s="173"/>
      <c r="F7" s="173"/>
    </row>
    <row r="8" spans="1:7" hidden="1" x14ac:dyDescent="0.35">
      <c r="A8" s="846"/>
      <c r="B8" s="846"/>
      <c r="C8" s="846"/>
      <c r="D8" s="846"/>
      <c r="E8" s="846"/>
      <c r="F8" s="846"/>
    </row>
    <row r="9" spans="1:7" x14ac:dyDescent="0.35">
      <c r="A9" s="173"/>
      <c r="B9" s="173"/>
      <c r="C9" s="173"/>
      <c r="D9" s="173"/>
      <c r="E9" s="173"/>
      <c r="F9" s="173"/>
    </row>
    <row r="10" spans="1:7" x14ac:dyDescent="0.35">
      <c r="A10" s="174"/>
      <c r="B10" s="661">
        <f>'Nota 35'!B7</f>
        <v>45565</v>
      </c>
      <c r="C10" s="661">
        <f>'Nota 35'!C7</f>
        <v>45199</v>
      </c>
      <c r="D10" s="173"/>
      <c r="E10" s="173"/>
      <c r="F10" s="173"/>
    </row>
    <row r="11" spans="1:7" x14ac:dyDescent="0.35">
      <c r="A11" s="312" t="s">
        <v>790</v>
      </c>
      <c r="B11" s="176"/>
      <c r="C11" s="176"/>
      <c r="D11" s="173"/>
      <c r="E11" s="173"/>
      <c r="F11" s="173"/>
    </row>
    <row r="12" spans="1:7" x14ac:dyDescent="0.35">
      <c r="A12" s="313" t="s">
        <v>99</v>
      </c>
      <c r="B12" s="176"/>
      <c r="C12" s="176"/>
      <c r="D12" s="173"/>
      <c r="E12" s="173"/>
      <c r="F12" s="173"/>
    </row>
    <row r="13" spans="1:7" x14ac:dyDescent="0.35">
      <c r="A13" s="313" t="s">
        <v>791</v>
      </c>
      <c r="B13" s="176"/>
      <c r="C13" s="176"/>
      <c r="D13" s="173"/>
      <c r="E13" s="173"/>
      <c r="F13" s="173"/>
    </row>
    <row r="14" spans="1:7" x14ac:dyDescent="0.35">
      <c r="A14" s="313" t="s">
        <v>35</v>
      </c>
      <c r="B14" s="372">
        <v>10798196715</v>
      </c>
      <c r="C14" s="372">
        <v>110000000</v>
      </c>
      <c r="D14" s="173"/>
      <c r="E14" s="173"/>
      <c r="F14" s="173"/>
    </row>
    <row r="15" spans="1:7" x14ac:dyDescent="0.35">
      <c r="A15" s="312" t="s">
        <v>792</v>
      </c>
      <c r="B15" s="373">
        <v>10798196715</v>
      </c>
      <c r="C15" s="373">
        <v>110000000</v>
      </c>
      <c r="D15" s="173"/>
      <c r="E15" s="173"/>
      <c r="F15" s="173"/>
    </row>
    <row r="16" spans="1:7" x14ac:dyDescent="0.35">
      <c r="A16" s="312" t="s">
        <v>793</v>
      </c>
      <c r="B16" s="175"/>
      <c r="C16" s="175"/>
      <c r="D16" s="173"/>
      <c r="E16" s="173"/>
      <c r="F16" s="173"/>
    </row>
    <row r="17" spans="1:6" x14ac:dyDescent="0.35">
      <c r="A17" s="313" t="s">
        <v>100</v>
      </c>
      <c r="B17" s="176"/>
      <c r="C17" s="176"/>
      <c r="D17" s="173"/>
      <c r="E17" s="173"/>
      <c r="F17" s="173"/>
    </row>
    <row r="18" spans="1:6" x14ac:dyDescent="0.35">
      <c r="A18" s="313" t="s">
        <v>101</v>
      </c>
      <c r="B18" s="176"/>
      <c r="C18" s="176"/>
      <c r="D18" s="173"/>
      <c r="E18" s="173"/>
      <c r="F18" s="173"/>
    </row>
    <row r="19" spans="1:6" x14ac:dyDescent="0.35">
      <c r="A19" s="313" t="s">
        <v>62</v>
      </c>
      <c r="B19" s="176"/>
      <c r="C19" s="176"/>
      <c r="D19" s="173"/>
      <c r="E19" s="173"/>
      <c r="F19" s="173"/>
    </row>
    <row r="20" spans="1:6" x14ac:dyDescent="0.35">
      <c r="A20" s="313" t="s">
        <v>794</v>
      </c>
      <c r="B20" s="176"/>
      <c r="C20" s="176"/>
      <c r="D20" s="173"/>
      <c r="E20" s="173"/>
      <c r="F20" s="173"/>
    </row>
    <row r="21" spans="1:6" x14ac:dyDescent="0.35">
      <c r="A21" s="313" t="s">
        <v>795</v>
      </c>
      <c r="B21" s="176"/>
      <c r="C21" s="176"/>
      <c r="D21" s="173"/>
      <c r="E21" s="173"/>
      <c r="F21" s="173"/>
    </row>
    <row r="22" spans="1:6" x14ac:dyDescent="0.35">
      <c r="A22" s="312" t="s">
        <v>796</v>
      </c>
      <c r="B22" s="176"/>
      <c r="C22" s="176"/>
      <c r="D22" s="173"/>
      <c r="E22" s="173"/>
      <c r="F22" s="173"/>
    </row>
    <row r="23" spans="1:6" x14ac:dyDescent="0.35">
      <c r="A23" s="173"/>
      <c r="B23" s="173"/>
      <c r="C23" s="173"/>
      <c r="D23" s="173"/>
      <c r="E23" s="173"/>
      <c r="F23" s="173"/>
    </row>
    <row r="24" spans="1:6" x14ac:dyDescent="0.35">
      <c r="A24" s="847"/>
      <c r="B24" s="847"/>
      <c r="C24" s="847"/>
      <c r="D24" s="847"/>
      <c r="E24" s="847"/>
      <c r="F24" s="177"/>
    </row>
    <row r="25" spans="1:6" x14ac:dyDescent="0.35">
      <c r="A25" s="177"/>
      <c r="B25" s="177"/>
      <c r="C25" s="177"/>
      <c r="D25" s="177"/>
      <c r="E25" s="177"/>
      <c r="F25" s="177"/>
    </row>
    <row r="26" spans="1:6" x14ac:dyDescent="0.35">
      <c r="A26" s="178"/>
      <c r="B26" s="661">
        <f>+B10</f>
        <v>45565</v>
      </c>
      <c r="C26" s="661">
        <f t="shared" ref="C26" si="0">+C10</f>
        <v>45199</v>
      </c>
      <c r="D26" s="177"/>
      <c r="E26" s="177"/>
      <c r="F26" s="177"/>
    </row>
    <row r="27" spans="1:6" x14ac:dyDescent="0.35">
      <c r="A27" s="312" t="s">
        <v>134</v>
      </c>
      <c r="B27" s="179"/>
      <c r="C27" s="179"/>
      <c r="D27" s="177"/>
      <c r="E27" s="177"/>
      <c r="F27" s="177"/>
    </row>
    <row r="28" spans="1:6" x14ac:dyDescent="0.35">
      <c r="A28" s="313" t="s">
        <v>797</v>
      </c>
      <c r="B28" s="179"/>
      <c r="C28" s="179"/>
      <c r="D28" s="177"/>
      <c r="E28" s="177"/>
      <c r="F28" s="177"/>
    </row>
    <row r="29" spans="1:6" x14ac:dyDescent="0.35">
      <c r="A29" s="313"/>
      <c r="B29" s="179"/>
      <c r="C29" s="179"/>
      <c r="D29" s="177"/>
      <c r="E29" s="177"/>
      <c r="F29" s="177"/>
    </row>
    <row r="30" spans="1:6" x14ac:dyDescent="0.35">
      <c r="A30" s="312" t="s">
        <v>147</v>
      </c>
      <c r="B30" s="179"/>
      <c r="C30" s="179"/>
      <c r="D30" s="177"/>
      <c r="E30" s="177"/>
      <c r="F30" s="177"/>
    </row>
    <row r="31" spans="1:6" x14ac:dyDescent="0.35">
      <c r="A31" s="313" t="s">
        <v>798</v>
      </c>
      <c r="B31" s="179"/>
      <c r="C31" s="179"/>
      <c r="D31" s="177"/>
      <c r="E31" s="177"/>
      <c r="F31" s="177"/>
    </row>
    <row r="32" spans="1:6" x14ac:dyDescent="0.35">
      <c r="A32" s="313" t="s">
        <v>799</v>
      </c>
      <c r="B32" s="179"/>
      <c r="C32" s="179"/>
      <c r="D32" s="177"/>
      <c r="E32" s="177"/>
      <c r="F32" s="177"/>
    </row>
    <row r="33" spans="1:6" x14ac:dyDescent="0.35">
      <c r="A33" s="312" t="s">
        <v>800</v>
      </c>
      <c r="B33" s="179"/>
      <c r="C33" s="179"/>
      <c r="D33" s="177"/>
      <c r="E33" s="177"/>
      <c r="F33" s="177"/>
    </row>
    <row r="34" spans="1:6" x14ac:dyDescent="0.35">
      <c r="A34" s="313" t="s">
        <v>801</v>
      </c>
      <c r="B34" s="179"/>
      <c r="C34" s="179"/>
      <c r="D34" s="177"/>
      <c r="E34" s="177"/>
      <c r="F34" s="177"/>
    </row>
    <row r="35" spans="1:6" x14ac:dyDescent="0.35">
      <c r="A35" s="177"/>
      <c r="B35" s="177"/>
      <c r="C35" s="177"/>
      <c r="D35" s="177"/>
      <c r="E35" s="177"/>
      <c r="F35" s="177"/>
    </row>
    <row r="36" spans="1:6" x14ac:dyDescent="0.35">
      <c r="A36" s="177"/>
      <c r="B36" s="177"/>
      <c r="C36" s="177"/>
      <c r="D36" s="177"/>
      <c r="E36" s="177"/>
      <c r="F36" s="177"/>
    </row>
  </sheetData>
  <mergeCells count="2">
    <mergeCell ref="A8:F8"/>
    <mergeCell ref="A24:E24"/>
  </mergeCells>
  <hyperlinks>
    <hyperlink ref="C1" location="Indice!A1" display="Indice" xr:uid="{00000000-0004-0000-3100-000000000000}"/>
  </hyperlinks>
  <pageMargins left="0.7" right="0.7" top="0.75" bottom="0.75" header="0.3" footer="0.3"/>
  <pageSetup scale="87" fitToHeight="0" orientation="portrait" r:id="rId1"/>
  <drawing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92D050"/>
  </sheetPr>
  <dimension ref="A1:C179"/>
  <sheetViews>
    <sheetView workbookViewId="0">
      <selection activeCell="J54" sqref="J54"/>
    </sheetView>
  </sheetViews>
  <sheetFormatPr baseColWidth="10" defaultColWidth="11.453125" defaultRowHeight="14.5" x14ac:dyDescent="0.35"/>
  <cols>
    <col min="1" max="1" width="11.453125" style="13"/>
    <col min="2" max="2" width="66.08984375" style="13" bestFit="1" customWidth="1"/>
    <col min="3" max="16384" width="11.453125" style="13"/>
  </cols>
  <sheetData>
    <row r="1" spans="1:3" x14ac:dyDescent="0.35">
      <c r="A1" s="13" t="s">
        <v>350</v>
      </c>
      <c r="B1" s="13" t="s">
        <v>669</v>
      </c>
      <c r="C1" s="77" t="s">
        <v>805</v>
      </c>
    </row>
    <row r="2" spans="1:3" x14ac:dyDescent="0.35">
      <c r="A2" s="13" t="s">
        <v>349</v>
      </c>
      <c r="B2" s="13" t="s">
        <v>535</v>
      </c>
    </row>
    <row r="3" spans="1:3" x14ac:dyDescent="0.35">
      <c r="A3" s="13" t="s">
        <v>437</v>
      </c>
      <c r="B3" s="13" t="s">
        <v>601</v>
      </c>
    </row>
    <row r="4" spans="1:3" x14ac:dyDescent="0.35">
      <c r="A4" s="13" t="s">
        <v>393</v>
      </c>
      <c r="B4" s="13" t="s">
        <v>394</v>
      </c>
    </row>
    <row r="5" spans="1:3" x14ac:dyDescent="0.35">
      <c r="A5" s="13" t="s">
        <v>395</v>
      </c>
      <c r="B5" s="13" t="s">
        <v>549</v>
      </c>
    </row>
    <row r="6" spans="1:3" x14ac:dyDescent="0.35">
      <c r="A6" s="13" t="s">
        <v>396</v>
      </c>
      <c r="B6" s="13" t="s">
        <v>550</v>
      </c>
    </row>
    <row r="7" spans="1:3" x14ac:dyDescent="0.35">
      <c r="A7" s="13" t="s">
        <v>397</v>
      </c>
      <c r="B7" s="13" t="s">
        <v>551</v>
      </c>
    </row>
    <row r="8" spans="1:3" x14ac:dyDescent="0.35">
      <c r="A8" s="13" t="s">
        <v>398</v>
      </c>
      <c r="B8" s="13" t="s">
        <v>552</v>
      </c>
    </row>
    <row r="9" spans="1:3" x14ac:dyDescent="0.35">
      <c r="A9" s="13" t="s">
        <v>399</v>
      </c>
      <c r="B9" s="13" t="s">
        <v>553</v>
      </c>
    </row>
    <row r="10" spans="1:3" x14ac:dyDescent="0.35">
      <c r="A10" s="13" t="s">
        <v>400</v>
      </c>
      <c r="B10" s="13" t="s">
        <v>554</v>
      </c>
    </row>
    <row r="11" spans="1:3" x14ac:dyDescent="0.35">
      <c r="A11" s="13" t="s">
        <v>401</v>
      </c>
      <c r="B11" s="13" t="s">
        <v>555</v>
      </c>
    </row>
    <row r="12" spans="1:3" x14ac:dyDescent="0.35">
      <c r="A12" s="13" t="s">
        <v>402</v>
      </c>
      <c r="B12" s="13" t="s">
        <v>556</v>
      </c>
    </row>
    <row r="13" spans="1:3" x14ac:dyDescent="0.35">
      <c r="A13" s="13" t="s">
        <v>403</v>
      </c>
      <c r="B13" s="13" t="s">
        <v>557</v>
      </c>
    </row>
    <row r="14" spans="1:3" x14ac:dyDescent="0.35">
      <c r="A14" s="13" t="s">
        <v>404</v>
      </c>
      <c r="B14" s="13" t="s">
        <v>558</v>
      </c>
    </row>
    <row r="15" spans="1:3" x14ac:dyDescent="0.35">
      <c r="A15" s="13" t="s">
        <v>405</v>
      </c>
      <c r="B15" s="13" t="s">
        <v>559</v>
      </c>
    </row>
    <row r="16" spans="1:3" x14ac:dyDescent="0.35">
      <c r="A16" s="13" t="s">
        <v>406</v>
      </c>
      <c r="B16" s="13" t="s">
        <v>560</v>
      </c>
    </row>
    <row r="17" spans="1:2" x14ac:dyDescent="0.35">
      <c r="A17" s="13" t="s">
        <v>407</v>
      </c>
      <c r="B17" s="13" t="s">
        <v>561</v>
      </c>
    </row>
    <row r="18" spans="1:2" x14ac:dyDescent="0.35">
      <c r="A18" s="13" t="s">
        <v>408</v>
      </c>
      <c r="B18" s="13" t="s">
        <v>562</v>
      </c>
    </row>
    <row r="19" spans="1:2" x14ac:dyDescent="0.35">
      <c r="A19" s="13" t="s">
        <v>409</v>
      </c>
      <c r="B19" s="13" t="s">
        <v>563</v>
      </c>
    </row>
    <row r="20" spans="1:2" x14ac:dyDescent="0.35">
      <c r="A20" s="13" t="s">
        <v>410</v>
      </c>
      <c r="B20" s="13" t="s">
        <v>564</v>
      </c>
    </row>
    <row r="21" spans="1:2" x14ac:dyDescent="0.35">
      <c r="A21" s="13" t="s">
        <v>411</v>
      </c>
      <c r="B21" s="13" t="s">
        <v>565</v>
      </c>
    </row>
    <row r="22" spans="1:2" x14ac:dyDescent="0.35">
      <c r="A22" s="13" t="s">
        <v>412</v>
      </c>
      <c r="B22" s="13" t="s">
        <v>566</v>
      </c>
    </row>
    <row r="23" spans="1:2" x14ac:dyDescent="0.35">
      <c r="A23" s="13" t="s">
        <v>567</v>
      </c>
      <c r="B23" s="13" t="s">
        <v>568</v>
      </c>
    </row>
    <row r="24" spans="1:2" x14ac:dyDescent="0.35">
      <c r="A24" s="13" t="s">
        <v>413</v>
      </c>
      <c r="B24" s="13" t="s">
        <v>569</v>
      </c>
    </row>
    <row r="25" spans="1:2" x14ac:dyDescent="0.35">
      <c r="A25" s="13" t="s">
        <v>414</v>
      </c>
      <c r="B25" s="13" t="s">
        <v>570</v>
      </c>
    </row>
    <row r="26" spans="1:2" x14ac:dyDescent="0.35">
      <c r="A26" s="13" t="s">
        <v>415</v>
      </c>
      <c r="B26" s="13" t="s">
        <v>571</v>
      </c>
    </row>
    <row r="27" spans="1:2" x14ac:dyDescent="0.35">
      <c r="A27" s="13" t="s">
        <v>416</v>
      </c>
      <c r="B27" s="13" t="s">
        <v>572</v>
      </c>
    </row>
    <row r="28" spans="1:2" x14ac:dyDescent="0.35">
      <c r="A28" s="13" t="s">
        <v>417</v>
      </c>
      <c r="B28" s="13" t="s">
        <v>573</v>
      </c>
    </row>
    <row r="29" spans="1:2" x14ac:dyDescent="0.35">
      <c r="A29" s="13" t="s">
        <v>418</v>
      </c>
      <c r="B29" s="13" t="s">
        <v>574</v>
      </c>
    </row>
    <row r="30" spans="1:2" x14ac:dyDescent="0.35">
      <c r="A30" s="13" t="s">
        <v>419</v>
      </c>
      <c r="B30" s="13" t="s">
        <v>575</v>
      </c>
    </row>
    <row r="31" spans="1:2" x14ac:dyDescent="0.35">
      <c r="A31" s="13" t="s">
        <v>420</v>
      </c>
      <c r="B31" s="13" t="s">
        <v>576</v>
      </c>
    </row>
    <row r="32" spans="1:2" x14ac:dyDescent="0.35">
      <c r="A32" s="13" t="s">
        <v>577</v>
      </c>
      <c r="B32" s="13" t="s">
        <v>578</v>
      </c>
    </row>
    <row r="33" spans="1:2" x14ac:dyDescent="0.35">
      <c r="A33" s="13" t="s">
        <v>421</v>
      </c>
      <c r="B33" s="13" t="s">
        <v>579</v>
      </c>
    </row>
    <row r="34" spans="1:2" x14ac:dyDescent="0.35">
      <c r="A34" s="13" t="s">
        <v>580</v>
      </c>
      <c r="B34" s="13" t="s">
        <v>581</v>
      </c>
    </row>
    <row r="35" spans="1:2" x14ac:dyDescent="0.35">
      <c r="A35" s="13" t="s">
        <v>582</v>
      </c>
      <c r="B35" s="13" t="s">
        <v>583</v>
      </c>
    </row>
    <row r="36" spans="1:2" x14ac:dyDescent="0.35">
      <c r="A36" s="13" t="s">
        <v>422</v>
      </c>
      <c r="B36" s="13" t="s">
        <v>584</v>
      </c>
    </row>
    <row r="37" spans="1:2" x14ac:dyDescent="0.35">
      <c r="A37" s="13" t="s">
        <v>423</v>
      </c>
      <c r="B37" s="13" t="s">
        <v>585</v>
      </c>
    </row>
    <row r="38" spans="1:2" x14ac:dyDescent="0.35">
      <c r="A38" s="13" t="s">
        <v>424</v>
      </c>
      <c r="B38" s="13" t="s">
        <v>586</v>
      </c>
    </row>
    <row r="39" spans="1:2" x14ac:dyDescent="0.35">
      <c r="A39" s="13" t="s">
        <v>587</v>
      </c>
      <c r="B39" s="13" t="s">
        <v>588</v>
      </c>
    </row>
    <row r="40" spans="1:2" x14ac:dyDescent="0.35">
      <c r="A40" s="13" t="s">
        <v>425</v>
      </c>
      <c r="B40" s="13" t="s">
        <v>589</v>
      </c>
    </row>
    <row r="41" spans="1:2" x14ac:dyDescent="0.35">
      <c r="A41" s="13" t="s">
        <v>426</v>
      </c>
      <c r="B41" s="13" t="s">
        <v>590</v>
      </c>
    </row>
    <row r="42" spans="1:2" x14ac:dyDescent="0.35">
      <c r="A42" s="13" t="s">
        <v>427</v>
      </c>
      <c r="B42" s="13" t="s">
        <v>591</v>
      </c>
    </row>
    <row r="43" spans="1:2" x14ac:dyDescent="0.35">
      <c r="A43" s="13" t="s">
        <v>428</v>
      </c>
      <c r="B43" s="13" t="s">
        <v>592</v>
      </c>
    </row>
    <row r="44" spans="1:2" x14ac:dyDescent="0.35">
      <c r="A44" s="13" t="s">
        <v>429</v>
      </c>
      <c r="B44" s="13" t="s">
        <v>593</v>
      </c>
    </row>
    <row r="45" spans="1:2" x14ac:dyDescent="0.35">
      <c r="A45" s="13" t="s">
        <v>430</v>
      </c>
      <c r="B45" s="13" t="s">
        <v>594</v>
      </c>
    </row>
    <row r="46" spans="1:2" x14ac:dyDescent="0.35">
      <c r="A46" s="13" t="s">
        <v>431</v>
      </c>
      <c r="B46" s="13" t="s">
        <v>595</v>
      </c>
    </row>
    <row r="47" spans="1:2" x14ac:dyDescent="0.35">
      <c r="A47" s="13" t="s">
        <v>432</v>
      </c>
      <c r="B47" s="13" t="s">
        <v>596</v>
      </c>
    </row>
    <row r="48" spans="1:2" x14ac:dyDescent="0.35">
      <c r="A48" s="13" t="s">
        <v>433</v>
      </c>
      <c r="B48" s="13" t="s">
        <v>597</v>
      </c>
    </row>
    <row r="49" spans="1:2" x14ac:dyDescent="0.35">
      <c r="A49" s="13" t="s">
        <v>434</v>
      </c>
      <c r="B49" s="13" t="s">
        <v>598</v>
      </c>
    </row>
    <row r="50" spans="1:2" x14ac:dyDescent="0.35">
      <c r="A50" s="13" t="s">
        <v>435</v>
      </c>
      <c r="B50" s="13" t="s">
        <v>599</v>
      </c>
    </row>
    <row r="51" spans="1:2" x14ac:dyDescent="0.35">
      <c r="A51" s="13" t="s">
        <v>436</v>
      </c>
      <c r="B51" s="13" t="s">
        <v>600</v>
      </c>
    </row>
    <row r="52" spans="1:2" x14ac:dyDescent="0.35">
      <c r="A52" s="13" t="s">
        <v>438</v>
      </c>
      <c r="B52" s="13" t="s">
        <v>602</v>
      </c>
    </row>
    <row r="53" spans="1:2" x14ac:dyDescent="0.35">
      <c r="A53" s="13" t="s">
        <v>439</v>
      </c>
      <c r="B53" s="13" t="s">
        <v>603</v>
      </c>
    </row>
    <row r="54" spans="1:2" x14ac:dyDescent="0.35">
      <c r="A54" s="13" t="s">
        <v>440</v>
      </c>
      <c r="B54" s="13" t="s">
        <v>604</v>
      </c>
    </row>
    <row r="55" spans="1:2" x14ac:dyDescent="0.35">
      <c r="A55" s="13" t="s">
        <v>441</v>
      </c>
      <c r="B55" s="13" t="s">
        <v>605</v>
      </c>
    </row>
    <row r="56" spans="1:2" x14ac:dyDescent="0.35">
      <c r="A56" s="13" t="s">
        <v>442</v>
      </c>
      <c r="B56" s="13" t="s">
        <v>606</v>
      </c>
    </row>
    <row r="57" spans="1:2" x14ac:dyDescent="0.35">
      <c r="A57" s="13" t="s">
        <v>443</v>
      </c>
      <c r="B57" s="13" t="s">
        <v>607</v>
      </c>
    </row>
    <row r="58" spans="1:2" x14ac:dyDescent="0.35">
      <c r="A58" s="13" t="s">
        <v>444</v>
      </c>
      <c r="B58" s="13" t="s">
        <v>608</v>
      </c>
    </row>
    <row r="59" spans="1:2" x14ac:dyDescent="0.35">
      <c r="A59" s="13" t="s">
        <v>445</v>
      </c>
      <c r="B59" s="13" t="s">
        <v>609</v>
      </c>
    </row>
    <row r="60" spans="1:2" x14ac:dyDescent="0.35">
      <c r="A60" s="13" t="s">
        <v>446</v>
      </c>
      <c r="B60" s="13" t="s">
        <v>610</v>
      </c>
    </row>
    <row r="61" spans="1:2" x14ac:dyDescent="0.35">
      <c r="A61" s="13" t="s">
        <v>447</v>
      </c>
      <c r="B61" s="13" t="s">
        <v>611</v>
      </c>
    </row>
    <row r="62" spans="1:2" x14ac:dyDescent="0.35">
      <c r="A62" s="13" t="s">
        <v>448</v>
      </c>
      <c r="B62" s="13" t="s">
        <v>612</v>
      </c>
    </row>
    <row r="63" spans="1:2" x14ac:dyDescent="0.35">
      <c r="A63" s="13" t="s">
        <v>449</v>
      </c>
      <c r="B63" s="13" t="s">
        <v>613</v>
      </c>
    </row>
    <row r="64" spans="1:2" x14ac:dyDescent="0.35">
      <c r="A64" s="13" t="s">
        <v>450</v>
      </c>
      <c r="B64" s="13" t="s">
        <v>614</v>
      </c>
    </row>
    <row r="65" spans="1:2" x14ac:dyDescent="0.35">
      <c r="A65" s="13" t="s">
        <v>451</v>
      </c>
      <c r="B65" s="13" t="s">
        <v>615</v>
      </c>
    </row>
    <row r="66" spans="1:2" x14ac:dyDescent="0.35">
      <c r="A66" s="13" t="s">
        <v>452</v>
      </c>
      <c r="B66" s="13" t="s">
        <v>616</v>
      </c>
    </row>
    <row r="67" spans="1:2" x14ac:dyDescent="0.35">
      <c r="A67" s="13" t="s">
        <v>453</v>
      </c>
      <c r="B67" s="13" t="s">
        <v>617</v>
      </c>
    </row>
    <row r="68" spans="1:2" x14ac:dyDescent="0.35">
      <c r="A68" s="13" t="s">
        <v>454</v>
      </c>
      <c r="B68" s="13" t="s">
        <v>618</v>
      </c>
    </row>
    <row r="69" spans="1:2" x14ac:dyDescent="0.35">
      <c r="A69" s="13" t="s">
        <v>455</v>
      </c>
      <c r="B69" s="13" t="s">
        <v>619</v>
      </c>
    </row>
    <row r="70" spans="1:2" x14ac:dyDescent="0.35">
      <c r="A70" s="13" t="s">
        <v>456</v>
      </c>
      <c r="B70" s="13" t="s">
        <v>620</v>
      </c>
    </row>
    <row r="71" spans="1:2" x14ac:dyDescent="0.35">
      <c r="A71" s="13" t="s">
        <v>457</v>
      </c>
      <c r="B71" s="13" t="s">
        <v>621</v>
      </c>
    </row>
    <row r="72" spans="1:2" x14ac:dyDescent="0.35">
      <c r="A72" s="13" t="s">
        <v>458</v>
      </c>
      <c r="B72" s="13" t="s">
        <v>622</v>
      </c>
    </row>
    <row r="73" spans="1:2" x14ac:dyDescent="0.35">
      <c r="A73" s="13" t="s">
        <v>459</v>
      </c>
      <c r="B73" s="13" t="s">
        <v>623</v>
      </c>
    </row>
    <row r="74" spans="1:2" x14ac:dyDescent="0.35">
      <c r="A74" s="13" t="s">
        <v>460</v>
      </c>
      <c r="B74" s="13" t="s">
        <v>624</v>
      </c>
    </row>
    <row r="75" spans="1:2" x14ac:dyDescent="0.35">
      <c r="A75" s="13" t="s">
        <v>461</v>
      </c>
      <c r="B75" s="13" t="s">
        <v>625</v>
      </c>
    </row>
    <row r="76" spans="1:2" x14ac:dyDescent="0.35">
      <c r="A76" s="13" t="s">
        <v>462</v>
      </c>
      <c r="B76" s="13" t="s">
        <v>626</v>
      </c>
    </row>
    <row r="77" spans="1:2" x14ac:dyDescent="0.35">
      <c r="A77" s="13" t="s">
        <v>463</v>
      </c>
      <c r="B77" s="13" t="s">
        <v>627</v>
      </c>
    </row>
    <row r="78" spans="1:2" x14ac:dyDescent="0.35">
      <c r="A78" s="13" t="s">
        <v>464</v>
      </c>
      <c r="B78" s="13" t="s">
        <v>628</v>
      </c>
    </row>
    <row r="79" spans="1:2" x14ac:dyDescent="0.35">
      <c r="A79" s="13" t="s">
        <v>465</v>
      </c>
      <c r="B79" s="13" t="s">
        <v>629</v>
      </c>
    </row>
    <row r="80" spans="1:2" x14ac:dyDescent="0.35">
      <c r="A80" s="13" t="s">
        <v>466</v>
      </c>
      <c r="B80" s="13" t="s">
        <v>630</v>
      </c>
    </row>
    <row r="81" spans="1:2" x14ac:dyDescent="0.35">
      <c r="A81" s="13" t="s">
        <v>467</v>
      </c>
      <c r="B81" s="13" t="s">
        <v>631</v>
      </c>
    </row>
    <row r="82" spans="1:2" x14ac:dyDescent="0.35">
      <c r="A82" s="13" t="s">
        <v>468</v>
      </c>
      <c r="B82" s="13" t="s">
        <v>632</v>
      </c>
    </row>
    <row r="83" spans="1:2" x14ac:dyDescent="0.35">
      <c r="A83" s="13" t="s">
        <v>469</v>
      </c>
      <c r="B83" s="13" t="s">
        <v>633</v>
      </c>
    </row>
    <row r="84" spans="1:2" x14ac:dyDescent="0.35">
      <c r="A84" s="13" t="s">
        <v>470</v>
      </c>
      <c r="B84" s="13" t="s">
        <v>634</v>
      </c>
    </row>
    <row r="85" spans="1:2" x14ac:dyDescent="0.35">
      <c r="A85" s="13" t="s">
        <v>471</v>
      </c>
      <c r="B85" s="13" t="s">
        <v>635</v>
      </c>
    </row>
    <row r="86" spans="1:2" x14ac:dyDescent="0.35">
      <c r="A86" s="13" t="s">
        <v>472</v>
      </c>
      <c r="B86" s="13" t="s">
        <v>636</v>
      </c>
    </row>
    <row r="87" spans="1:2" x14ac:dyDescent="0.35">
      <c r="A87" s="13" t="s">
        <v>473</v>
      </c>
      <c r="B87" s="13" t="s">
        <v>637</v>
      </c>
    </row>
    <row r="88" spans="1:2" x14ac:dyDescent="0.35">
      <c r="A88" s="13" t="s">
        <v>474</v>
      </c>
      <c r="B88" s="13" t="s">
        <v>638</v>
      </c>
    </row>
    <row r="89" spans="1:2" x14ac:dyDescent="0.35">
      <c r="A89" s="13" t="s">
        <v>475</v>
      </c>
      <c r="B89" s="13" t="s">
        <v>639</v>
      </c>
    </row>
    <row r="90" spans="1:2" x14ac:dyDescent="0.35">
      <c r="A90" s="13" t="s">
        <v>476</v>
      </c>
      <c r="B90" s="13" t="s">
        <v>640</v>
      </c>
    </row>
    <row r="91" spans="1:2" x14ac:dyDescent="0.35">
      <c r="A91" s="13" t="s">
        <v>477</v>
      </c>
      <c r="B91" s="13" t="s">
        <v>641</v>
      </c>
    </row>
    <row r="92" spans="1:2" x14ac:dyDescent="0.35">
      <c r="A92" s="13" t="s">
        <v>478</v>
      </c>
      <c r="B92" s="13" t="s">
        <v>642</v>
      </c>
    </row>
    <row r="93" spans="1:2" x14ac:dyDescent="0.35">
      <c r="A93" s="13" t="s">
        <v>479</v>
      </c>
      <c r="B93" s="13" t="s">
        <v>643</v>
      </c>
    </row>
    <row r="94" spans="1:2" x14ac:dyDescent="0.35">
      <c r="A94" s="13" t="s">
        <v>480</v>
      </c>
      <c r="B94" s="13" t="s">
        <v>644</v>
      </c>
    </row>
    <row r="95" spans="1:2" x14ac:dyDescent="0.35">
      <c r="A95" s="13" t="s">
        <v>481</v>
      </c>
      <c r="B95" s="13" t="s">
        <v>645</v>
      </c>
    </row>
    <row r="96" spans="1:2" x14ac:dyDescent="0.35">
      <c r="A96" s="13" t="s">
        <v>482</v>
      </c>
      <c r="B96" s="13" t="s">
        <v>646</v>
      </c>
    </row>
    <row r="97" spans="1:2" x14ac:dyDescent="0.35">
      <c r="A97" s="13" t="s">
        <v>483</v>
      </c>
      <c r="B97" s="13" t="s">
        <v>647</v>
      </c>
    </row>
    <row r="98" spans="1:2" x14ac:dyDescent="0.35">
      <c r="A98" s="13" t="s">
        <v>484</v>
      </c>
      <c r="B98" s="13" t="s">
        <v>648</v>
      </c>
    </row>
    <row r="99" spans="1:2" x14ac:dyDescent="0.35">
      <c r="A99" s="13" t="s">
        <v>485</v>
      </c>
      <c r="B99" s="13" t="s">
        <v>649</v>
      </c>
    </row>
    <row r="100" spans="1:2" x14ac:dyDescent="0.35">
      <c r="A100" s="13" t="s">
        <v>486</v>
      </c>
      <c r="B100" s="13" t="s">
        <v>650</v>
      </c>
    </row>
    <row r="101" spans="1:2" x14ac:dyDescent="0.35">
      <c r="A101" s="13" t="s">
        <v>487</v>
      </c>
      <c r="B101" s="13" t="s">
        <v>651</v>
      </c>
    </row>
    <row r="102" spans="1:2" x14ac:dyDescent="0.35">
      <c r="A102" s="13" t="s">
        <v>488</v>
      </c>
      <c r="B102" s="13" t="s">
        <v>652</v>
      </c>
    </row>
    <row r="103" spans="1:2" x14ac:dyDescent="0.35">
      <c r="A103" s="13" t="s">
        <v>653</v>
      </c>
      <c r="B103" s="13" t="s">
        <v>654</v>
      </c>
    </row>
    <row r="104" spans="1:2" x14ac:dyDescent="0.35">
      <c r="A104" s="13" t="s">
        <v>489</v>
      </c>
      <c r="B104" s="13" t="s">
        <v>655</v>
      </c>
    </row>
    <row r="105" spans="1:2" x14ac:dyDescent="0.35">
      <c r="A105" s="13" t="s">
        <v>490</v>
      </c>
      <c r="B105" s="13" t="s">
        <v>656</v>
      </c>
    </row>
    <row r="106" spans="1:2" x14ac:dyDescent="0.35">
      <c r="A106" s="13" t="s">
        <v>491</v>
      </c>
      <c r="B106" s="13" t="s">
        <v>657</v>
      </c>
    </row>
    <row r="107" spans="1:2" x14ac:dyDescent="0.35">
      <c r="A107" s="13" t="s">
        <v>492</v>
      </c>
      <c r="B107" s="13" t="s">
        <v>658</v>
      </c>
    </row>
    <row r="108" spans="1:2" x14ac:dyDescent="0.35">
      <c r="A108" s="13" t="s">
        <v>493</v>
      </c>
      <c r="B108" s="13" t="s">
        <v>659</v>
      </c>
    </row>
    <row r="109" spans="1:2" x14ac:dyDescent="0.35">
      <c r="A109" s="13" t="s">
        <v>494</v>
      </c>
      <c r="B109" s="13" t="s">
        <v>660</v>
      </c>
    </row>
    <row r="110" spans="1:2" x14ac:dyDescent="0.35">
      <c r="A110" s="13" t="s">
        <v>495</v>
      </c>
      <c r="B110" s="13" t="s">
        <v>661</v>
      </c>
    </row>
    <row r="111" spans="1:2" x14ac:dyDescent="0.35">
      <c r="A111" s="13" t="s">
        <v>496</v>
      </c>
      <c r="B111" s="13" t="s">
        <v>497</v>
      </c>
    </row>
    <row r="112" spans="1:2" x14ac:dyDescent="0.35">
      <c r="A112" s="13" t="s">
        <v>498</v>
      </c>
      <c r="B112" s="13" t="s">
        <v>662</v>
      </c>
    </row>
    <row r="113" spans="1:2" x14ac:dyDescent="0.35">
      <c r="A113" s="13" t="s">
        <v>499</v>
      </c>
      <c r="B113" s="13" t="s">
        <v>663</v>
      </c>
    </row>
    <row r="114" spans="1:2" x14ac:dyDescent="0.35">
      <c r="A114" s="13" t="s">
        <v>500</v>
      </c>
      <c r="B114" s="13" t="s">
        <v>664</v>
      </c>
    </row>
    <row r="115" spans="1:2" x14ac:dyDescent="0.35">
      <c r="A115" s="13" t="s">
        <v>501</v>
      </c>
      <c r="B115" s="13" t="s">
        <v>665</v>
      </c>
    </row>
    <row r="116" spans="1:2" x14ac:dyDescent="0.35">
      <c r="A116" s="13" t="s">
        <v>502</v>
      </c>
      <c r="B116" s="13" t="s">
        <v>666</v>
      </c>
    </row>
    <row r="117" spans="1:2" x14ac:dyDescent="0.35">
      <c r="A117" s="13" t="s">
        <v>503</v>
      </c>
      <c r="B117" s="13" t="s">
        <v>667</v>
      </c>
    </row>
    <row r="118" spans="1:2" x14ac:dyDescent="0.35">
      <c r="A118" s="13" t="s">
        <v>504</v>
      </c>
      <c r="B118" s="13" t="s">
        <v>668</v>
      </c>
    </row>
    <row r="119" spans="1:2" x14ac:dyDescent="0.35">
      <c r="A119" s="13" t="s">
        <v>505</v>
      </c>
      <c r="B119" s="13" t="s">
        <v>670</v>
      </c>
    </row>
    <row r="120" spans="1:2" x14ac:dyDescent="0.35">
      <c r="A120" s="13" t="s">
        <v>506</v>
      </c>
      <c r="B120" s="13" t="s">
        <v>671</v>
      </c>
    </row>
    <row r="121" spans="1:2" x14ac:dyDescent="0.35">
      <c r="A121" s="13" t="s">
        <v>507</v>
      </c>
      <c r="B121" s="13" t="s">
        <v>672</v>
      </c>
    </row>
    <row r="122" spans="1:2" x14ac:dyDescent="0.35">
      <c r="A122" s="13" t="s">
        <v>508</v>
      </c>
      <c r="B122" s="13" t="s">
        <v>673</v>
      </c>
    </row>
    <row r="123" spans="1:2" x14ac:dyDescent="0.35">
      <c r="A123" s="13" t="s">
        <v>509</v>
      </c>
      <c r="B123" s="13" t="s">
        <v>674</v>
      </c>
    </row>
    <row r="124" spans="1:2" x14ac:dyDescent="0.35">
      <c r="A124" s="13" t="s">
        <v>510</v>
      </c>
      <c r="B124" s="13" t="s">
        <v>675</v>
      </c>
    </row>
    <row r="125" spans="1:2" x14ac:dyDescent="0.35">
      <c r="A125" s="13" t="s">
        <v>511</v>
      </c>
      <c r="B125" s="13" t="s">
        <v>676</v>
      </c>
    </row>
    <row r="126" spans="1:2" x14ac:dyDescent="0.35">
      <c r="A126" s="13" t="s">
        <v>512</v>
      </c>
      <c r="B126" s="13" t="s">
        <v>677</v>
      </c>
    </row>
    <row r="127" spans="1:2" x14ac:dyDescent="0.35">
      <c r="A127" s="13" t="s">
        <v>513</v>
      </c>
      <c r="B127" s="13" t="s">
        <v>678</v>
      </c>
    </row>
    <row r="128" spans="1:2" x14ac:dyDescent="0.35">
      <c r="A128" s="13" t="s">
        <v>514</v>
      </c>
      <c r="B128" s="13" t="s">
        <v>679</v>
      </c>
    </row>
    <row r="129" spans="1:2" x14ac:dyDescent="0.35">
      <c r="A129" s="13" t="s">
        <v>515</v>
      </c>
      <c r="B129" s="13" t="s">
        <v>680</v>
      </c>
    </row>
    <row r="130" spans="1:2" x14ac:dyDescent="0.35">
      <c r="A130" s="13" t="s">
        <v>516</v>
      </c>
      <c r="B130" s="13" t="s">
        <v>681</v>
      </c>
    </row>
    <row r="131" spans="1:2" x14ac:dyDescent="0.35">
      <c r="A131" s="13" t="s">
        <v>517</v>
      </c>
      <c r="B131" s="13" t="s">
        <v>682</v>
      </c>
    </row>
    <row r="132" spans="1:2" x14ac:dyDescent="0.35">
      <c r="A132" s="13" t="s">
        <v>518</v>
      </c>
      <c r="B132" s="13" t="s">
        <v>683</v>
      </c>
    </row>
    <row r="133" spans="1:2" x14ac:dyDescent="0.35">
      <c r="A133" s="13" t="s">
        <v>519</v>
      </c>
      <c r="B133" s="13" t="s">
        <v>684</v>
      </c>
    </row>
    <row r="134" spans="1:2" x14ac:dyDescent="0.35">
      <c r="A134" s="13" t="s">
        <v>685</v>
      </c>
      <c r="B134" s="13" t="s">
        <v>686</v>
      </c>
    </row>
    <row r="135" spans="1:2" x14ac:dyDescent="0.35">
      <c r="A135" s="13" t="s">
        <v>520</v>
      </c>
      <c r="B135" s="13" t="s">
        <v>687</v>
      </c>
    </row>
    <row r="136" spans="1:2" x14ac:dyDescent="0.35">
      <c r="A136" s="13" t="s">
        <v>521</v>
      </c>
      <c r="B136" s="13" t="s">
        <v>688</v>
      </c>
    </row>
    <row r="137" spans="1:2" x14ac:dyDescent="0.35">
      <c r="A137" s="13" t="s">
        <v>522</v>
      </c>
      <c r="B137" s="13" t="s">
        <v>689</v>
      </c>
    </row>
    <row r="138" spans="1:2" x14ac:dyDescent="0.35">
      <c r="A138" s="13" t="s">
        <v>523</v>
      </c>
      <c r="B138" s="13" t="s">
        <v>690</v>
      </c>
    </row>
    <row r="139" spans="1:2" x14ac:dyDescent="0.35">
      <c r="A139" s="13" t="s">
        <v>524</v>
      </c>
      <c r="B139" s="13" t="s">
        <v>691</v>
      </c>
    </row>
    <row r="140" spans="1:2" x14ac:dyDescent="0.35">
      <c r="A140" s="13" t="s">
        <v>525</v>
      </c>
      <c r="B140" s="13" t="s">
        <v>692</v>
      </c>
    </row>
    <row r="141" spans="1:2" x14ac:dyDescent="0.35">
      <c r="A141" s="13" t="s">
        <v>526</v>
      </c>
      <c r="B141" s="13" t="s">
        <v>693</v>
      </c>
    </row>
    <row r="142" spans="1:2" x14ac:dyDescent="0.35">
      <c r="A142" s="13" t="s">
        <v>527</v>
      </c>
      <c r="B142" s="13" t="s">
        <v>694</v>
      </c>
    </row>
    <row r="143" spans="1:2" x14ac:dyDescent="0.35">
      <c r="A143" s="13" t="s">
        <v>528</v>
      </c>
      <c r="B143" s="13" t="s">
        <v>695</v>
      </c>
    </row>
    <row r="144" spans="1:2" x14ac:dyDescent="0.35">
      <c r="A144" s="13" t="s">
        <v>529</v>
      </c>
      <c r="B144" s="13" t="s">
        <v>696</v>
      </c>
    </row>
    <row r="145" spans="1:2" x14ac:dyDescent="0.35">
      <c r="A145" s="13" t="s">
        <v>530</v>
      </c>
      <c r="B145" s="13" t="s">
        <v>697</v>
      </c>
    </row>
    <row r="146" spans="1:2" x14ac:dyDescent="0.35">
      <c r="A146" s="13" t="s">
        <v>531</v>
      </c>
      <c r="B146" s="13" t="s">
        <v>698</v>
      </c>
    </row>
    <row r="147" spans="1:2" x14ac:dyDescent="0.35">
      <c r="A147" s="13" t="s">
        <v>532</v>
      </c>
      <c r="B147" s="13" t="s">
        <v>699</v>
      </c>
    </row>
    <row r="148" spans="1:2" x14ac:dyDescent="0.35">
      <c r="A148" s="13" t="s">
        <v>533</v>
      </c>
      <c r="B148" s="13" t="s">
        <v>700</v>
      </c>
    </row>
    <row r="149" spans="1:2" x14ac:dyDescent="0.35">
      <c r="A149" s="13" t="s">
        <v>534</v>
      </c>
      <c r="B149" s="13" t="s">
        <v>701</v>
      </c>
    </row>
    <row r="150" spans="1:2" x14ac:dyDescent="0.35">
      <c r="A150" s="13" t="s">
        <v>702</v>
      </c>
      <c r="B150" s="13" t="s">
        <v>703</v>
      </c>
    </row>
    <row r="151" spans="1:2" x14ac:dyDescent="0.35">
      <c r="A151" s="13" t="s">
        <v>704</v>
      </c>
      <c r="B151" s="13" t="s">
        <v>705</v>
      </c>
    </row>
    <row r="152" spans="1:2" x14ac:dyDescent="0.35">
      <c r="A152" s="13" t="s">
        <v>536</v>
      </c>
      <c r="B152" s="13" t="s">
        <v>706</v>
      </c>
    </row>
    <row r="153" spans="1:2" x14ac:dyDescent="0.35">
      <c r="A153" s="13" t="s">
        <v>707</v>
      </c>
      <c r="B153" s="13" t="s">
        <v>708</v>
      </c>
    </row>
    <row r="154" spans="1:2" x14ac:dyDescent="0.35">
      <c r="A154" s="13" t="s">
        <v>537</v>
      </c>
      <c r="B154" s="13" t="s">
        <v>709</v>
      </c>
    </row>
    <row r="155" spans="1:2" x14ac:dyDescent="0.35">
      <c r="A155" s="13" t="s">
        <v>710</v>
      </c>
      <c r="B155" s="13" t="s">
        <v>711</v>
      </c>
    </row>
    <row r="156" spans="1:2" x14ac:dyDescent="0.35">
      <c r="A156" s="13" t="s">
        <v>538</v>
      </c>
      <c r="B156" s="13" t="s">
        <v>712</v>
      </c>
    </row>
    <row r="157" spans="1:2" x14ac:dyDescent="0.35">
      <c r="A157" s="13" t="s">
        <v>539</v>
      </c>
      <c r="B157" s="13" t="s">
        <v>713</v>
      </c>
    </row>
    <row r="158" spans="1:2" x14ac:dyDescent="0.35">
      <c r="A158" s="13" t="s">
        <v>540</v>
      </c>
      <c r="B158" s="13" t="s">
        <v>714</v>
      </c>
    </row>
    <row r="159" spans="1:2" x14ac:dyDescent="0.35">
      <c r="A159" s="13" t="s">
        <v>541</v>
      </c>
      <c r="B159" s="13" t="s">
        <v>715</v>
      </c>
    </row>
    <row r="160" spans="1:2" x14ac:dyDescent="0.35">
      <c r="A160" s="13" t="s">
        <v>716</v>
      </c>
      <c r="B160" s="13" t="s">
        <v>717</v>
      </c>
    </row>
    <row r="161" spans="1:2" x14ac:dyDescent="0.35">
      <c r="A161" s="13" t="s">
        <v>718</v>
      </c>
      <c r="B161" s="13" t="s">
        <v>719</v>
      </c>
    </row>
    <row r="162" spans="1:2" x14ac:dyDescent="0.35">
      <c r="A162" s="13" t="s">
        <v>720</v>
      </c>
      <c r="B162" s="13" t="s">
        <v>721</v>
      </c>
    </row>
    <row r="163" spans="1:2" x14ac:dyDescent="0.35">
      <c r="A163" s="13" t="s">
        <v>722</v>
      </c>
      <c r="B163" s="13" t="s">
        <v>723</v>
      </c>
    </row>
    <row r="164" spans="1:2" x14ac:dyDescent="0.35">
      <c r="A164" s="13" t="s">
        <v>724</v>
      </c>
      <c r="B164" s="13" t="s">
        <v>725</v>
      </c>
    </row>
    <row r="165" spans="1:2" x14ac:dyDescent="0.35">
      <c r="A165" s="13" t="s">
        <v>726</v>
      </c>
      <c r="B165" s="13" t="s">
        <v>727</v>
      </c>
    </row>
    <row r="166" spans="1:2" x14ac:dyDescent="0.35">
      <c r="A166" s="13" t="s">
        <v>542</v>
      </c>
      <c r="B166" s="13" t="s">
        <v>728</v>
      </c>
    </row>
    <row r="167" spans="1:2" x14ac:dyDescent="0.35">
      <c r="A167" s="13" t="s">
        <v>543</v>
      </c>
      <c r="B167" s="13" t="s">
        <v>729</v>
      </c>
    </row>
    <row r="168" spans="1:2" x14ac:dyDescent="0.35">
      <c r="A168" s="13" t="s">
        <v>544</v>
      </c>
      <c r="B168" s="13" t="s">
        <v>730</v>
      </c>
    </row>
    <row r="169" spans="1:2" x14ac:dyDescent="0.35">
      <c r="A169" s="13" t="s">
        <v>731</v>
      </c>
      <c r="B169" s="13" t="s">
        <v>732</v>
      </c>
    </row>
    <row r="170" spans="1:2" x14ac:dyDescent="0.35">
      <c r="A170" s="13" t="s">
        <v>545</v>
      </c>
      <c r="B170" s="13" t="s">
        <v>733</v>
      </c>
    </row>
    <row r="171" spans="1:2" x14ac:dyDescent="0.35">
      <c r="A171" s="13" t="s">
        <v>734</v>
      </c>
      <c r="B171" s="13" t="s">
        <v>735</v>
      </c>
    </row>
    <row r="172" spans="1:2" x14ac:dyDescent="0.35">
      <c r="A172" s="13" t="s">
        <v>736</v>
      </c>
      <c r="B172" s="13" t="s">
        <v>737</v>
      </c>
    </row>
    <row r="173" spans="1:2" x14ac:dyDescent="0.35">
      <c r="A173" s="13" t="s">
        <v>738</v>
      </c>
      <c r="B173" s="13" t="s">
        <v>739</v>
      </c>
    </row>
    <row r="174" spans="1:2" x14ac:dyDescent="0.35">
      <c r="A174" s="13" t="s">
        <v>740</v>
      </c>
      <c r="B174" s="13" t="s">
        <v>741</v>
      </c>
    </row>
    <row r="175" spans="1:2" x14ac:dyDescent="0.35">
      <c r="A175" s="13" t="s">
        <v>742</v>
      </c>
      <c r="B175" s="13" t="s">
        <v>743</v>
      </c>
    </row>
    <row r="176" spans="1:2" x14ac:dyDescent="0.35">
      <c r="A176" s="13" t="s">
        <v>546</v>
      </c>
      <c r="B176" s="13" t="s">
        <v>744</v>
      </c>
    </row>
    <row r="177" spans="1:2" x14ac:dyDescent="0.35">
      <c r="A177" s="13" t="s">
        <v>547</v>
      </c>
      <c r="B177" s="13" t="s">
        <v>745</v>
      </c>
    </row>
    <row r="178" spans="1:2" x14ac:dyDescent="0.35">
      <c r="A178" s="13" t="s">
        <v>548</v>
      </c>
      <c r="B178" s="13" t="s">
        <v>746</v>
      </c>
    </row>
    <row r="179" spans="1:2" x14ac:dyDescent="0.35">
      <c r="A179" s="13" t="s">
        <v>747</v>
      </c>
      <c r="B179" s="13" t="s">
        <v>748</v>
      </c>
    </row>
  </sheetData>
  <hyperlinks>
    <hyperlink ref="C1" location="Indice!A1" display="Índice" xr:uid="{00000000-0004-0000-3200-000000000000}"/>
  </hyperlinks>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D0214F-60E5-4977-B95F-F58F2B1D0CD3}">
  <sheetPr>
    <tabColor rgb="FF92D050"/>
  </sheetPr>
  <dimension ref="A1:J13"/>
  <sheetViews>
    <sheetView workbookViewId="0">
      <selection activeCell="J54" sqref="J54"/>
    </sheetView>
  </sheetViews>
  <sheetFormatPr baseColWidth="10" defaultColWidth="11.453125" defaultRowHeight="12" x14ac:dyDescent="0.3"/>
  <cols>
    <col min="1" max="16384" width="11.453125" style="164"/>
  </cols>
  <sheetData>
    <row r="1" spans="1:10" x14ac:dyDescent="0.3">
      <c r="C1" s="164" t="s">
        <v>1102</v>
      </c>
      <c r="D1" s="164" t="s">
        <v>1103</v>
      </c>
      <c r="G1" s="164" t="s">
        <v>1104</v>
      </c>
      <c r="H1" s="164" t="s">
        <v>1105</v>
      </c>
      <c r="I1" s="164" t="s">
        <v>1102</v>
      </c>
      <c r="J1" s="164" t="s">
        <v>1103</v>
      </c>
    </row>
    <row r="2" spans="1:10" x14ac:dyDescent="0.3">
      <c r="A2" s="164" t="s">
        <v>904</v>
      </c>
      <c r="B2" s="164">
        <v>2022</v>
      </c>
      <c r="C2" s="551">
        <v>6837.9</v>
      </c>
      <c r="D2" s="551">
        <v>6850.05</v>
      </c>
      <c r="G2" s="164" t="s">
        <v>1101</v>
      </c>
      <c r="H2" s="164">
        <v>2022</v>
      </c>
      <c r="I2" s="551">
        <v>6921.52</v>
      </c>
      <c r="J2" s="551">
        <v>6931.47</v>
      </c>
    </row>
    <row r="3" spans="1:10" x14ac:dyDescent="0.3">
      <c r="A3" s="164" t="s">
        <v>904</v>
      </c>
      <c r="B3" s="164">
        <v>2023</v>
      </c>
      <c r="C3" s="551">
        <v>7258.03</v>
      </c>
      <c r="D3" s="551">
        <v>7262.6</v>
      </c>
      <c r="G3" s="164" t="s">
        <v>904</v>
      </c>
      <c r="H3" s="164">
        <v>2022</v>
      </c>
      <c r="I3" s="551">
        <v>6837.9</v>
      </c>
      <c r="J3" s="551">
        <v>6850.05</v>
      </c>
    </row>
    <row r="4" spans="1:10" x14ac:dyDescent="0.3">
      <c r="A4" s="164" t="s">
        <v>904</v>
      </c>
      <c r="B4" s="164">
        <v>2024</v>
      </c>
      <c r="C4" s="551">
        <v>7533.98</v>
      </c>
      <c r="D4" s="551">
        <v>7543.01</v>
      </c>
      <c r="G4" s="164" t="s">
        <v>990</v>
      </c>
      <c r="H4" s="164">
        <v>2022</v>
      </c>
      <c r="I4" s="551">
        <v>7078.87</v>
      </c>
      <c r="J4" s="551">
        <v>7090.2</v>
      </c>
    </row>
    <row r="5" spans="1:10" x14ac:dyDescent="0.3">
      <c r="G5" s="164" t="s">
        <v>903</v>
      </c>
      <c r="H5" s="164">
        <v>2022</v>
      </c>
      <c r="I5" s="551">
        <v>7322.9</v>
      </c>
      <c r="J5" s="551">
        <v>7339.62</v>
      </c>
    </row>
    <row r="6" spans="1:10" x14ac:dyDescent="0.3">
      <c r="G6" s="164" t="s">
        <v>1101</v>
      </c>
      <c r="H6" s="164">
        <v>2023</v>
      </c>
      <c r="I6" s="551">
        <v>7166.48</v>
      </c>
      <c r="J6" s="551">
        <v>7169.7</v>
      </c>
    </row>
    <row r="7" spans="1:10" x14ac:dyDescent="0.3">
      <c r="G7" s="164" t="s">
        <v>904</v>
      </c>
      <c r="H7" s="164">
        <v>2023</v>
      </c>
      <c r="I7" s="551">
        <v>7258.03</v>
      </c>
      <c r="J7" s="551">
        <v>7262.6</v>
      </c>
    </row>
    <row r="8" spans="1:10" x14ac:dyDescent="0.3">
      <c r="G8" s="164" t="s">
        <v>990</v>
      </c>
      <c r="H8" s="164">
        <v>2023</v>
      </c>
      <c r="I8" s="551">
        <v>7289.83</v>
      </c>
      <c r="J8" s="551">
        <v>7307.17</v>
      </c>
    </row>
    <row r="9" spans="1:10" x14ac:dyDescent="0.3">
      <c r="G9" s="164" t="s">
        <v>903</v>
      </c>
      <c r="H9" s="164">
        <v>2023</v>
      </c>
      <c r="I9" s="551">
        <v>7263.59</v>
      </c>
      <c r="J9" s="551">
        <v>7283.62</v>
      </c>
    </row>
    <row r="10" spans="1:10" x14ac:dyDescent="0.3">
      <c r="G10" s="164" t="s">
        <v>1101</v>
      </c>
      <c r="H10" s="164">
        <v>2024</v>
      </c>
      <c r="I10" s="551">
        <v>7377.82</v>
      </c>
      <c r="J10" s="551">
        <v>7411.91</v>
      </c>
    </row>
    <row r="11" spans="1:10" x14ac:dyDescent="0.3">
      <c r="G11" s="164" t="s">
        <v>904</v>
      </c>
      <c r="H11" s="164">
        <v>2024</v>
      </c>
      <c r="I11" s="551">
        <v>7533.98</v>
      </c>
      <c r="J11" s="551">
        <v>7543.01</v>
      </c>
    </row>
    <row r="12" spans="1:10" x14ac:dyDescent="0.3">
      <c r="G12" s="164" t="s">
        <v>990</v>
      </c>
      <c r="H12" s="164">
        <v>2024</v>
      </c>
    </row>
    <row r="13" spans="1:10" x14ac:dyDescent="0.3">
      <c r="G13" s="164" t="s">
        <v>903</v>
      </c>
      <c r="H13" s="164">
        <v>2024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4">
    <tabColor rgb="FF0070C0"/>
  </sheetPr>
  <dimension ref="A1:W49"/>
  <sheetViews>
    <sheetView showGridLines="0" topLeftCell="A32" zoomScale="80" zoomScaleNormal="80" workbookViewId="0">
      <selection activeCell="A56" sqref="A56"/>
    </sheetView>
  </sheetViews>
  <sheetFormatPr baseColWidth="10" defaultColWidth="11.453125" defaultRowHeight="12.5" x14ac:dyDescent="0.25"/>
  <cols>
    <col min="1" max="1" width="89.453125" style="1" customWidth="1"/>
    <col min="2" max="2" width="0.90625" style="1" customWidth="1"/>
    <col min="3" max="3" width="19.54296875" style="33" customWidth="1"/>
    <col min="4" max="4" width="2.54296875" style="33" hidden="1" customWidth="1"/>
    <col min="5" max="5" width="1" style="42" customWidth="1"/>
    <col min="6" max="6" width="18.08984375" style="33" customWidth="1"/>
    <col min="7" max="7" width="0.90625" style="42" customWidth="1"/>
    <col min="8" max="8" width="18.90625" style="33" customWidth="1"/>
    <col min="9" max="9" width="1" style="42" customWidth="1"/>
    <col min="10" max="10" width="20" style="33" customWidth="1"/>
    <col min="11" max="11" width="0.6328125" style="42" customWidth="1"/>
    <col min="12" max="12" width="18.453125" style="33" customWidth="1"/>
    <col min="13" max="13" width="0.6328125" style="42" customWidth="1"/>
    <col min="14" max="14" width="20.453125" style="33" customWidth="1"/>
    <col min="15" max="15" width="1.08984375" style="42" customWidth="1"/>
    <col min="16" max="16" width="19.6328125" style="33" customWidth="1"/>
    <col min="17" max="17" width="1.08984375" style="27" customWidth="1"/>
    <col min="18" max="18" width="17.6328125" style="27" customWidth="1"/>
    <col min="19" max="19" width="1.08984375" style="27" customWidth="1"/>
    <col min="20" max="20" width="17.453125" style="1" bestFit="1" customWidth="1"/>
    <col min="21" max="21" width="1.08984375" style="1" customWidth="1"/>
    <col min="22" max="22" width="16.453125" style="1" customWidth="1"/>
    <col min="23" max="23" width="14.6328125" style="1" bestFit="1" customWidth="1"/>
    <col min="24" max="16384" width="11.453125" style="1"/>
  </cols>
  <sheetData>
    <row r="1" spans="1:23" ht="14.5" x14ac:dyDescent="0.25">
      <c r="A1" s="1" t="str">
        <f>Indice!C1</f>
        <v>ZUBA S.A.E.C.A.</v>
      </c>
      <c r="H1" s="146" t="s">
        <v>319</v>
      </c>
    </row>
    <row r="3" spans="1:23" ht="14" x14ac:dyDescent="0.3">
      <c r="N3" s="161"/>
      <c r="T3" s="26"/>
    </row>
    <row r="4" spans="1:23" ht="14.5" x14ac:dyDescent="0.35">
      <c r="A4" s="728" t="s">
        <v>780</v>
      </c>
      <c r="B4" s="728"/>
      <c r="C4" s="728"/>
      <c r="D4" s="728"/>
      <c r="E4" s="728"/>
      <c r="F4" s="728"/>
      <c r="G4" s="728"/>
      <c r="H4" s="728"/>
      <c r="I4" s="728"/>
      <c r="J4" s="728"/>
      <c r="K4" s="728"/>
      <c r="L4" s="728"/>
      <c r="M4" s="728"/>
      <c r="N4" s="728"/>
      <c r="O4" s="728"/>
      <c r="P4" s="728"/>
      <c r="Q4" s="728"/>
      <c r="R4" s="728"/>
      <c r="S4" s="728"/>
      <c r="T4" s="728"/>
      <c r="U4" s="728"/>
      <c r="V4" s="728"/>
    </row>
    <row r="5" spans="1:23" ht="14" x14ac:dyDescent="0.3">
      <c r="A5" s="735" t="str">
        <f>IFERROR(IF(Indice!B6="","Al dia... de mes… de año 2XX2…","Al "&amp;DAY(Indice!B6)&amp;" de "&amp;VLOOKUP(MONTH(Indice!B6),Indice!S:T,2,0)&amp;" de "&amp;YEAR(Indice!B6)),"Al dia... de mes… de año 2XX2…")</f>
        <v>Al 30 de Septiembre de 2024</v>
      </c>
      <c r="B5" s="735"/>
      <c r="C5" s="735"/>
      <c r="D5" s="735"/>
      <c r="E5" s="735"/>
      <c r="F5" s="735"/>
      <c r="G5" s="735"/>
      <c r="H5" s="735"/>
      <c r="I5" s="735"/>
      <c r="J5" s="735"/>
      <c r="K5" s="735"/>
      <c r="L5" s="735"/>
      <c r="M5" s="735"/>
      <c r="N5" s="735"/>
      <c r="O5" s="735"/>
      <c r="P5" s="735"/>
      <c r="Q5" s="735"/>
      <c r="R5" s="735"/>
      <c r="S5" s="735"/>
      <c r="T5" s="735"/>
      <c r="U5" s="735"/>
      <c r="V5" s="735"/>
    </row>
    <row r="6" spans="1:23" ht="14" x14ac:dyDescent="0.3">
      <c r="A6" s="734" t="s">
        <v>238</v>
      </c>
      <c r="B6" s="734"/>
      <c r="C6" s="734"/>
      <c r="D6" s="734"/>
      <c r="E6" s="734"/>
      <c r="F6" s="734"/>
      <c r="G6" s="734"/>
      <c r="H6" s="734"/>
      <c r="I6" s="734"/>
      <c r="J6" s="734"/>
      <c r="K6" s="734"/>
      <c r="L6" s="734"/>
      <c r="M6" s="734"/>
      <c r="N6" s="734"/>
      <c r="O6" s="734"/>
      <c r="P6" s="734"/>
      <c r="Q6" s="734"/>
      <c r="R6" s="734"/>
      <c r="S6" s="734"/>
      <c r="T6" s="734"/>
      <c r="U6" s="734"/>
      <c r="V6" s="734"/>
    </row>
    <row r="7" spans="1:23" ht="14" x14ac:dyDescent="0.3">
      <c r="A7" s="733" t="s">
        <v>979</v>
      </c>
      <c r="B7" s="733"/>
      <c r="C7" s="733"/>
      <c r="D7" s="733"/>
      <c r="E7" s="733"/>
      <c r="F7" s="733"/>
      <c r="G7" s="733"/>
      <c r="H7" s="733"/>
      <c r="I7" s="733"/>
      <c r="J7" s="733"/>
      <c r="K7" s="733"/>
      <c r="L7" s="733"/>
      <c r="M7" s="733"/>
      <c r="N7" s="733"/>
      <c r="O7" s="733"/>
      <c r="P7" s="733"/>
      <c r="Q7" s="733"/>
      <c r="R7" s="733"/>
      <c r="S7" s="733"/>
      <c r="T7" s="733"/>
      <c r="U7" s="733"/>
      <c r="V7" s="733"/>
    </row>
    <row r="8" spans="1:23" ht="14" x14ac:dyDescent="0.3">
      <c r="A8" s="111"/>
      <c r="B8" s="111"/>
      <c r="C8" s="111"/>
      <c r="D8" s="111"/>
      <c r="E8" s="111"/>
      <c r="F8" s="111"/>
      <c r="G8" s="111"/>
      <c r="H8" s="111"/>
      <c r="I8" s="111"/>
      <c r="J8" s="111"/>
      <c r="K8" s="111"/>
      <c r="L8" s="111"/>
      <c r="M8" s="111"/>
      <c r="N8" s="111"/>
      <c r="O8" s="111"/>
      <c r="P8" s="111"/>
      <c r="T8" s="26"/>
    </row>
    <row r="9" spans="1:23" ht="14" x14ac:dyDescent="0.3">
      <c r="A9" s="111"/>
      <c r="B9" s="111"/>
      <c r="C9" s="111"/>
      <c r="D9" s="111"/>
      <c r="E9" s="111"/>
      <c r="F9" s="111"/>
      <c r="G9" s="111"/>
      <c r="H9" s="111"/>
      <c r="I9" s="111"/>
      <c r="J9" s="111"/>
      <c r="K9" s="111"/>
      <c r="L9" s="111"/>
      <c r="M9" s="111"/>
      <c r="N9" s="111"/>
      <c r="O9" s="111"/>
      <c r="P9" s="111"/>
      <c r="T9" s="26"/>
      <c r="W9" s="26"/>
    </row>
    <row r="10" spans="1:23" ht="25.5" customHeight="1" x14ac:dyDescent="0.25">
      <c r="A10" s="34"/>
      <c r="B10" s="34"/>
      <c r="C10" s="732" t="s">
        <v>219</v>
      </c>
      <c r="D10" s="732"/>
      <c r="E10" s="732"/>
      <c r="F10" s="732"/>
      <c r="G10" s="34"/>
      <c r="H10" s="730" t="s">
        <v>38</v>
      </c>
      <c r="I10" s="43"/>
      <c r="J10" s="730" t="s">
        <v>73</v>
      </c>
      <c r="K10" s="43"/>
      <c r="L10" s="732" t="s">
        <v>341</v>
      </c>
      <c r="M10" s="732"/>
      <c r="N10" s="732"/>
      <c r="O10" s="732"/>
      <c r="P10" s="732"/>
      <c r="Q10" s="732"/>
      <c r="R10" s="732"/>
      <c r="T10" s="730" t="s">
        <v>76</v>
      </c>
      <c r="V10" s="730" t="s">
        <v>3</v>
      </c>
      <c r="W10" s="26"/>
    </row>
    <row r="11" spans="1:23" ht="15" customHeight="1" x14ac:dyDescent="0.25">
      <c r="A11" s="736"/>
      <c r="C11" s="730" t="s">
        <v>71</v>
      </c>
      <c r="D11" s="35" t="s">
        <v>42</v>
      </c>
      <c r="E11" s="43"/>
      <c r="F11" s="730" t="s">
        <v>72</v>
      </c>
      <c r="G11" s="43"/>
      <c r="H11" s="730"/>
      <c r="I11" s="43"/>
      <c r="J11" s="730"/>
      <c r="K11" s="43"/>
      <c r="L11" s="730" t="s">
        <v>74</v>
      </c>
      <c r="M11" s="43"/>
      <c r="N11" s="730" t="s">
        <v>75</v>
      </c>
      <c r="O11" s="43"/>
      <c r="P11" s="730" t="s">
        <v>39</v>
      </c>
      <c r="R11" s="737" t="s">
        <v>869</v>
      </c>
      <c r="T11" s="730"/>
      <c r="U11" s="43"/>
      <c r="V11" s="730"/>
      <c r="W11" s="26"/>
    </row>
    <row r="12" spans="1:23" x14ac:dyDescent="0.25">
      <c r="A12" s="736"/>
      <c r="C12" s="739"/>
      <c r="D12" s="35" t="s">
        <v>43</v>
      </c>
      <c r="E12" s="43"/>
      <c r="F12" s="739"/>
      <c r="G12" s="43"/>
      <c r="H12" s="731"/>
      <c r="I12" s="43"/>
      <c r="J12" s="731"/>
      <c r="K12" s="43"/>
      <c r="L12" s="739"/>
      <c r="M12" s="43"/>
      <c r="N12" s="739"/>
      <c r="O12" s="43"/>
      <c r="P12" s="739" t="s">
        <v>3</v>
      </c>
      <c r="R12" s="738"/>
      <c r="T12" s="731"/>
      <c r="U12" s="43"/>
      <c r="V12" s="731"/>
      <c r="W12" s="26"/>
    </row>
    <row r="13" spans="1:23" x14ac:dyDescent="0.25">
      <c r="T13" s="26"/>
      <c r="W13" s="26"/>
    </row>
    <row r="14" spans="1:23" ht="13" x14ac:dyDescent="0.3">
      <c r="A14" s="51" t="s">
        <v>1126</v>
      </c>
      <c r="B14" s="14"/>
      <c r="C14" s="432">
        <v>7820891927</v>
      </c>
      <c r="D14" s="433"/>
      <c r="E14" s="434"/>
      <c r="F14" s="432">
        <v>0</v>
      </c>
      <c r="G14" s="434"/>
      <c r="H14" s="432">
        <v>0</v>
      </c>
      <c r="I14" s="434"/>
      <c r="J14" s="432">
        <v>0</v>
      </c>
      <c r="K14" s="434"/>
      <c r="L14" s="432">
        <v>786918423</v>
      </c>
      <c r="M14" s="434"/>
      <c r="N14" s="432">
        <v>0</v>
      </c>
      <c r="O14" s="434"/>
      <c r="P14" s="432">
        <v>0</v>
      </c>
      <c r="Q14" s="435"/>
      <c r="R14" s="432">
        <v>8033425426</v>
      </c>
      <c r="S14" s="435"/>
      <c r="T14" s="432">
        <v>0</v>
      </c>
      <c r="U14" s="435"/>
      <c r="V14" s="432">
        <v>16641235776</v>
      </c>
      <c r="W14" s="622"/>
    </row>
    <row r="15" spans="1:23" x14ac:dyDescent="0.25">
      <c r="A15" s="26" t="s">
        <v>342</v>
      </c>
      <c r="C15" s="433"/>
      <c r="D15" s="433"/>
      <c r="E15" s="434"/>
      <c r="F15" s="433"/>
      <c r="G15" s="434"/>
      <c r="H15" s="433"/>
      <c r="I15" s="434"/>
      <c r="J15" s="433"/>
      <c r="K15" s="434"/>
      <c r="L15" s="433"/>
      <c r="M15" s="434"/>
      <c r="N15" s="433"/>
      <c r="O15" s="434"/>
      <c r="P15" s="433"/>
      <c r="Q15" s="435"/>
      <c r="R15" s="435"/>
      <c r="S15" s="435"/>
      <c r="T15" s="433"/>
      <c r="U15" s="435"/>
      <c r="V15" s="433"/>
      <c r="W15" s="26"/>
    </row>
    <row r="16" spans="1:23" ht="13" x14ac:dyDescent="0.3">
      <c r="A16" s="51" t="s">
        <v>70</v>
      </c>
      <c r="C16" s="432">
        <v>0</v>
      </c>
      <c r="D16" s="433"/>
      <c r="E16" s="434"/>
      <c r="F16" s="432">
        <v>0</v>
      </c>
      <c r="G16" s="434"/>
      <c r="H16" s="432">
        <v>0</v>
      </c>
      <c r="I16" s="434"/>
      <c r="J16" s="432">
        <v>0</v>
      </c>
      <c r="K16" s="434"/>
      <c r="L16" s="432">
        <v>0</v>
      </c>
      <c r="M16" s="434"/>
      <c r="N16" s="432">
        <v>0</v>
      </c>
      <c r="O16" s="434"/>
      <c r="P16" s="432">
        <v>0</v>
      </c>
      <c r="Q16" s="435"/>
      <c r="R16" s="432">
        <v>0</v>
      </c>
      <c r="S16" s="435"/>
      <c r="T16" s="432">
        <v>0</v>
      </c>
      <c r="U16" s="435"/>
      <c r="V16" s="432">
        <v>0</v>
      </c>
      <c r="W16" s="26"/>
    </row>
    <row r="17" spans="1:23" ht="13" hidden="1" x14ac:dyDescent="0.3">
      <c r="A17" s="56" t="s">
        <v>216</v>
      </c>
      <c r="C17" s="433"/>
      <c r="D17" s="433"/>
      <c r="E17" s="434"/>
      <c r="F17" s="432">
        <v>0</v>
      </c>
      <c r="G17" s="434"/>
      <c r="H17" s="432">
        <v>0</v>
      </c>
      <c r="I17" s="434"/>
      <c r="J17" s="432">
        <v>0</v>
      </c>
      <c r="K17" s="434"/>
      <c r="L17" s="432">
        <v>0</v>
      </c>
      <c r="M17" s="434"/>
      <c r="N17" s="432">
        <v>0</v>
      </c>
      <c r="O17" s="434"/>
      <c r="P17" s="432">
        <v>0</v>
      </c>
      <c r="Q17" s="435"/>
      <c r="R17" s="435"/>
      <c r="S17" s="435"/>
      <c r="T17" s="432">
        <v>0</v>
      </c>
      <c r="U17" s="211"/>
      <c r="V17" s="432">
        <v>0</v>
      </c>
      <c r="W17" s="26"/>
    </row>
    <row r="18" spans="1:23" ht="13" x14ac:dyDescent="0.3">
      <c r="A18" s="51" t="s">
        <v>77</v>
      </c>
      <c r="C18" s="432">
        <v>7179425426</v>
      </c>
      <c r="D18" s="433"/>
      <c r="E18" s="434"/>
      <c r="F18" s="432">
        <v>0</v>
      </c>
      <c r="G18" s="434"/>
      <c r="H18" s="432">
        <v>0</v>
      </c>
      <c r="I18" s="434"/>
      <c r="J18" s="432">
        <v>0</v>
      </c>
      <c r="K18" s="434"/>
      <c r="L18" s="432">
        <v>0</v>
      </c>
      <c r="M18" s="434"/>
      <c r="N18" s="432">
        <v>0</v>
      </c>
      <c r="O18" s="434"/>
      <c r="P18" s="432">
        <v>-7179425426</v>
      </c>
      <c r="Q18" s="435"/>
      <c r="R18" s="432">
        <v>0</v>
      </c>
      <c r="S18" s="435"/>
      <c r="T18" s="432">
        <v>0</v>
      </c>
      <c r="U18" s="435"/>
      <c r="V18" s="432">
        <v>0</v>
      </c>
      <c r="W18" s="26"/>
    </row>
    <row r="19" spans="1:23" ht="13" hidden="1" x14ac:dyDescent="0.3">
      <c r="A19" s="56" t="s">
        <v>217</v>
      </c>
      <c r="C19" s="433"/>
      <c r="D19" s="433"/>
      <c r="E19" s="434"/>
      <c r="F19" s="432">
        <v>0</v>
      </c>
      <c r="G19" s="434"/>
      <c r="H19" s="432">
        <v>0</v>
      </c>
      <c r="I19" s="434"/>
      <c r="J19" s="432">
        <v>0</v>
      </c>
      <c r="K19" s="434"/>
      <c r="L19" s="432">
        <v>0</v>
      </c>
      <c r="M19" s="434"/>
      <c r="N19" s="432">
        <v>0</v>
      </c>
      <c r="O19" s="434"/>
      <c r="P19" s="432">
        <v>0</v>
      </c>
      <c r="Q19" s="436"/>
      <c r="R19" s="436"/>
      <c r="S19" s="436"/>
      <c r="T19" s="432">
        <v>0</v>
      </c>
      <c r="U19" s="211"/>
      <c r="V19" s="432">
        <v>0</v>
      </c>
      <c r="W19" s="26"/>
    </row>
    <row r="20" spans="1:23" ht="13" x14ac:dyDescent="0.3">
      <c r="A20" s="51" t="s">
        <v>1165</v>
      </c>
      <c r="C20" s="432">
        <v>0</v>
      </c>
      <c r="D20" s="433"/>
      <c r="E20" s="434"/>
      <c r="F20" s="432">
        <v>0</v>
      </c>
      <c r="G20" s="434"/>
      <c r="H20" s="432">
        <v>0</v>
      </c>
      <c r="I20" s="434"/>
      <c r="J20" s="432">
        <v>0</v>
      </c>
      <c r="K20" s="434"/>
      <c r="L20" s="432">
        <v>0</v>
      </c>
      <c r="M20" s="434"/>
      <c r="N20" s="432">
        <v>0</v>
      </c>
      <c r="O20" s="434"/>
      <c r="P20" s="432">
        <v>-854000000</v>
      </c>
      <c r="Q20" s="436"/>
      <c r="R20" s="432">
        <v>0</v>
      </c>
      <c r="S20" s="436"/>
      <c r="T20" s="432">
        <v>0</v>
      </c>
      <c r="U20" s="211"/>
      <c r="V20" s="432">
        <v>-854000000</v>
      </c>
      <c r="W20" s="26"/>
    </row>
    <row r="21" spans="1:23" ht="13" x14ac:dyDescent="0.3">
      <c r="A21" s="51" t="s">
        <v>78</v>
      </c>
      <c r="C21" s="432">
        <v>0</v>
      </c>
      <c r="D21" s="433"/>
      <c r="E21" s="434"/>
      <c r="F21" s="432">
        <v>0</v>
      </c>
      <c r="G21" s="434"/>
      <c r="H21" s="432">
        <v>0</v>
      </c>
      <c r="I21" s="434"/>
      <c r="J21" s="432">
        <v>0</v>
      </c>
      <c r="K21" s="434"/>
      <c r="L21" s="432">
        <v>0</v>
      </c>
      <c r="M21" s="434"/>
      <c r="N21" s="432">
        <v>0</v>
      </c>
      <c r="O21" s="434"/>
      <c r="P21" s="432">
        <v>0</v>
      </c>
      <c r="Q21" s="435"/>
      <c r="R21" s="432">
        <v>0</v>
      </c>
      <c r="S21" s="435"/>
      <c r="T21" s="432">
        <v>0</v>
      </c>
      <c r="U21" s="435"/>
      <c r="V21" s="432">
        <v>0</v>
      </c>
      <c r="W21" s="26"/>
    </row>
    <row r="22" spans="1:23" ht="13" x14ac:dyDescent="0.3">
      <c r="A22" s="51" t="s">
        <v>79</v>
      </c>
      <c r="C22" s="432">
        <v>0</v>
      </c>
      <c r="D22" s="433"/>
      <c r="E22" s="434"/>
      <c r="F22" s="432">
        <v>0</v>
      </c>
      <c r="G22" s="434"/>
      <c r="H22" s="432">
        <v>0</v>
      </c>
      <c r="I22" s="434"/>
      <c r="J22" s="432">
        <v>0</v>
      </c>
      <c r="K22" s="434"/>
      <c r="L22" s="432">
        <v>0</v>
      </c>
      <c r="M22" s="434"/>
      <c r="N22" s="432">
        <v>0</v>
      </c>
      <c r="O22" s="434"/>
      <c r="P22" s="432">
        <v>0</v>
      </c>
      <c r="Q22" s="435"/>
      <c r="R22" s="432">
        <v>0</v>
      </c>
      <c r="S22" s="435"/>
      <c r="T22" s="432">
        <v>0</v>
      </c>
      <c r="U22" s="435"/>
      <c r="V22" s="432">
        <v>0</v>
      </c>
      <c r="W22" s="26"/>
    </row>
    <row r="23" spans="1:23" ht="13" x14ac:dyDescent="0.3">
      <c r="A23" s="51" t="s">
        <v>870</v>
      </c>
      <c r="B23" s="32"/>
      <c r="C23" s="432">
        <v>0</v>
      </c>
      <c r="D23" s="433"/>
      <c r="E23" s="434"/>
      <c r="F23" s="432">
        <v>0</v>
      </c>
      <c r="G23" s="434"/>
      <c r="H23" s="432">
        <v>0</v>
      </c>
      <c r="I23" s="434"/>
      <c r="J23" s="432">
        <v>0</v>
      </c>
      <c r="K23" s="434"/>
      <c r="L23" s="432">
        <v>0</v>
      </c>
      <c r="M23" s="434"/>
      <c r="N23" s="432">
        <v>0</v>
      </c>
      <c r="O23" s="434"/>
      <c r="P23" s="432">
        <v>8033425426</v>
      </c>
      <c r="Q23" s="435"/>
      <c r="R23" s="432">
        <v>-8033425426</v>
      </c>
      <c r="S23" s="435"/>
      <c r="T23" s="432">
        <v>0</v>
      </c>
      <c r="U23" s="433"/>
      <c r="V23" s="432">
        <v>0</v>
      </c>
      <c r="W23" s="26"/>
    </row>
    <row r="24" spans="1:23" ht="13" x14ac:dyDescent="0.3">
      <c r="A24" s="51" t="s">
        <v>74</v>
      </c>
      <c r="B24" s="32"/>
      <c r="C24" s="432">
        <v>0</v>
      </c>
      <c r="D24" s="433"/>
      <c r="E24" s="434"/>
      <c r="F24" s="432">
        <v>0</v>
      </c>
      <c r="G24" s="434"/>
      <c r="H24" s="432">
        <v>0</v>
      </c>
      <c r="I24" s="434"/>
      <c r="J24" s="432">
        <v>0</v>
      </c>
      <c r="K24" s="434"/>
      <c r="L24" s="432">
        <v>633148046.80582142</v>
      </c>
      <c r="M24" s="434"/>
      <c r="N24" s="432">
        <v>0</v>
      </c>
      <c r="O24" s="434"/>
      <c r="P24" s="432">
        <v>0</v>
      </c>
      <c r="Q24" s="435"/>
      <c r="R24" s="432"/>
      <c r="S24" s="435"/>
      <c r="T24" s="432">
        <v>0</v>
      </c>
      <c r="U24" s="433"/>
      <c r="V24" s="432">
        <v>633148046.80582142</v>
      </c>
      <c r="W24" s="26"/>
    </row>
    <row r="25" spans="1:23" ht="13" x14ac:dyDescent="0.3">
      <c r="A25" s="51" t="s">
        <v>80</v>
      </c>
      <c r="C25" s="432">
        <v>0</v>
      </c>
      <c r="D25" s="433"/>
      <c r="E25" s="434"/>
      <c r="F25" s="432">
        <v>0</v>
      </c>
      <c r="G25" s="434"/>
      <c r="H25" s="432">
        <v>0</v>
      </c>
      <c r="I25" s="434"/>
      <c r="J25" s="432">
        <v>0</v>
      </c>
      <c r="K25" s="434"/>
      <c r="L25" s="432">
        <v>0</v>
      </c>
      <c r="M25" s="434"/>
      <c r="N25" s="432">
        <v>0</v>
      </c>
      <c r="O25" s="434"/>
      <c r="P25" s="432">
        <v>0</v>
      </c>
      <c r="Q25" s="435"/>
      <c r="R25" s="432">
        <v>9507723072.3106098</v>
      </c>
      <c r="S25" s="435"/>
      <c r="T25" s="432">
        <v>0</v>
      </c>
      <c r="U25" s="435"/>
      <c r="V25" s="432">
        <v>9507723072.3106098</v>
      </c>
      <c r="W25" s="26"/>
    </row>
    <row r="26" spans="1:23" x14ac:dyDescent="0.25">
      <c r="C26" s="433"/>
      <c r="D26" s="433"/>
      <c r="E26" s="434"/>
      <c r="F26" s="433"/>
      <c r="G26" s="434"/>
      <c r="H26" s="433"/>
      <c r="I26" s="434"/>
      <c r="J26" s="433"/>
      <c r="K26" s="434"/>
      <c r="L26" s="433"/>
      <c r="M26" s="434"/>
      <c r="N26" s="433"/>
      <c r="O26" s="434"/>
      <c r="P26" s="433"/>
      <c r="Q26" s="435"/>
      <c r="R26" s="435"/>
      <c r="S26" s="435"/>
      <c r="T26" s="384"/>
      <c r="U26" s="211"/>
      <c r="V26" s="211"/>
      <c r="W26" s="26"/>
    </row>
    <row r="27" spans="1:23" ht="13.5" thickBot="1" x14ac:dyDescent="0.35">
      <c r="A27" s="51" t="s">
        <v>1127</v>
      </c>
      <c r="B27" s="14"/>
      <c r="C27" s="437">
        <v>15000317353</v>
      </c>
      <c r="D27" s="438">
        <v>0</v>
      </c>
      <c r="E27" s="439"/>
      <c r="F27" s="437">
        <v>0</v>
      </c>
      <c r="G27" s="439">
        <v>0</v>
      </c>
      <c r="H27" s="437">
        <v>0</v>
      </c>
      <c r="I27" s="439"/>
      <c r="J27" s="437">
        <v>0</v>
      </c>
      <c r="K27" s="439"/>
      <c r="L27" s="437">
        <v>1420066469.8058214</v>
      </c>
      <c r="M27" s="439"/>
      <c r="N27" s="437">
        <v>0</v>
      </c>
      <c r="O27" s="439"/>
      <c r="P27" s="437">
        <v>0</v>
      </c>
      <c r="Q27" s="436"/>
      <c r="R27" s="437">
        <v>9507723072.3106079</v>
      </c>
      <c r="S27" s="436"/>
      <c r="T27" s="437">
        <v>0</v>
      </c>
      <c r="U27" s="436"/>
      <c r="V27" s="437">
        <v>25928106895.116428</v>
      </c>
      <c r="W27" s="622"/>
    </row>
    <row r="28" spans="1:23" ht="13.5" customHeight="1" thickTop="1" x14ac:dyDescent="0.3">
      <c r="A28" s="26" t="s">
        <v>342</v>
      </c>
      <c r="B28" s="14"/>
      <c r="C28" s="440"/>
      <c r="D28" s="539"/>
      <c r="E28" s="539"/>
      <c r="F28" s="440"/>
      <c r="G28" s="539"/>
      <c r="H28" s="440"/>
      <c r="I28" s="539"/>
      <c r="J28" s="440"/>
      <c r="K28" s="539"/>
      <c r="L28" s="440"/>
      <c r="M28" s="539"/>
      <c r="N28" s="440"/>
      <c r="O28" s="539"/>
      <c r="P28" s="440"/>
      <c r="Q28" s="444"/>
      <c r="R28" s="440"/>
      <c r="S28" s="444"/>
      <c r="T28" s="440"/>
      <c r="U28" s="444"/>
      <c r="V28" s="440"/>
      <c r="W28" s="26"/>
    </row>
    <row r="29" spans="1:23" hidden="1" x14ac:dyDescent="0.25">
      <c r="A29" s="56" t="s">
        <v>218</v>
      </c>
      <c r="C29" s="433"/>
      <c r="D29" s="433"/>
      <c r="E29" s="434"/>
      <c r="F29" s="433"/>
      <c r="G29" s="434"/>
      <c r="H29" s="433"/>
      <c r="I29" s="434"/>
      <c r="J29" s="433"/>
      <c r="K29" s="434"/>
      <c r="L29" s="433"/>
      <c r="M29" s="434"/>
      <c r="N29" s="441"/>
      <c r="O29" s="434"/>
      <c r="P29" s="433"/>
      <c r="Q29" s="435"/>
      <c r="R29" s="435"/>
      <c r="S29" s="435"/>
      <c r="T29" s="212"/>
      <c r="U29" s="211"/>
      <c r="V29" s="211"/>
      <c r="W29" s="26"/>
    </row>
    <row r="30" spans="1:23" ht="13" x14ac:dyDescent="0.3">
      <c r="A30" s="51" t="s">
        <v>70</v>
      </c>
      <c r="C30" s="432">
        <v>0</v>
      </c>
      <c r="D30" s="433"/>
      <c r="E30" s="434"/>
      <c r="F30" s="432">
        <v>0</v>
      </c>
      <c r="G30" s="434"/>
      <c r="H30" s="432">
        <v>0</v>
      </c>
      <c r="I30" s="434"/>
      <c r="J30" s="432">
        <v>0</v>
      </c>
      <c r="K30" s="434"/>
      <c r="L30" s="432">
        <v>0</v>
      </c>
      <c r="M30" s="434"/>
      <c r="N30" s="432">
        <v>0</v>
      </c>
      <c r="O30" s="434"/>
      <c r="P30" s="432">
        <v>0</v>
      </c>
      <c r="Q30" s="435"/>
      <c r="R30" s="432">
        <v>0</v>
      </c>
      <c r="S30" s="435"/>
      <c r="T30" s="432">
        <v>0</v>
      </c>
      <c r="U30" s="211"/>
      <c r="V30" s="432">
        <f t="shared" ref="V30:V37" si="0">SUM(C30:U30)</f>
        <v>0</v>
      </c>
      <c r="W30" s="26"/>
    </row>
    <row r="31" spans="1:23" s="170" customFormat="1" ht="26" x14ac:dyDescent="0.3">
      <c r="A31" s="681" t="s">
        <v>1199</v>
      </c>
      <c r="C31" s="676">
        <v>0</v>
      </c>
      <c r="D31" s="677"/>
      <c r="E31" s="678"/>
      <c r="F31" s="676">
        <v>0</v>
      </c>
      <c r="G31" s="678"/>
      <c r="H31" s="676">
        <v>0</v>
      </c>
      <c r="I31" s="678"/>
      <c r="J31" s="676">
        <v>0</v>
      </c>
      <c r="K31" s="678"/>
      <c r="L31" s="676">
        <v>0</v>
      </c>
      <c r="M31" s="678"/>
      <c r="N31" s="676">
        <v>0</v>
      </c>
      <c r="O31" s="678"/>
      <c r="P31" s="676">
        <v>-7084022826.3106079</v>
      </c>
      <c r="Q31" s="679"/>
      <c r="R31" s="676">
        <v>0</v>
      </c>
      <c r="S31" s="679"/>
      <c r="T31" s="676">
        <v>0</v>
      </c>
      <c r="U31" s="680"/>
      <c r="V31" s="676">
        <f>SUM(C31:U31)</f>
        <v>-7084022826.3106079</v>
      </c>
      <c r="W31" s="675"/>
    </row>
    <row r="32" spans="1:23" ht="13" x14ac:dyDescent="0.3">
      <c r="A32" s="51" t="s">
        <v>77</v>
      </c>
      <c r="C32" s="432">
        <v>0</v>
      </c>
      <c r="D32" s="433"/>
      <c r="E32" s="434"/>
      <c r="F32" s="432">
        <v>0</v>
      </c>
      <c r="G32" s="434"/>
      <c r="H32" s="432">
        <v>0</v>
      </c>
      <c r="I32" s="434"/>
      <c r="J32" s="432">
        <v>0</v>
      </c>
      <c r="K32" s="434"/>
      <c r="L32" s="432">
        <v>0</v>
      </c>
      <c r="M32" s="434"/>
      <c r="N32" s="432">
        <v>0</v>
      </c>
      <c r="O32" s="434"/>
      <c r="P32" s="432">
        <v>0</v>
      </c>
      <c r="Q32" s="435"/>
      <c r="R32" s="432">
        <v>0</v>
      </c>
      <c r="S32" s="435"/>
      <c r="T32" s="432">
        <v>0</v>
      </c>
      <c r="U32" s="211"/>
      <c r="V32" s="432">
        <f t="shared" si="0"/>
        <v>0</v>
      </c>
      <c r="W32" s="26"/>
    </row>
    <row r="33" spans="1:23" ht="13" x14ac:dyDescent="0.3">
      <c r="A33" s="51" t="s">
        <v>78</v>
      </c>
      <c r="B33" s="32"/>
      <c r="C33" s="432">
        <v>0</v>
      </c>
      <c r="D33" s="433"/>
      <c r="E33" s="434"/>
      <c r="F33" s="432">
        <v>0</v>
      </c>
      <c r="G33" s="434"/>
      <c r="H33" s="432">
        <v>0</v>
      </c>
      <c r="I33" s="434"/>
      <c r="J33" s="432">
        <v>0</v>
      </c>
      <c r="K33" s="434"/>
      <c r="L33" s="432">
        <v>0</v>
      </c>
      <c r="M33" s="434"/>
      <c r="N33" s="432">
        <v>0</v>
      </c>
      <c r="O33" s="434"/>
      <c r="P33" s="432">
        <v>0</v>
      </c>
      <c r="Q33" s="435"/>
      <c r="R33" s="432">
        <v>0</v>
      </c>
      <c r="S33" s="435"/>
      <c r="T33" s="432">
        <v>0</v>
      </c>
      <c r="U33" s="435"/>
      <c r="V33" s="432">
        <f t="shared" si="0"/>
        <v>0</v>
      </c>
      <c r="W33" s="26"/>
    </row>
    <row r="34" spans="1:23" ht="13" x14ac:dyDescent="0.3">
      <c r="A34" s="51" t="s">
        <v>870</v>
      </c>
      <c r="B34" s="32"/>
      <c r="C34" s="432">
        <v>0</v>
      </c>
      <c r="D34" s="433"/>
      <c r="E34" s="434"/>
      <c r="F34" s="432">
        <v>0</v>
      </c>
      <c r="G34" s="434"/>
      <c r="H34" s="432">
        <v>0</v>
      </c>
      <c r="I34" s="434"/>
      <c r="J34" s="432">
        <v>0</v>
      </c>
      <c r="K34" s="434"/>
      <c r="L34" s="432">
        <v>0</v>
      </c>
      <c r="M34" s="434"/>
      <c r="N34" s="432">
        <v>0</v>
      </c>
      <c r="O34" s="434"/>
      <c r="P34" s="432">
        <v>9507723072.3106079</v>
      </c>
      <c r="Q34" s="435"/>
      <c r="R34" s="432">
        <v>-9507723072.3106079</v>
      </c>
      <c r="S34" s="435"/>
      <c r="T34" s="432">
        <v>0</v>
      </c>
      <c r="U34" s="433"/>
      <c r="V34" s="432">
        <f t="shared" si="0"/>
        <v>0</v>
      </c>
      <c r="W34" s="26"/>
    </row>
    <row r="35" spans="1:23" ht="13" x14ac:dyDescent="0.3">
      <c r="A35" s="51" t="s">
        <v>74</v>
      </c>
      <c r="B35" s="32"/>
      <c r="C35" s="432">
        <v>0</v>
      </c>
      <c r="D35" s="433"/>
      <c r="E35" s="434"/>
      <c r="F35" s="432">
        <v>0</v>
      </c>
      <c r="G35" s="434"/>
      <c r="H35" s="432">
        <v>0</v>
      </c>
      <c r="I35" s="434"/>
      <c r="J35" s="432">
        <v>0</v>
      </c>
      <c r="K35" s="434"/>
      <c r="L35" s="432">
        <v>0</v>
      </c>
      <c r="M35" s="434"/>
      <c r="N35" s="432">
        <v>0</v>
      </c>
      <c r="O35" s="434"/>
      <c r="P35" s="432"/>
      <c r="Q35" s="435"/>
      <c r="R35" s="432">
        <v>0</v>
      </c>
      <c r="S35" s="435"/>
      <c r="T35" s="432">
        <v>0</v>
      </c>
      <c r="U35" s="433"/>
      <c r="V35" s="432">
        <f t="shared" si="0"/>
        <v>0</v>
      </c>
      <c r="W35" s="26"/>
    </row>
    <row r="36" spans="1:23" ht="13" x14ac:dyDescent="0.3">
      <c r="A36" s="51" t="s">
        <v>1164</v>
      </c>
      <c r="B36" s="32"/>
      <c r="C36" s="432">
        <v>0</v>
      </c>
      <c r="D36" s="433"/>
      <c r="E36" s="434"/>
      <c r="F36" s="432">
        <v>0</v>
      </c>
      <c r="G36" s="434"/>
      <c r="H36" s="432">
        <v>0</v>
      </c>
      <c r="I36" s="434"/>
      <c r="J36" s="432">
        <v>0</v>
      </c>
      <c r="K36" s="434"/>
      <c r="L36" s="432">
        <v>0</v>
      </c>
      <c r="M36" s="434"/>
      <c r="N36" s="432">
        <v>2423700246</v>
      </c>
      <c r="O36" s="434"/>
      <c r="P36" s="432">
        <v>-2423700246</v>
      </c>
      <c r="Q36" s="435"/>
      <c r="R36" s="432"/>
      <c r="S36" s="435"/>
      <c r="T36" s="432">
        <v>0</v>
      </c>
      <c r="U36" s="433"/>
      <c r="V36" s="432">
        <f t="shared" si="0"/>
        <v>0</v>
      </c>
      <c r="W36" s="26"/>
    </row>
    <row r="37" spans="1:23" ht="13" x14ac:dyDescent="0.3">
      <c r="A37" s="51" t="s">
        <v>80</v>
      </c>
      <c r="C37" s="432">
        <v>0</v>
      </c>
      <c r="D37" s="433"/>
      <c r="E37" s="434"/>
      <c r="F37" s="432">
        <v>0</v>
      </c>
      <c r="G37" s="434"/>
      <c r="H37" s="432">
        <v>0</v>
      </c>
      <c r="I37" s="434"/>
      <c r="J37" s="432">
        <v>0</v>
      </c>
      <c r="K37" s="434"/>
      <c r="L37" s="432">
        <v>0</v>
      </c>
      <c r="M37" s="434"/>
      <c r="N37" s="432">
        <v>0</v>
      </c>
      <c r="O37" s="434"/>
      <c r="P37" s="432">
        <v>0</v>
      </c>
      <c r="Q37" s="435"/>
      <c r="R37" s="432">
        <v>8174148341.8938599</v>
      </c>
      <c r="S37" s="435"/>
      <c r="T37" s="432">
        <v>0</v>
      </c>
      <c r="U37" s="435"/>
      <c r="V37" s="432">
        <f t="shared" si="0"/>
        <v>8174148341.8938599</v>
      </c>
      <c r="W37" s="26"/>
    </row>
    <row r="38" spans="1:23" x14ac:dyDescent="0.25">
      <c r="C38" s="433"/>
      <c r="D38" s="433"/>
      <c r="E38" s="434"/>
      <c r="F38" s="433"/>
      <c r="G38" s="434"/>
      <c r="H38" s="433"/>
      <c r="I38" s="434"/>
      <c r="J38" s="433"/>
      <c r="K38" s="434"/>
      <c r="L38" s="433"/>
      <c r="M38" s="434"/>
      <c r="N38" s="433"/>
      <c r="O38" s="434"/>
      <c r="P38" s="433"/>
      <c r="Q38" s="435"/>
      <c r="R38" s="433"/>
      <c r="S38" s="435"/>
      <c r="T38" s="384"/>
      <c r="U38" s="211"/>
      <c r="V38" s="211"/>
      <c r="W38" s="26"/>
    </row>
    <row r="39" spans="1:23" ht="13.5" thickBot="1" x14ac:dyDescent="0.35">
      <c r="A39" s="51" t="str">
        <f>IFERROR(IF(Indice!$B$6="","Saldo al .. de  de 20X2 ","Saldo al "&amp;DAY(Indice!$B$6)&amp;" de "&amp;VLOOKUP(MONTH(Indice!$B$6),Indice!S:T,2,0)&amp;" de "&amp;YEAR(Indice!$B$6)),"Saldo al .. de  de 20X2 ")</f>
        <v>Saldo al 30 de Septiembre de 2024</v>
      </c>
      <c r="B39" s="14"/>
      <c r="C39" s="437">
        <f>C30+C32+C33+C34+C35+C37+C27+C36</f>
        <v>15000317353</v>
      </c>
      <c r="D39" s="438">
        <f>SUM(D27:D37)</f>
        <v>0</v>
      </c>
      <c r="E39" s="442"/>
      <c r="F39" s="437">
        <f>F30+F32+F33+F34+F35+F37+F27+F36</f>
        <v>0</v>
      </c>
      <c r="G39" s="442"/>
      <c r="H39" s="437">
        <f>H30+H32+H33+H34+H35+H37+H27+H36</f>
        <v>0</v>
      </c>
      <c r="I39" s="442"/>
      <c r="J39" s="437">
        <f>J30+J32+J33+J34+J35+J37+J27+J36</f>
        <v>0</v>
      </c>
      <c r="K39" s="442"/>
      <c r="L39" s="437">
        <f>L30+L32+L33+L34+L35+L37+L27+L36</f>
        <v>1420066469.8058214</v>
      </c>
      <c r="M39" s="442"/>
      <c r="N39" s="437">
        <f>N30+N32+N33+N34+N35+N37+N27+N36</f>
        <v>2423700246</v>
      </c>
      <c r="O39" s="442"/>
      <c r="P39" s="437">
        <f>P30+P32+P33+P34+P35+P37+P27+P36+P31</f>
        <v>0</v>
      </c>
      <c r="Q39" s="435"/>
      <c r="R39" s="437">
        <f>R30+R32+R33+R34+R35+R37+R27+R36</f>
        <v>8174148341.8938599</v>
      </c>
      <c r="S39" s="435"/>
      <c r="T39" s="437">
        <f>T27+T29+T33+T34+T37</f>
        <v>0</v>
      </c>
      <c r="U39" s="436"/>
      <c r="V39" s="437">
        <f>V27+V29+V33+V34+V37+V35+V30+V31+V32</f>
        <v>27018232410.69968</v>
      </c>
      <c r="W39" s="384"/>
    </row>
    <row r="40" spans="1:23" s="26" customFormat="1" ht="13.5" thickTop="1" x14ac:dyDescent="0.3">
      <c r="A40" s="121"/>
      <c r="B40" s="121"/>
      <c r="C40" s="443"/>
      <c r="D40" s="444"/>
      <c r="E40" s="445"/>
      <c r="F40" s="443"/>
      <c r="G40" s="445"/>
      <c r="H40" s="443"/>
      <c r="I40" s="445"/>
      <c r="J40" s="443"/>
      <c r="K40" s="445"/>
      <c r="L40" s="443"/>
      <c r="M40" s="445"/>
      <c r="N40" s="443"/>
      <c r="O40" s="445"/>
      <c r="P40" s="443"/>
      <c r="Q40" s="444"/>
      <c r="R40" s="444"/>
      <c r="S40" s="444"/>
      <c r="T40" s="384"/>
      <c r="U40" s="384"/>
      <c r="V40" s="384"/>
    </row>
    <row r="41" spans="1:23" x14ac:dyDescent="0.25">
      <c r="A41" s="1" t="s">
        <v>330</v>
      </c>
      <c r="C41" s="540"/>
      <c r="D41" s="540"/>
      <c r="E41" s="541"/>
      <c r="F41" s="540"/>
      <c r="G41" s="541"/>
      <c r="H41" s="542"/>
      <c r="I41" s="542"/>
      <c r="J41" s="540"/>
      <c r="K41" s="541"/>
      <c r="L41" s="540"/>
      <c r="M41" s="541"/>
      <c r="N41" s="540"/>
      <c r="O41" s="541"/>
      <c r="P41" s="540"/>
      <c r="Q41" s="540"/>
      <c r="R41" s="540" t="s">
        <v>1128</v>
      </c>
      <c r="S41" s="540"/>
      <c r="T41" s="542"/>
      <c r="U41" s="542"/>
      <c r="V41" s="542"/>
      <c r="W41" s="26"/>
    </row>
    <row r="42" spans="1:23" x14ac:dyDescent="0.25">
      <c r="C42" s="28"/>
      <c r="D42" s="28"/>
      <c r="E42" s="44"/>
      <c r="F42" s="28"/>
      <c r="G42" s="44"/>
      <c r="H42" s="1"/>
      <c r="I42" s="1"/>
      <c r="K42" s="44"/>
      <c r="L42" s="28"/>
      <c r="M42" s="44"/>
      <c r="N42" s="28"/>
      <c r="O42" s="44"/>
      <c r="P42" s="28"/>
      <c r="W42" s="26"/>
    </row>
    <row r="43" spans="1:23" x14ac:dyDescent="0.25">
      <c r="C43" s="28"/>
      <c r="D43" s="28"/>
      <c r="E43" s="44"/>
      <c r="F43" s="28"/>
      <c r="G43" s="44"/>
      <c r="H43" s="1"/>
      <c r="I43" s="1"/>
      <c r="K43" s="44"/>
      <c r="L43" s="28"/>
      <c r="M43" s="44"/>
      <c r="N43" s="28"/>
      <c r="O43" s="44"/>
      <c r="P43" s="28"/>
      <c r="W43" s="26"/>
    </row>
    <row r="44" spans="1:23" x14ac:dyDescent="0.25">
      <c r="C44" s="28"/>
      <c r="D44" s="28"/>
      <c r="E44" s="44"/>
      <c r="F44" s="28"/>
      <c r="G44" s="44"/>
      <c r="H44" s="1"/>
      <c r="I44" s="1"/>
      <c r="K44" s="44"/>
      <c r="L44" s="28"/>
      <c r="M44" s="44"/>
      <c r="N44" s="28"/>
      <c r="O44" s="44"/>
      <c r="P44" s="28"/>
      <c r="W44" s="26"/>
    </row>
    <row r="45" spans="1:23" x14ac:dyDescent="0.25">
      <c r="C45" s="28"/>
      <c r="D45" s="28"/>
      <c r="E45" s="44"/>
      <c r="F45" s="28"/>
      <c r="G45" s="44"/>
      <c r="H45" s="1"/>
      <c r="I45" s="1"/>
      <c r="K45" s="44"/>
      <c r="L45" s="28"/>
      <c r="M45" s="44"/>
      <c r="N45" s="28"/>
      <c r="O45" s="44"/>
      <c r="P45" s="28"/>
      <c r="W45" s="26"/>
    </row>
    <row r="46" spans="1:23" x14ac:dyDescent="0.25">
      <c r="W46" s="26"/>
    </row>
    <row r="47" spans="1:23" x14ac:dyDescent="0.25">
      <c r="C47" s="28"/>
      <c r="D47" s="28"/>
      <c r="E47" s="44"/>
      <c r="F47" s="28"/>
      <c r="G47" s="44"/>
      <c r="H47" s="1"/>
      <c r="I47" s="1"/>
      <c r="K47" s="44"/>
      <c r="L47" s="28"/>
      <c r="M47" s="44"/>
      <c r="N47" s="28"/>
      <c r="O47" s="44"/>
      <c r="P47" s="28"/>
      <c r="W47" s="26"/>
    </row>
    <row r="48" spans="1:23" x14ac:dyDescent="0.25">
      <c r="F48" s="28"/>
      <c r="H48" s="1"/>
      <c r="I48" s="1"/>
      <c r="J48" s="30"/>
      <c r="W48" s="26"/>
    </row>
    <row r="49" spans="23:23" x14ac:dyDescent="0.25">
      <c r="W49" s="26"/>
    </row>
  </sheetData>
  <mergeCells count="17">
    <mergeCell ref="P11:P12"/>
    <mergeCell ref="H10:H12"/>
    <mergeCell ref="J10:J12"/>
    <mergeCell ref="A4:V4"/>
    <mergeCell ref="V10:V12"/>
    <mergeCell ref="T10:T12"/>
    <mergeCell ref="L10:R10"/>
    <mergeCell ref="A7:V7"/>
    <mergeCell ref="A6:V6"/>
    <mergeCell ref="A5:V5"/>
    <mergeCell ref="A11:A12"/>
    <mergeCell ref="C10:F10"/>
    <mergeCell ref="R11:R12"/>
    <mergeCell ref="C11:C12"/>
    <mergeCell ref="F11:F12"/>
    <mergeCell ref="L11:L12"/>
    <mergeCell ref="N11:N12"/>
  </mergeCells>
  <hyperlinks>
    <hyperlink ref="H1" location="Indice!A1" display="Indice" xr:uid="{00000000-0004-0000-0700-000000000000}"/>
  </hyperlinks>
  <pageMargins left="0.70866141732283472" right="0.70866141732283472" top="0.74803149606299213" bottom="0.74803149606299213" header="0.31496062992125984" footer="0.31496062992125984"/>
  <pageSetup paperSize="9" scale="65" orientation="landscape"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4742B0-88A2-4B22-B4AD-FB7AF59C5FB6}">
  <sheetPr>
    <tabColor rgb="FF000099"/>
    <pageSetUpPr fitToPage="1"/>
  </sheetPr>
  <dimension ref="B1:K44"/>
  <sheetViews>
    <sheetView showGridLines="0" topLeftCell="A35" zoomScaleNormal="100" zoomScaleSheetLayoutView="100" workbookViewId="0">
      <selection activeCell="I11" sqref="I11"/>
    </sheetView>
  </sheetViews>
  <sheetFormatPr baseColWidth="10" defaultColWidth="11.36328125" defaultRowHeight="14" x14ac:dyDescent="0.3"/>
  <cols>
    <col min="1" max="1" width="2.08984375" style="15" customWidth="1"/>
    <col min="2" max="2" width="10" style="15" customWidth="1"/>
    <col min="3" max="3" width="18.6328125" style="15" customWidth="1"/>
    <col min="4" max="4" width="29.6328125" style="15" customWidth="1"/>
    <col min="5" max="5" width="25.90625" style="15" customWidth="1"/>
    <col min="6" max="6" width="24.36328125" style="15" customWidth="1"/>
    <col min="7" max="7" width="22.453125" style="15" customWidth="1"/>
    <col min="8" max="8" width="2.90625" style="15" customWidth="1"/>
    <col min="9" max="9" width="3.36328125" style="15" customWidth="1"/>
    <col min="10" max="16384" width="11.36328125" style="15"/>
  </cols>
  <sheetData>
    <row r="1" spans="2:11" ht="15" customHeight="1" x14ac:dyDescent="0.35">
      <c r="B1" s="734" t="s">
        <v>935</v>
      </c>
      <c r="C1" s="734"/>
      <c r="D1" s="734"/>
      <c r="E1" s="734"/>
      <c r="F1" s="734"/>
      <c r="G1" s="734"/>
      <c r="H1" s="734"/>
      <c r="I1" s="72" t="s">
        <v>118</v>
      </c>
    </row>
    <row r="5" spans="2:11" ht="15" customHeight="1" x14ac:dyDescent="0.3"/>
    <row r="6" spans="2:11" ht="15" customHeight="1" x14ac:dyDescent="0.3"/>
    <row r="7" spans="2:11" ht="15" customHeight="1" x14ac:dyDescent="0.3">
      <c r="B7" s="327" t="s">
        <v>0</v>
      </c>
      <c r="C7" s="328"/>
      <c r="D7" s="328"/>
      <c r="E7" s="328"/>
      <c r="F7" s="328"/>
      <c r="G7" s="328"/>
      <c r="H7" s="328"/>
      <c r="I7" s="740"/>
      <c r="J7" s="741"/>
      <c r="K7" s="741"/>
    </row>
    <row r="8" spans="2:11" ht="15" customHeight="1" x14ac:dyDescent="0.3">
      <c r="B8" s="1" t="s">
        <v>938</v>
      </c>
    </row>
    <row r="9" spans="2:11" ht="14.5" thickBot="1" x14ac:dyDescent="0.35"/>
    <row r="10" spans="2:11" x14ac:dyDescent="0.3">
      <c r="B10" s="742"/>
      <c r="C10" s="743"/>
      <c r="D10" s="743"/>
      <c r="E10" s="743"/>
      <c r="F10" s="743"/>
      <c r="G10" s="744"/>
    </row>
    <row r="11" spans="2:11" ht="18" customHeight="1" x14ac:dyDescent="0.3">
      <c r="B11" s="745" t="s">
        <v>1190</v>
      </c>
      <c r="C11" s="746"/>
      <c r="D11" s="746"/>
      <c r="E11" s="746"/>
      <c r="F11" s="746"/>
      <c r="G11" s="747"/>
    </row>
    <row r="12" spans="2:11" ht="14.5" thickBot="1" x14ac:dyDescent="0.35">
      <c r="B12" s="748"/>
      <c r="C12" s="749"/>
      <c r="D12" s="749"/>
      <c r="E12" s="749"/>
      <c r="F12" s="749"/>
      <c r="G12" s="750"/>
    </row>
    <row r="13" spans="2:11" x14ac:dyDescent="0.3">
      <c r="B13" s="751"/>
      <c r="C13" s="752"/>
      <c r="D13" s="751"/>
      <c r="E13" s="753"/>
      <c r="F13" s="753"/>
      <c r="G13" s="752"/>
    </row>
    <row r="14" spans="2:11" x14ac:dyDescent="0.3">
      <c r="B14" s="754" t="s">
        <v>939</v>
      </c>
      <c r="C14" s="755"/>
      <c r="D14" s="756" t="s">
        <v>954</v>
      </c>
      <c r="E14" s="757"/>
      <c r="F14" s="757"/>
      <c r="G14" s="758"/>
    </row>
    <row r="15" spans="2:11" ht="14.5" thickBot="1" x14ac:dyDescent="0.35">
      <c r="B15" s="759"/>
      <c r="C15" s="760"/>
      <c r="D15" s="761" t="s">
        <v>955</v>
      </c>
      <c r="E15" s="762"/>
      <c r="F15" s="762"/>
      <c r="G15" s="763"/>
    </row>
    <row r="16" spans="2:11" x14ac:dyDescent="0.3">
      <c r="B16" s="751"/>
      <c r="C16" s="752"/>
      <c r="D16" s="751"/>
      <c r="E16" s="753"/>
      <c r="F16" s="753"/>
      <c r="G16" s="752"/>
    </row>
    <row r="17" spans="2:7" ht="14" customHeight="1" x14ac:dyDescent="0.3">
      <c r="B17" s="754" t="s">
        <v>940</v>
      </c>
      <c r="C17" s="755"/>
      <c r="D17" s="756" t="s">
        <v>962</v>
      </c>
      <c r="E17" s="757"/>
      <c r="F17" s="757"/>
      <c r="G17" s="758"/>
    </row>
    <row r="18" spans="2:7" ht="14.5" thickBot="1" x14ac:dyDescent="0.35">
      <c r="B18" s="759"/>
      <c r="C18" s="760"/>
      <c r="D18" s="761" t="s">
        <v>956</v>
      </c>
      <c r="E18" s="762"/>
      <c r="F18" s="762"/>
      <c r="G18" s="763"/>
    </row>
    <row r="19" spans="2:7" x14ac:dyDescent="0.3">
      <c r="B19" s="751"/>
      <c r="C19" s="752"/>
      <c r="D19" s="751"/>
      <c r="E19" s="753"/>
      <c r="F19" s="753"/>
      <c r="G19" s="752"/>
    </row>
    <row r="20" spans="2:7" ht="20.399999999999999" customHeight="1" x14ac:dyDescent="0.3">
      <c r="B20" s="754" t="s">
        <v>941</v>
      </c>
      <c r="C20" s="755"/>
      <c r="D20" s="764" t="s">
        <v>957</v>
      </c>
      <c r="E20" s="765"/>
      <c r="F20" s="765"/>
      <c r="G20" s="766"/>
    </row>
    <row r="21" spans="2:7" ht="15" thickBot="1" x14ac:dyDescent="0.35">
      <c r="B21" s="759"/>
      <c r="C21" s="760"/>
      <c r="D21" s="767"/>
      <c r="E21" s="768"/>
      <c r="F21" s="768"/>
      <c r="G21" s="769"/>
    </row>
    <row r="22" spans="2:7" x14ac:dyDescent="0.3">
      <c r="B22" s="751"/>
      <c r="C22" s="752"/>
      <c r="D22" s="776"/>
      <c r="E22" s="777"/>
      <c r="F22" s="777"/>
      <c r="G22" s="778"/>
    </row>
    <row r="23" spans="2:7" ht="24" customHeight="1" x14ac:dyDescent="0.3">
      <c r="B23" s="754"/>
      <c r="C23" s="755"/>
      <c r="D23" s="770" t="s">
        <v>958</v>
      </c>
      <c r="E23" s="771"/>
      <c r="F23" s="771"/>
      <c r="G23" s="772"/>
    </row>
    <row r="24" spans="2:7" ht="97.25" customHeight="1" x14ac:dyDescent="0.3">
      <c r="B24" s="754" t="s">
        <v>942</v>
      </c>
      <c r="C24" s="755"/>
      <c r="D24" s="770" t="s">
        <v>1191</v>
      </c>
      <c r="E24" s="771"/>
      <c r="F24" s="771"/>
      <c r="G24" s="772"/>
    </row>
    <row r="25" spans="2:7" ht="15" thickBot="1" x14ac:dyDescent="0.35">
      <c r="B25" s="767"/>
      <c r="C25" s="769"/>
      <c r="D25" s="773"/>
      <c r="E25" s="774"/>
      <c r="F25" s="774"/>
      <c r="G25" s="775"/>
    </row>
    <row r="26" spans="2:7" x14ac:dyDescent="0.3">
      <c r="B26" s="751"/>
      <c r="C26" s="752"/>
      <c r="D26" s="779"/>
      <c r="E26" s="780"/>
      <c r="F26" s="780"/>
      <c r="G26" s="781"/>
    </row>
    <row r="27" spans="2:7" ht="30.65" customHeight="1" thickBot="1" x14ac:dyDescent="0.35">
      <c r="B27" s="782" t="s">
        <v>943</v>
      </c>
      <c r="C27" s="783"/>
      <c r="D27" s="773"/>
      <c r="E27" s="774"/>
      <c r="F27" s="774"/>
      <c r="G27" s="775"/>
    </row>
    <row r="28" spans="2:7" x14ac:dyDescent="0.3">
      <c r="B28" s="751"/>
      <c r="C28" s="752"/>
      <c r="D28" s="779"/>
      <c r="E28" s="780"/>
      <c r="F28" s="780"/>
      <c r="G28" s="781"/>
    </row>
    <row r="29" spans="2:7" ht="30.65" customHeight="1" thickBot="1" x14ac:dyDescent="0.35">
      <c r="B29" s="782" t="s">
        <v>944</v>
      </c>
      <c r="C29" s="783"/>
      <c r="D29" s="773" t="s">
        <v>959</v>
      </c>
      <c r="E29" s="774"/>
      <c r="F29" s="774"/>
      <c r="G29" s="775"/>
    </row>
    <row r="30" spans="2:7" ht="14" customHeight="1" x14ac:dyDescent="0.3">
      <c r="B30" s="742"/>
      <c r="C30" s="743"/>
      <c r="D30" s="743"/>
      <c r="E30" s="743"/>
      <c r="F30" s="743"/>
      <c r="G30" s="744"/>
    </row>
    <row r="31" spans="2:7" x14ac:dyDescent="0.3">
      <c r="B31" s="791" t="s">
        <v>960</v>
      </c>
      <c r="C31" s="792"/>
      <c r="D31" s="792"/>
      <c r="E31" s="792"/>
      <c r="F31" s="792"/>
      <c r="G31" s="793"/>
    </row>
    <row r="32" spans="2:7" ht="14.5" thickBot="1" x14ac:dyDescent="0.35">
      <c r="B32" s="748"/>
      <c r="C32" s="749"/>
      <c r="D32" s="749"/>
      <c r="E32" s="749"/>
      <c r="F32" s="749"/>
      <c r="G32" s="750"/>
    </row>
    <row r="33" spans="2:7" ht="14.4" customHeight="1" thickBot="1" x14ac:dyDescent="0.35">
      <c r="B33" s="788" t="s">
        <v>945</v>
      </c>
      <c r="C33" s="789"/>
      <c r="D33" s="789"/>
      <c r="E33" s="789"/>
      <c r="F33" s="789"/>
      <c r="G33" s="790"/>
    </row>
    <row r="34" spans="2:7" x14ac:dyDescent="0.3">
      <c r="B34" s="329"/>
      <c r="C34" s="330"/>
      <c r="D34" s="330"/>
      <c r="E34" s="784" t="s">
        <v>946</v>
      </c>
      <c r="F34" s="330"/>
      <c r="G34" s="330"/>
    </row>
    <row r="35" spans="2:7" ht="14.4" customHeight="1" x14ac:dyDescent="0.3">
      <c r="B35" s="331" t="s">
        <v>947</v>
      </c>
      <c r="C35" s="330"/>
      <c r="D35" s="330"/>
      <c r="E35" s="785"/>
      <c r="F35" s="330" t="s">
        <v>948</v>
      </c>
      <c r="G35" s="330" t="s">
        <v>949</v>
      </c>
    </row>
    <row r="36" spans="2:7" ht="15" thickBot="1" x14ac:dyDescent="0.35">
      <c r="B36" s="332"/>
      <c r="C36" s="333" t="s">
        <v>950</v>
      </c>
      <c r="D36" s="333" t="s">
        <v>951</v>
      </c>
      <c r="E36" s="786"/>
      <c r="F36" s="333" t="s">
        <v>952</v>
      </c>
      <c r="G36" s="333" t="s">
        <v>952</v>
      </c>
    </row>
    <row r="37" spans="2:7" ht="14" customHeight="1" x14ac:dyDescent="0.3">
      <c r="B37" s="334"/>
      <c r="C37" s="335"/>
      <c r="D37" s="335"/>
      <c r="E37" s="335"/>
      <c r="F37" s="335"/>
      <c r="G37" s="335"/>
    </row>
    <row r="38" spans="2:7" x14ac:dyDescent="0.3">
      <c r="B38" s="336">
        <v>7500</v>
      </c>
      <c r="C38" s="335" t="s">
        <v>953</v>
      </c>
      <c r="D38" s="335" t="s">
        <v>788</v>
      </c>
      <c r="E38" s="335" t="s">
        <v>961</v>
      </c>
      <c r="F38" s="388">
        <f>+B38*1000000</f>
        <v>7500000000</v>
      </c>
      <c r="G38" s="388">
        <f>+F38</f>
        <v>7500000000</v>
      </c>
    </row>
    <row r="39" spans="2:7" ht="14.4" customHeight="1" x14ac:dyDescent="0.3">
      <c r="B39" s="336">
        <v>7500</v>
      </c>
      <c r="C39" s="335" t="s">
        <v>953</v>
      </c>
      <c r="D39" s="335" t="s">
        <v>788</v>
      </c>
      <c r="E39" s="335" t="s">
        <v>961</v>
      </c>
      <c r="F39" s="388">
        <f>+B39*1000000</f>
        <v>7500000000</v>
      </c>
      <c r="G39" s="388">
        <f>+F39</f>
        <v>7500000000</v>
      </c>
    </row>
    <row r="40" spans="2:7" ht="14" customHeight="1" x14ac:dyDescent="0.3">
      <c r="B40" s="336"/>
      <c r="C40" s="335"/>
      <c r="D40" s="335"/>
      <c r="E40" s="335"/>
      <c r="F40" s="337"/>
      <c r="G40" s="337"/>
    </row>
    <row r="41" spans="2:7" ht="15" thickBot="1" x14ac:dyDescent="0.35">
      <c r="B41" s="332"/>
      <c r="C41" s="338"/>
      <c r="D41" s="338"/>
      <c r="E41" s="339"/>
      <c r="F41" s="338"/>
      <c r="G41" s="338"/>
    </row>
    <row r="42" spans="2:7" x14ac:dyDescent="0.3">
      <c r="B42" s="751"/>
      <c r="C42" s="753"/>
      <c r="D42" s="753"/>
      <c r="E42" s="753"/>
      <c r="F42" s="753"/>
      <c r="G42" s="752"/>
    </row>
    <row r="43" spans="2:7" ht="14.5" thickBot="1" x14ac:dyDescent="0.35">
      <c r="B43" s="759"/>
      <c r="C43" s="787"/>
      <c r="D43" s="787"/>
      <c r="E43" s="787"/>
      <c r="F43" s="787"/>
      <c r="G43" s="760"/>
    </row>
    <row r="44" spans="2:7" ht="14.5" thickBot="1" x14ac:dyDescent="0.35">
      <c r="B44" s="788"/>
      <c r="C44" s="789"/>
      <c r="D44" s="789"/>
      <c r="E44" s="789"/>
      <c r="F44" s="789"/>
      <c r="G44" s="790"/>
    </row>
  </sheetData>
  <mergeCells count="46">
    <mergeCell ref="E34:E36"/>
    <mergeCell ref="B42:G43"/>
    <mergeCell ref="B44:G44"/>
    <mergeCell ref="B29:C29"/>
    <mergeCell ref="D29:G29"/>
    <mergeCell ref="B30:G30"/>
    <mergeCell ref="B31:G31"/>
    <mergeCell ref="B32:G32"/>
    <mergeCell ref="B33:G33"/>
    <mergeCell ref="B26:C26"/>
    <mergeCell ref="D26:G26"/>
    <mergeCell ref="B27:C27"/>
    <mergeCell ref="D27:G27"/>
    <mergeCell ref="B28:C28"/>
    <mergeCell ref="D28:G28"/>
    <mergeCell ref="B24:C24"/>
    <mergeCell ref="D24:G24"/>
    <mergeCell ref="B25:C25"/>
    <mergeCell ref="D25:G25"/>
    <mergeCell ref="B22:C22"/>
    <mergeCell ref="D22:G22"/>
    <mergeCell ref="B23:C23"/>
    <mergeCell ref="D23:G23"/>
    <mergeCell ref="B19:C19"/>
    <mergeCell ref="D19:G19"/>
    <mergeCell ref="B20:C20"/>
    <mergeCell ref="D20:G20"/>
    <mergeCell ref="B21:C21"/>
    <mergeCell ref="D21:G21"/>
    <mergeCell ref="B16:C16"/>
    <mergeCell ref="D16:G16"/>
    <mergeCell ref="B17:C17"/>
    <mergeCell ref="D17:G17"/>
    <mergeCell ref="B18:C18"/>
    <mergeCell ref="D18:G18"/>
    <mergeCell ref="B13:C13"/>
    <mergeCell ref="D13:G13"/>
    <mergeCell ref="B14:C14"/>
    <mergeCell ref="D14:G14"/>
    <mergeCell ref="B15:C15"/>
    <mergeCell ref="D15:G15"/>
    <mergeCell ref="B1:H1"/>
    <mergeCell ref="I7:K7"/>
    <mergeCell ref="B10:G10"/>
    <mergeCell ref="B11:G11"/>
    <mergeCell ref="B12:G12"/>
  </mergeCells>
  <hyperlinks>
    <hyperlink ref="I1" location="BG!A1" display="BG" xr:uid="{385FE2FD-D714-4F88-B0D6-F37F969C9C22}"/>
  </hyperlinks>
  <pageMargins left="0.25" right="0.25" top="0.75" bottom="0.75" header="0.3" footer="0.3"/>
  <pageSetup paperSize="9" scale="72"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Hoja7">
    <tabColor rgb="FF000099"/>
    <pageSetUpPr fitToPage="1"/>
  </sheetPr>
  <dimension ref="A1:M98"/>
  <sheetViews>
    <sheetView showGridLines="0" zoomScale="98" zoomScaleNormal="98" zoomScaleSheetLayoutView="90" workbookViewId="0">
      <selection activeCell="A80" sqref="A80:J80"/>
    </sheetView>
  </sheetViews>
  <sheetFormatPr baseColWidth="10" defaultColWidth="11.453125" defaultRowHeight="12.5" x14ac:dyDescent="0.25"/>
  <cols>
    <col min="1" max="1" width="31.453125" style="1" customWidth="1"/>
    <col min="2" max="2" width="18.6328125" style="1" bestFit="1" customWidth="1"/>
    <col min="3" max="3" width="16.6328125" style="1" bestFit="1" customWidth="1"/>
    <col min="4" max="4" width="20.6328125" style="1" bestFit="1" customWidth="1"/>
    <col min="5" max="5" width="3.453125" style="1" customWidth="1"/>
    <col min="6" max="6" width="18.6328125" style="1" bestFit="1" customWidth="1"/>
    <col min="7" max="7" width="16.6328125" style="1" customWidth="1"/>
    <col min="8" max="8" width="20.6328125" style="1" bestFit="1" customWidth="1"/>
    <col min="9" max="9" width="5.36328125" style="1" customWidth="1"/>
    <col min="10" max="10" width="2.6328125" style="1" customWidth="1"/>
    <col min="11" max="11" width="5.90625" style="1" customWidth="1"/>
    <col min="12" max="16384" width="11.453125" style="1"/>
  </cols>
  <sheetData>
    <row r="1" spans="1:12" ht="15" customHeight="1" x14ac:dyDescent="0.35">
      <c r="A1" s="72" t="str">
        <f>Indice!C1</f>
        <v>ZUBA S.A.E.C.A.</v>
      </c>
      <c r="K1" s="72" t="s">
        <v>118</v>
      </c>
    </row>
    <row r="2" spans="1:12" ht="15" customHeight="1" x14ac:dyDescent="0.25"/>
    <row r="3" spans="1:12" ht="15" customHeight="1" x14ac:dyDescent="0.25"/>
    <row r="4" spans="1:12" ht="15" customHeight="1" x14ac:dyDescent="0.25"/>
    <row r="5" spans="1:12" ht="15" customHeight="1" x14ac:dyDescent="0.25"/>
    <row r="6" spans="1:12" ht="15" customHeight="1" x14ac:dyDescent="0.25">
      <c r="A6" s="716" t="s">
        <v>1</v>
      </c>
      <c r="B6" s="716"/>
      <c r="C6" s="716"/>
      <c r="D6" s="716"/>
      <c r="E6" s="716"/>
      <c r="F6" s="716"/>
      <c r="G6" s="716"/>
      <c r="H6" s="716"/>
      <c r="I6" s="716"/>
      <c r="J6" s="716"/>
    </row>
    <row r="7" spans="1:12" ht="13" x14ac:dyDescent="0.25">
      <c r="A7" s="801"/>
      <c r="B7" s="801"/>
      <c r="C7" s="801"/>
      <c r="D7" s="801"/>
      <c r="E7" s="801"/>
      <c r="F7" s="801"/>
      <c r="G7" s="801"/>
      <c r="H7" s="801"/>
      <c r="I7" s="801"/>
      <c r="J7" s="801"/>
      <c r="K7" s="2"/>
      <c r="L7" s="2" t="s">
        <v>40</v>
      </c>
    </row>
    <row r="8" spans="1:12" ht="15" customHeight="1" x14ac:dyDescent="0.25">
      <c r="A8" s="799" t="s">
        <v>163</v>
      </c>
      <c r="B8" s="799"/>
      <c r="C8" s="799"/>
      <c r="D8" s="799"/>
      <c r="E8" s="799"/>
      <c r="F8" s="799"/>
      <c r="G8" s="799"/>
      <c r="H8" s="799"/>
      <c r="I8" s="799"/>
      <c r="J8" s="799"/>
      <c r="K8" s="2"/>
      <c r="L8" s="2"/>
    </row>
    <row r="9" spans="1:12" s="25" customFormat="1" ht="63" customHeight="1" x14ac:dyDescent="0.25">
      <c r="A9" s="797" t="s">
        <v>1156</v>
      </c>
      <c r="B9" s="797"/>
      <c r="C9" s="797"/>
      <c r="D9" s="797"/>
      <c r="E9" s="797"/>
      <c r="F9" s="797"/>
      <c r="G9" s="797"/>
      <c r="H9" s="797"/>
      <c r="I9" s="797"/>
      <c r="J9" s="797"/>
    </row>
    <row r="10" spans="1:12" s="25" customFormat="1" ht="12" hidden="1" customHeight="1" x14ac:dyDescent="0.25">
      <c r="A10" s="802" t="s">
        <v>822</v>
      </c>
      <c r="B10" s="802"/>
      <c r="C10" s="802"/>
      <c r="D10" s="802"/>
      <c r="E10" s="802"/>
      <c r="F10" s="802"/>
      <c r="G10" s="802"/>
      <c r="H10" s="802"/>
      <c r="I10" s="802"/>
      <c r="J10" s="802"/>
    </row>
    <row r="11" spans="1:12" s="25" customFormat="1" ht="27" hidden="1" customHeight="1" x14ac:dyDescent="0.25">
      <c r="A11" s="802"/>
      <c r="B11" s="802"/>
      <c r="C11" s="802"/>
      <c r="D11" s="802"/>
      <c r="E11" s="802"/>
      <c r="F11" s="802"/>
      <c r="G11" s="802"/>
      <c r="H11" s="802"/>
      <c r="I11" s="802"/>
      <c r="J11" s="802"/>
    </row>
    <row r="12" spans="1:12" ht="8.25" customHeight="1" x14ac:dyDescent="0.25">
      <c r="A12" s="798"/>
      <c r="B12" s="798"/>
      <c r="C12" s="798"/>
      <c r="D12" s="798"/>
      <c r="E12" s="798"/>
      <c r="F12" s="798"/>
      <c r="G12" s="798"/>
      <c r="H12" s="798"/>
      <c r="I12" s="798"/>
      <c r="J12" s="798"/>
    </row>
    <row r="13" spans="1:12" ht="15" customHeight="1" x14ac:dyDescent="0.25">
      <c r="A13" s="799" t="s">
        <v>93</v>
      </c>
      <c r="B13" s="799"/>
      <c r="C13" s="799"/>
      <c r="D13" s="799"/>
      <c r="E13" s="799"/>
      <c r="F13" s="799"/>
      <c r="G13" s="799"/>
      <c r="H13" s="799"/>
      <c r="I13" s="799"/>
      <c r="J13" s="799"/>
      <c r="K13" s="2"/>
      <c r="L13" s="2"/>
    </row>
    <row r="14" spans="1:12" ht="27" customHeight="1" x14ac:dyDescent="0.25">
      <c r="A14" s="797" t="s">
        <v>142</v>
      </c>
      <c r="B14" s="797"/>
      <c r="C14" s="797"/>
      <c r="D14" s="797"/>
      <c r="E14" s="797"/>
      <c r="F14" s="797"/>
      <c r="G14" s="797"/>
      <c r="H14" s="797"/>
      <c r="I14" s="797"/>
      <c r="J14" s="797"/>
    </row>
    <row r="15" spans="1:12" ht="5.25" customHeight="1" x14ac:dyDescent="0.25">
      <c r="A15" s="798" t="s">
        <v>40</v>
      </c>
      <c r="B15" s="798"/>
      <c r="C15" s="798"/>
      <c r="D15" s="798"/>
      <c r="E15" s="798"/>
      <c r="F15" s="798"/>
      <c r="G15" s="798"/>
      <c r="H15" s="798"/>
      <c r="I15" s="798"/>
      <c r="J15" s="798"/>
    </row>
    <row r="16" spans="1:12" ht="15" customHeight="1" x14ac:dyDescent="0.25">
      <c r="A16" s="799" t="s">
        <v>94</v>
      </c>
      <c r="B16" s="799"/>
      <c r="C16" s="799"/>
      <c r="D16" s="799"/>
      <c r="E16" s="799"/>
      <c r="F16" s="799"/>
      <c r="G16" s="799"/>
      <c r="H16" s="799"/>
      <c r="I16" s="799"/>
      <c r="J16" s="799"/>
      <c r="K16" s="2"/>
      <c r="L16" s="2"/>
    </row>
    <row r="17" spans="1:12" ht="13.75" customHeight="1" x14ac:dyDescent="0.25">
      <c r="A17" s="797" t="s">
        <v>314</v>
      </c>
      <c r="B17" s="797"/>
      <c r="C17" s="797"/>
      <c r="D17" s="797"/>
      <c r="E17" s="797"/>
      <c r="F17" s="797"/>
      <c r="G17" s="797"/>
      <c r="H17" s="797"/>
      <c r="I17" s="797"/>
      <c r="J17" s="797"/>
    </row>
    <row r="18" spans="1:12" ht="29.4" customHeight="1" x14ac:dyDescent="0.25">
      <c r="A18" s="797" t="s">
        <v>143</v>
      </c>
      <c r="B18" s="797"/>
      <c r="C18" s="797"/>
      <c r="D18" s="797"/>
      <c r="E18" s="797"/>
      <c r="F18" s="797"/>
      <c r="G18" s="797"/>
      <c r="H18" s="797"/>
      <c r="I18" s="797"/>
      <c r="J18" s="797"/>
    </row>
    <row r="19" spans="1:12" ht="27.65" customHeight="1" x14ac:dyDescent="0.25">
      <c r="A19" s="797" t="s">
        <v>871</v>
      </c>
      <c r="B19" s="797"/>
      <c r="C19" s="797"/>
      <c r="D19" s="797"/>
      <c r="E19" s="797"/>
      <c r="F19" s="797"/>
      <c r="G19" s="797"/>
      <c r="H19" s="797"/>
      <c r="I19" s="797"/>
      <c r="J19" s="797"/>
    </row>
    <row r="20" spans="1:12" ht="15" customHeight="1" x14ac:dyDescent="0.25">
      <c r="A20" s="797" t="s">
        <v>314</v>
      </c>
      <c r="B20" s="797"/>
      <c r="C20" s="797"/>
      <c r="D20" s="797"/>
      <c r="E20" s="797"/>
      <c r="F20" s="797"/>
      <c r="G20" s="797"/>
      <c r="H20" s="797"/>
      <c r="I20" s="797"/>
      <c r="J20" s="797"/>
    </row>
    <row r="21" spans="1:12" ht="15" customHeight="1" x14ac:dyDescent="0.35">
      <c r="A21" s="59"/>
      <c r="B21" s="59"/>
      <c r="G21" s="59"/>
    </row>
    <row r="22" spans="1:12" ht="15" customHeight="1" x14ac:dyDescent="0.35">
      <c r="A22" s="59"/>
      <c r="B22" s="800">
        <f>IFERROR(YEAR(Indice!B6),"2XX1")</f>
        <v>2024</v>
      </c>
      <c r="C22" s="800"/>
      <c r="D22" s="800"/>
      <c r="E22" s="59"/>
      <c r="F22" s="800">
        <f>IFERROR(YEAR(Indice!B6-365),"2XX1")</f>
        <v>2023</v>
      </c>
      <c r="G22" s="800"/>
      <c r="H22" s="800"/>
      <c r="K22" s="59"/>
      <c r="L22" s="59"/>
    </row>
    <row r="23" spans="1:12" ht="24.75" customHeight="1" x14ac:dyDescent="0.35">
      <c r="A23" s="59"/>
      <c r="B23" s="692" t="s">
        <v>96</v>
      </c>
      <c r="C23" s="693" t="s">
        <v>146</v>
      </c>
      <c r="D23" s="693" t="s">
        <v>980</v>
      </c>
      <c r="F23" s="692" t="s">
        <v>96</v>
      </c>
      <c r="G23" s="693" t="s">
        <v>146</v>
      </c>
      <c r="H23" s="693" t="s">
        <v>981</v>
      </c>
      <c r="I23" s="693"/>
    </row>
    <row r="24" spans="1:12" ht="15" customHeight="1" x14ac:dyDescent="0.35">
      <c r="A24" s="694" t="s">
        <v>95</v>
      </c>
      <c r="B24" s="695" t="s">
        <v>535</v>
      </c>
      <c r="C24" s="696">
        <v>48151420.527272724</v>
      </c>
      <c r="D24" s="379">
        <f>+C24*B46</f>
        <v>375094750765.40179</v>
      </c>
      <c r="E24"/>
      <c r="F24" s="695" t="s">
        <v>535</v>
      </c>
      <c r="G24" s="696">
        <v>31178099.079951108</v>
      </c>
      <c r="H24" s="379">
        <f>+G24*F46</f>
        <v>226464928696.14206</v>
      </c>
      <c r="I24" s="226"/>
      <c r="K24" s="59"/>
      <c r="L24" s="64"/>
    </row>
    <row r="25" spans="1:12" ht="15" customHeight="1" x14ac:dyDescent="0.35">
      <c r="A25" s="694"/>
      <c r="B25" s="695"/>
      <c r="C25" s="697"/>
      <c r="D25" s="380"/>
      <c r="E25"/>
      <c r="F25" s="695"/>
      <c r="G25" s="697"/>
      <c r="H25" s="380"/>
      <c r="I25" s="381"/>
      <c r="K25" s="59"/>
      <c r="L25" s="64"/>
    </row>
    <row r="26" spans="1:12" ht="15" customHeight="1" x14ac:dyDescent="0.35">
      <c r="A26" s="694" t="s">
        <v>97</v>
      </c>
      <c r="B26" s="695" t="s">
        <v>535</v>
      </c>
      <c r="C26" s="696">
        <v>61881665.817583062</v>
      </c>
      <c r="D26" s="379">
        <f>+C26*C46</f>
        <v>482478353229.87341</v>
      </c>
      <c r="E26"/>
      <c r="F26" s="695" t="s">
        <v>535</v>
      </c>
      <c r="G26" s="696">
        <v>59552559.558077887</v>
      </c>
      <c r="H26" s="379">
        <f>+G26*G46</f>
        <v>433758213848.40723</v>
      </c>
      <c r="I26" s="381"/>
      <c r="K26" s="59"/>
      <c r="L26" s="64"/>
    </row>
    <row r="27" spans="1:12" ht="15" customHeight="1" x14ac:dyDescent="0.35">
      <c r="A27" s="59"/>
      <c r="B27" s="59"/>
      <c r="C27" s="59"/>
      <c r="D27" s="379"/>
      <c r="F27" s="59"/>
      <c r="G27" s="59"/>
      <c r="H27" s="379"/>
      <c r="I27" s="226"/>
    </row>
    <row r="28" spans="1:12" ht="15" customHeight="1" x14ac:dyDescent="0.35">
      <c r="A28" s="61" t="s">
        <v>98</v>
      </c>
      <c r="B28" s="61"/>
      <c r="C28" s="61"/>
      <c r="D28" s="371">
        <f>+D24-D26</f>
        <v>-107383602464.47162</v>
      </c>
      <c r="F28" s="61"/>
      <c r="G28" s="61"/>
      <c r="H28" s="371">
        <f>+H24-H26</f>
        <v>-207293285152.26517</v>
      </c>
      <c r="I28" s="205"/>
    </row>
    <row r="29" spans="1:12" ht="15" customHeight="1" x14ac:dyDescent="0.35">
      <c r="A29" s="59"/>
      <c r="B29" s="59"/>
      <c r="C29" s="59"/>
      <c r="D29" s="59"/>
      <c r="E29" s="59"/>
      <c r="F29" s="59"/>
      <c r="G29" s="59"/>
      <c r="H29" s="59"/>
      <c r="I29" s="59"/>
      <c r="J29" s="59"/>
      <c r="K29" s="59"/>
      <c r="L29" s="59"/>
    </row>
    <row r="30" spans="1:12" ht="15" hidden="1" customHeight="1" x14ac:dyDescent="0.35">
      <c r="A30" s="59"/>
      <c r="B30" s="59"/>
      <c r="C30" s="59"/>
      <c r="D30" s="59"/>
      <c r="E30" s="59"/>
      <c r="F30" s="59"/>
      <c r="G30" s="59"/>
      <c r="H30" s="59"/>
      <c r="I30" s="59"/>
      <c r="J30" s="59"/>
      <c r="K30" s="59"/>
      <c r="L30" s="59"/>
    </row>
    <row r="31" spans="1:12" ht="24.75" customHeight="1" x14ac:dyDescent="0.35">
      <c r="A31" s="796" t="s">
        <v>963</v>
      </c>
      <c r="B31" s="796"/>
      <c r="C31" s="796"/>
      <c r="D31" s="796"/>
      <c r="E31" s="796"/>
      <c r="F31" s="796"/>
      <c r="G31" s="796"/>
      <c r="H31" s="796"/>
      <c r="I31" s="796"/>
      <c r="J31" s="796"/>
      <c r="K31" s="119"/>
      <c r="L31"/>
    </row>
    <row r="32" spans="1:12" ht="8.25" customHeight="1" x14ac:dyDescent="0.25">
      <c r="A32" s="699"/>
      <c r="B32" s="699"/>
      <c r="C32" s="699"/>
      <c r="D32" s="699"/>
      <c r="E32" s="699"/>
      <c r="F32" s="699"/>
      <c r="G32" s="699"/>
      <c r="H32" s="699"/>
      <c r="I32" s="699"/>
      <c r="J32" s="699"/>
    </row>
    <row r="33" spans="1:12" ht="15" customHeight="1" x14ac:dyDescent="0.25">
      <c r="A33" s="700"/>
      <c r="B33" s="794">
        <f>Indice!B6</f>
        <v>45565</v>
      </c>
      <c r="C33" s="794"/>
      <c r="D33" s="795"/>
      <c r="E33" s="795"/>
      <c r="F33" s="794">
        <v>45291</v>
      </c>
      <c r="G33" s="794"/>
      <c r="H33" s="701"/>
      <c r="I33" s="701"/>
      <c r="J33" s="701"/>
      <c r="K33" s="2"/>
      <c r="L33" s="2"/>
    </row>
    <row r="34" spans="1:12" ht="17.25" customHeight="1" x14ac:dyDescent="0.25">
      <c r="A34" s="702"/>
      <c r="B34" s="700" t="s">
        <v>165</v>
      </c>
      <c r="C34" s="700" t="s">
        <v>964</v>
      </c>
      <c r="D34" s="700"/>
      <c r="E34" s="700"/>
      <c r="F34" s="700" t="s">
        <v>165</v>
      </c>
      <c r="G34" s="700" t="s">
        <v>964</v>
      </c>
      <c r="H34" s="698"/>
      <c r="I34" s="698"/>
      <c r="J34" s="698"/>
    </row>
    <row r="35" spans="1:12" ht="6.75" hidden="1" customHeight="1" thickBot="1" x14ac:dyDescent="0.3">
      <c r="A35" s="703" t="s">
        <v>965</v>
      </c>
      <c r="B35" s="704">
        <v>7258.03</v>
      </c>
      <c r="C35" s="704">
        <v>7262.6</v>
      </c>
      <c r="D35" s="704">
        <v>7322.9</v>
      </c>
      <c r="E35" s="704">
        <v>7339.62</v>
      </c>
      <c r="F35" s="704">
        <v>7258.03</v>
      </c>
      <c r="G35" s="704">
        <v>7262.6</v>
      </c>
      <c r="H35" s="699"/>
      <c r="I35" s="699"/>
      <c r="J35" s="699"/>
    </row>
    <row r="36" spans="1:12" ht="15" hidden="1" customHeight="1" thickBot="1" x14ac:dyDescent="0.3">
      <c r="A36" s="701" t="s">
        <v>37</v>
      </c>
      <c r="B36" s="701"/>
      <c r="C36" s="701"/>
      <c r="D36" s="701"/>
      <c r="E36" s="701"/>
      <c r="F36" s="701"/>
      <c r="G36" s="701"/>
      <c r="H36" s="705"/>
      <c r="I36" s="705"/>
      <c r="J36" s="705"/>
      <c r="K36" s="2"/>
      <c r="L36" s="2"/>
    </row>
    <row r="37" spans="1:12" ht="122.25" hidden="1" customHeight="1" thickBot="1" x14ac:dyDescent="0.3">
      <c r="A37" s="698" t="s">
        <v>223</v>
      </c>
      <c r="B37" s="698"/>
      <c r="C37" s="698"/>
      <c r="D37" s="698"/>
      <c r="E37" s="698"/>
      <c r="F37" s="698"/>
      <c r="G37" s="698"/>
      <c r="H37" s="706"/>
      <c r="I37" s="706"/>
      <c r="J37" s="706"/>
      <c r="K37" s="2"/>
      <c r="L37" s="2"/>
    </row>
    <row r="38" spans="1:12" ht="27" hidden="1" customHeight="1" thickBot="1" x14ac:dyDescent="0.35">
      <c r="A38" s="699"/>
      <c r="B38" s="699"/>
      <c r="C38" s="699"/>
      <c r="D38" s="699"/>
      <c r="E38" s="699"/>
      <c r="F38" s="699"/>
      <c r="G38" s="699"/>
      <c r="H38" s="707"/>
      <c r="I38" s="707"/>
      <c r="J38" s="707"/>
      <c r="K38" s="2"/>
      <c r="L38" s="2"/>
    </row>
    <row r="39" spans="1:12" s="38" customFormat="1" ht="15" hidden="1" customHeight="1" thickBot="1" x14ac:dyDescent="0.3">
      <c r="A39" s="705" t="s">
        <v>145</v>
      </c>
      <c r="B39" s="705"/>
      <c r="C39" s="705"/>
      <c r="D39" s="705"/>
      <c r="E39" s="705"/>
      <c r="F39" s="705"/>
      <c r="G39" s="705"/>
      <c r="H39" s="708"/>
      <c r="I39" s="708"/>
      <c r="J39" s="708"/>
      <c r="K39" s="86"/>
      <c r="L39" s="86"/>
    </row>
    <row r="40" spans="1:12" ht="15" hidden="1" customHeight="1" thickBot="1" x14ac:dyDescent="0.3">
      <c r="A40" s="699" t="s">
        <v>224</v>
      </c>
      <c r="B40" s="706"/>
      <c r="C40" s="706"/>
      <c r="D40" s="706"/>
      <c r="E40" s="706"/>
      <c r="F40" s="706"/>
      <c r="G40" s="706"/>
      <c r="H40" s="691"/>
      <c r="I40" s="691"/>
      <c r="J40" s="691"/>
    </row>
    <row r="41" spans="1:12" ht="15" hidden="1" customHeight="1" thickBot="1" x14ac:dyDescent="0.35">
      <c r="A41" s="707" t="s">
        <v>315</v>
      </c>
      <c r="B41" s="707"/>
      <c r="C41" s="707"/>
      <c r="D41" s="707"/>
      <c r="E41" s="707"/>
      <c r="F41" s="707"/>
      <c r="G41" s="707"/>
      <c r="H41" s="709"/>
      <c r="I41" s="709"/>
      <c r="J41" s="709"/>
      <c r="K41" s="2"/>
      <c r="L41" s="2"/>
    </row>
    <row r="42" spans="1:12" ht="43.5" hidden="1" customHeight="1" thickBot="1" x14ac:dyDescent="0.3">
      <c r="A42" s="708"/>
      <c r="B42" s="708"/>
      <c r="C42" s="708"/>
      <c r="D42" s="708"/>
      <c r="E42" s="708"/>
      <c r="F42" s="708"/>
      <c r="G42" s="708"/>
      <c r="H42" s="710"/>
      <c r="I42" s="710"/>
      <c r="J42" s="710"/>
    </row>
    <row r="43" spans="1:12" ht="24.75" hidden="1" customHeight="1" thickBot="1" x14ac:dyDescent="0.3">
      <c r="A43" s="691"/>
      <c r="B43" s="691"/>
      <c r="C43" s="691"/>
      <c r="D43" s="691"/>
      <c r="E43" s="691"/>
      <c r="F43" s="691"/>
      <c r="G43" s="691"/>
      <c r="H43" s="710"/>
      <c r="I43" s="710"/>
      <c r="J43" s="710"/>
    </row>
    <row r="44" spans="1:12" ht="15" hidden="1" customHeight="1" thickBot="1" x14ac:dyDescent="0.3">
      <c r="A44" s="709" t="s">
        <v>144</v>
      </c>
      <c r="B44" s="709"/>
      <c r="C44" s="709"/>
      <c r="D44" s="709"/>
      <c r="E44" s="709"/>
      <c r="F44" s="709"/>
      <c r="G44" s="709"/>
    </row>
    <row r="45" spans="1:12" ht="15" hidden="1" customHeight="1" thickBot="1" x14ac:dyDescent="0.3">
      <c r="A45" s="710" t="s">
        <v>225</v>
      </c>
      <c r="B45" s="710"/>
      <c r="C45" s="710"/>
      <c r="D45" s="710"/>
      <c r="E45" s="710"/>
      <c r="F45" s="710"/>
      <c r="G45" s="710"/>
      <c r="H45" s="711"/>
      <c r="I45" s="711"/>
      <c r="J45" s="711"/>
    </row>
    <row r="46" spans="1:12" ht="15" customHeight="1" x14ac:dyDescent="0.25">
      <c r="A46" s="710"/>
      <c r="B46" s="712">
        <v>7789.9</v>
      </c>
      <c r="C46" s="712">
        <v>7796.79</v>
      </c>
      <c r="D46" s="710"/>
      <c r="E46" s="710"/>
      <c r="F46" s="712">
        <v>7263.59</v>
      </c>
      <c r="G46" s="712">
        <v>7283.62</v>
      </c>
      <c r="H46" s="701"/>
      <c r="I46" s="701"/>
      <c r="J46" s="701"/>
      <c r="K46" s="2"/>
      <c r="L46" s="2"/>
    </row>
    <row r="47" spans="1:12" ht="14.25" customHeight="1" x14ac:dyDescent="0.25">
      <c r="A47" s="797"/>
      <c r="B47" s="797"/>
      <c r="C47" s="797"/>
      <c r="D47" s="797"/>
      <c r="E47" s="797"/>
      <c r="F47" s="797"/>
      <c r="G47" s="797"/>
      <c r="H47" s="797"/>
      <c r="I47" s="797"/>
      <c r="J47" s="797"/>
    </row>
    <row r="48" spans="1:12" ht="14.25" customHeight="1" x14ac:dyDescent="0.25">
      <c r="A48" s="797"/>
      <c r="B48" s="797"/>
      <c r="C48" s="797"/>
      <c r="D48" s="797"/>
      <c r="E48" s="797"/>
      <c r="F48" s="797"/>
      <c r="G48" s="797"/>
      <c r="H48" s="797"/>
      <c r="I48" s="797"/>
      <c r="J48" s="797"/>
    </row>
    <row r="49" spans="1:10" s="10" customFormat="1" ht="14.25" customHeight="1" x14ac:dyDescent="0.3">
      <c r="A49" s="803" t="s">
        <v>1018</v>
      </c>
      <c r="B49" s="803"/>
      <c r="C49" s="803"/>
      <c r="D49" s="803"/>
      <c r="E49" s="803"/>
      <c r="F49" s="803"/>
      <c r="G49" s="803"/>
      <c r="H49" s="803"/>
      <c r="I49" s="803"/>
      <c r="J49" s="803"/>
    </row>
    <row r="50" spans="1:10" ht="14.25" customHeight="1" x14ac:dyDescent="0.25">
      <c r="A50" s="797" t="s">
        <v>1157</v>
      </c>
      <c r="B50" s="797"/>
      <c r="C50" s="797"/>
      <c r="D50" s="797"/>
      <c r="E50" s="797"/>
      <c r="F50" s="797"/>
      <c r="G50" s="797"/>
      <c r="H50" s="797"/>
      <c r="I50" s="797"/>
      <c r="J50" s="797"/>
    </row>
    <row r="51" spans="1:10" ht="14.25" customHeight="1" x14ac:dyDescent="0.25">
      <c r="A51" s="797"/>
      <c r="B51" s="797"/>
      <c r="C51" s="797"/>
      <c r="D51" s="797"/>
      <c r="E51" s="797"/>
      <c r="F51" s="797"/>
      <c r="G51" s="797"/>
      <c r="H51" s="797"/>
      <c r="I51" s="797"/>
      <c r="J51" s="797"/>
    </row>
    <row r="52" spans="1:10" s="10" customFormat="1" ht="14.25" customHeight="1" x14ac:dyDescent="0.3">
      <c r="A52" s="803" t="s">
        <v>1019</v>
      </c>
      <c r="B52" s="803"/>
      <c r="C52" s="803"/>
      <c r="D52" s="803"/>
      <c r="E52" s="803"/>
      <c r="F52" s="803"/>
      <c r="G52" s="803"/>
      <c r="H52" s="803"/>
      <c r="I52" s="803"/>
      <c r="J52" s="803"/>
    </row>
    <row r="53" spans="1:10" x14ac:dyDescent="0.25">
      <c r="A53" s="797" t="s">
        <v>1017</v>
      </c>
      <c r="B53" s="797"/>
      <c r="C53" s="797"/>
      <c r="D53" s="797"/>
      <c r="E53" s="797"/>
      <c r="F53" s="797"/>
      <c r="G53" s="797"/>
      <c r="H53" s="797"/>
      <c r="I53" s="797"/>
      <c r="J53" s="797"/>
    </row>
    <row r="54" spans="1:10" ht="14.25" customHeight="1" x14ac:dyDescent="0.25">
      <c r="A54" s="797"/>
      <c r="B54" s="797"/>
      <c r="C54" s="797"/>
      <c r="D54" s="797"/>
      <c r="E54" s="797"/>
      <c r="F54" s="797"/>
      <c r="G54" s="797"/>
      <c r="H54" s="797"/>
      <c r="I54" s="797"/>
      <c r="J54" s="797"/>
    </row>
    <row r="55" spans="1:10" s="10" customFormat="1" ht="14.25" customHeight="1" x14ac:dyDescent="0.3">
      <c r="A55" s="803" t="s">
        <v>1020</v>
      </c>
      <c r="B55" s="803"/>
      <c r="C55" s="803"/>
      <c r="D55" s="803"/>
      <c r="E55" s="803"/>
      <c r="F55" s="803"/>
      <c r="G55" s="803"/>
      <c r="H55" s="803"/>
      <c r="I55" s="803"/>
      <c r="J55" s="803"/>
    </row>
    <row r="56" spans="1:10" s="10" customFormat="1" ht="14.25" customHeight="1" x14ac:dyDescent="0.3">
      <c r="A56" s="690" t="s">
        <v>970</v>
      </c>
      <c r="B56" s="713"/>
      <c r="C56" s="713"/>
      <c r="D56" s="713"/>
      <c r="E56" s="713"/>
      <c r="F56" s="713"/>
      <c r="G56" s="713"/>
      <c r="H56" s="713"/>
      <c r="I56" s="713"/>
      <c r="J56" s="713"/>
    </row>
    <row r="57" spans="1:10" s="10" customFormat="1" ht="14.25" customHeight="1" x14ac:dyDescent="0.3">
      <c r="A57" s="713"/>
      <c r="B57" s="713"/>
      <c r="C57" s="713"/>
      <c r="D57" s="713"/>
      <c r="E57" s="713"/>
      <c r="F57" s="713"/>
      <c r="G57" s="713"/>
      <c r="H57" s="713"/>
      <c r="I57" s="713"/>
      <c r="J57" s="713"/>
    </row>
    <row r="58" spans="1:10" ht="14.25" customHeight="1" x14ac:dyDescent="0.25">
      <c r="A58" s="803" t="s">
        <v>1021</v>
      </c>
      <c r="B58" s="803"/>
      <c r="C58" s="803"/>
      <c r="D58" s="803"/>
      <c r="E58" s="803"/>
      <c r="F58" s="803"/>
      <c r="G58" s="803"/>
      <c r="H58" s="803"/>
      <c r="I58" s="803"/>
      <c r="J58" s="803"/>
    </row>
    <row r="59" spans="1:10" x14ac:dyDescent="0.25">
      <c r="A59" s="797" t="s">
        <v>966</v>
      </c>
      <c r="B59" s="797"/>
      <c r="C59" s="797"/>
      <c r="D59" s="797"/>
      <c r="E59" s="797"/>
      <c r="F59" s="797"/>
      <c r="G59" s="797"/>
      <c r="H59" s="797"/>
      <c r="I59" s="797"/>
      <c r="J59" s="797"/>
    </row>
    <row r="60" spans="1:10" ht="14.25" customHeight="1" x14ac:dyDescent="0.25">
      <c r="A60" s="690"/>
      <c r="B60" s="690"/>
      <c r="C60" s="690"/>
      <c r="D60" s="690"/>
      <c r="E60" s="690"/>
      <c r="F60" s="690"/>
      <c r="G60" s="690"/>
      <c r="H60" s="690"/>
      <c r="I60" s="690"/>
      <c r="J60" s="690"/>
    </row>
    <row r="61" spans="1:10" ht="14.25" customHeight="1" x14ac:dyDescent="0.25">
      <c r="A61" s="803" t="s">
        <v>1022</v>
      </c>
      <c r="B61" s="803"/>
      <c r="C61" s="803"/>
      <c r="D61" s="803"/>
      <c r="E61" s="803"/>
      <c r="F61" s="803"/>
      <c r="G61" s="803"/>
      <c r="H61" s="803"/>
      <c r="I61" s="803"/>
      <c r="J61" s="803"/>
    </row>
    <row r="62" spans="1:10" s="552" customFormat="1" x14ac:dyDescent="0.25">
      <c r="A62" s="804" t="s">
        <v>1099</v>
      </c>
      <c r="B62" s="804"/>
      <c r="C62" s="804"/>
      <c r="D62" s="804"/>
      <c r="E62" s="804"/>
      <c r="F62" s="804"/>
      <c r="G62" s="804"/>
      <c r="H62" s="804"/>
      <c r="I62" s="804"/>
      <c r="J62" s="804"/>
    </row>
    <row r="63" spans="1:10" ht="14.25" customHeight="1" x14ac:dyDescent="0.25">
      <c r="A63" s="797"/>
      <c r="B63" s="797"/>
      <c r="C63" s="797"/>
      <c r="D63" s="797"/>
      <c r="E63" s="797"/>
      <c r="F63" s="797"/>
      <c r="G63" s="797"/>
      <c r="H63" s="797"/>
      <c r="I63" s="797"/>
      <c r="J63" s="797"/>
    </row>
    <row r="64" spans="1:10" s="10" customFormat="1" ht="14.25" customHeight="1" x14ac:dyDescent="0.3">
      <c r="A64" s="803" t="s">
        <v>1023</v>
      </c>
      <c r="B64" s="803"/>
      <c r="C64" s="803"/>
      <c r="D64" s="803"/>
      <c r="E64" s="803"/>
      <c r="F64" s="803"/>
      <c r="G64" s="803"/>
      <c r="H64" s="803"/>
      <c r="I64" s="803"/>
      <c r="J64" s="803"/>
    </row>
    <row r="65" spans="1:10" ht="23.4" customHeight="1" x14ac:dyDescent="0.25">
      <c r="A65" s="797" t="s">
        <v>967</v>
      </c>
      <c r="B65" s="797"/>
      <c r="C65" s="797"/>
      <c r="D65" s="797"/>
      <c r="E65" s="797"/>
      <c r="F65" s="797"/>
      <c r="G65" s="797"/>
      <c r="H65" s="797"/>
      <c r="I65" s="797"/>
      <c r="J65" s="797"/>
    </row>
    <row r="66" spans="1:10" ht="25.75" customHeight="1" x14ac:dyDescent="0.25">
      <c r="A66" s="797" t="s">
        <v>968</v>
      </c>
      <c r="B66" s="797"/>
      <c r="C66" s="797"/>
      <c r="D66" s="797"/>
      <c r="E66" s="797"/>
      <c r="F66" s="797"/>
      <c r="G66" s="797"/>
      <c r="H66" s="797"/>
      <c r="I66" s="797"/>
      <c r="J66" s="797"/>
    </row>
    <row r="67" spans="1:10" ht="13.25" customHeight="1" x14ac:dyDescent="0.25">
      <c r="A67" s="797" t="s">
        <v>969</v>
      </c>
      <c r="B67" s="797"/>
      <c r="C67" s="797"/>
      <c r="D67" s="797"/>
      <c r="E67" s="797"/>
      <c r="F67" s="797"/>
      <c r="G67" s="797"/>
      <c r="H67" s="797"/>
      <c r="I67" s="797"/>
      <c r="J67" s="797"/>
    </row>
    <row r="68" spans="1:10" x14ac:dyDescent="0.25">
      <c r="A68" s="690"/>
      <c r="B68" s="690"/>
      <c r="C68" s="690"/>
      <c r="D68" s="690"/>
      <c r="E68" s="690"/>
      <c r="F68" s="690"/>
      <c r="G68" s="690"/>
      <c r="H68" s="690"/>
      <c r="I68" s="690"/>
      <c r="J68" s="690"/>
    </row>
    <row r="69" spans="1:10" ht="14.25" customHeight="1" x14ac:dyDescent="0.25">
      <c r="A69" s="803" t="s">
        <v>1024</v>
      </c>
      <c r="B69" s="803"/>
      <c r="C69" s="803"/>
      <c r="D69" s="803"/>
      <c r="E69" s="803"/>
      <c r="F69" s="803"/>
      <c r="G69" s="803"/>
      <c r="H69" s="803"/>
      <c r="I69" s="803"/>
      <c r="J69" s="803"/>
    </row>
    <row r="70" spans="1:10" ht="14.25" customHeight="1" x14ac:dyDescent="0.25">
      <c r="A70" s="797" t="s">
        <v>970</v>
      </c>
      <c r="B70" s="797"/>
      <c r="C70" s="797"/>
      <c r="D70" s="797"/>
      <c r="E70" s="797"/>
      <c r="F70" s="797"/>
      <c r="G70" s="797"/>
      <c r="H70" s="797"/>
      <c r="I70" s="797"/>
      <c r="J70" s="797"/>
    </row>
    <row r="71" spans="1:10" ht="14.25" customHeight="1" x14ac:dyDescent="0.25">
      <c r="A71" s="690"/>
      <c r="B71" s="690"/>
      <c r="C71" s="690"/>
      <c r="D71" s="690"/>
      <c r="E71" s="690"/>
      <c r="F71" s="690"/>
      <c r="G71" s="690"/>
      <c r="H71" s="690"/>
      <c r="I71" s="690"/>
      <c r="J71" s="690"/>
    </row>
    <row r="72" spans="1:10" ht="14.25" customHeight="1" x14ac:dyDescent="0.25">
      <c r="A72" s="803" t="s">
        <v>1025</v>
      </c>
      <c r="B72" s="803"/>
      <c r="C72" s="803"/>
      <c r="D72" s="803"/>
      <c r="E72" s="803"/>
      <c r="F72" s="803"/>
      <c r="G72" s="803"/>
      <c r="H72" s="803"/>
      <c r="I72" s="803"/>
      <c r="J72" s="803"/>
    </row>
    <row r="73" spans="1:10" ht="28.25" customHeight="1" x14ac:dyDescent="0.25">
      <c r="A73" s="797" t="s">
        <v>1100</v>
      </c>
      <c r="B73" s="797"/>
      <c r="C73" s="797"/>
      <c r="D73" s="797"/>
      <c r="E73" s="797"/>
      <c r="F73" s="797"/>
      <c r="G73" s="797"/>
      <c r="H73" s="797"/>
      <c r="I73" s="797"/>
      <c r="J73" s="797"/>
    </row>
    <row r="74" spans="1:10" ht="14.25" customHeight="1" x14ac:dyDescent="0.25">
      <c r="A74" s="803" t="s">
        <v>829</v>
      </c>
      <c r="B74" s="803"/>
      <c r="C74" s="803"/>
      <c r="D74" s="803"/>
      <c r="E74" s="803"/>
      <c r="F74" s="803"/>
      <c r="G74" s="803"/>
      <c r="H74" s="803"/>
      <c r="I74" s="803"/>
      <c r="J74" s="803"/>
    </row>
    <row r="75" spans="1:10" ht="26.4" customHeight="1" x14ac:dyDescent="0.25">
      <c r="A75" s="797" t="s">
        <v>971</v>
      </c>
      <c r="B75" s="797"/>
      <c r="C75" s="797"/>
      <c r="D75" s="797"/>
      <c r="E75" s="797"/>
      <c r="F75" s="797"/>
      <c r="G75" s="797"/>
      <c r="H75" s="797"/>
      <c r="I75" s="797"/>
      <c r="J75" s="797"/>
    </row>
    <row r="76" spans="1:10" ht="14.25" customHeight="1" x14ac:dyDescent="0.25">
      <c r="A76" s="797"/>
      <c r="B76" s="797"/>
      <c r="C76" s="797"/>
      <c r="D76" s="797"/>
      <c r="E76" s="797"/>
      <c r="F76" s="797"/>
      <c r="G76" s="797"/>
      <c r="H76" s="797"/>
      <c r="I76" s="797"/>
      <c r="J76" s="797"/>
    </row>
    <row r="77" spans="1:10" s="10" customFormat="1" ht="14.25" customHeight="1" x14ac:dyDescent="0.3">
      <c r="A77" s="803" t="s">
        <v>1026</v>
      </c>
      <c r="B77" s="803"/>
      <c r="C77" s="803"/>
      <c r="D77" s="803"/>
      <c r="E77" s="803"/>
      <c r="F77" s="803"/>
      <c r="G77" s="803"/>
      <c r="H77" s="803"/>
      <c r="I77" s="803"/>
      <c r="J77" s="803"/>
    </row>
    <row r="78" spans="1:10" ht="14.25" customHeight="1" x14ac:dyDescent="0.25">
      <c r="A78" s="797" t="s">
        <v>1029</v>
      </c>
      <c r="B78" s="797"/>
      <c r="C78" s="797"/>
      <c r="D78" s="797"/>
      <c r="E78" s="797"/>
      <c r="F78" s="797"/>
      <c r="G78" s="797"/>
      <c r="H78" s="797"/>
      <c r="I78" s="797"/>
      <c r="J78" s="797"/>
    </row>
    <row r="79" spans="1:10" ht="14.25" customHeight="1" x14ac:dyDescent="0.25">
      <c r="A79" s="797"/>
      <c r="B79" s="797"/>
      <c r="C79" s="797"/>
      <c r="D79" s="797"/>
      <c r="E79" s="797"/>
      <c r="F79" s="797"/>
      <c r="G79" s="797"/>
      <c r="H79" s="797"/>
      <c r="I79" s="797"/>
      <c r="J79" s="797"/>
    </row>
    <row r="80" spans="1:10" ht="14.25" customHeight="1" x14ac:dyDescent="0.25">
      <c r="A80" s="803" t="s">
        <v>1027</v>
      </c>
      <c r="B80" s="803"/>
      <c r="C80" s="803"/>
      <c r="D80" s="803"/>
      <c r="E80" s="803"/>
      <c r="F80" s="803"/>
      <c r="G80" s="803"/>
      <c r="H80" s="803"/>
      <c r="I80" s="803"/>
      <c r="J80" s="803"/>
    </row>
    <row r="81" spans="1:10" ht="12.65" customHeight="1" x14ac:dyDescent="0.25">
      <c r="A81" s="797" t="s">
        <v>1129</v>
      </c>
      <c r="B81" s="797"/>
      <c r="C81" s="797"/>
      <c r="D81" s="797"/>
      <c r="E81" s="797"/>
      <c r="F81" s="797"/>
      <c r="G81" s="797"/>
      <c r="H81" s="797"/>
      <c r="I81" s="797"/>
      <c r="J81" s="797"/>
    </row>
    <row r="82" spans="1:10" ht="14.25" customHeight="1" x14ac:dyDescent="0.25">
      <c r="A82" s="797" t="s">
        <v>1130</v>
      </c>
      <c r="B82" s="797"/>
      <c r="C82" s="797"/>
      <c r="D82" s="797"/>
      <c r="E82" s="797"/>
      <c r="F82" s="797"/>
      <c r="G82" s="797"/>
      <c r="H82" s="797"/>
      <c r="I82" s="797"/>
      <c r="J82" s="797"/>
    </row>
    <row r="83" spans="1:10" ht="14.25" customHeight="1" x14ac:dyDescent="0.25">
      <c r="A83" s="797"/>
      <c r="B83" s="797"/>
      <c r="C83" s="797"/>
      <c r="D83" s="797"/>
      <c r="E83" s="797"/>
      <c r="F83" s="797"/>
      <c r="G83" s="797"/>
      <c r="H83" s="797"/>
      <c r="I83" s="797"/>
      <c r="J83" s="797"/>
    </row>
    <row r="84" spans="1:10" ht="14.25" customHeight="1" x14ac:dyDescent="0.25">
      <c r="A84" s="803" t="s">
        <v>1028</v>
      </c>
      <c r="B84" s="803"/>
      <c r="C84" s="803"/>
      <c r="D84" s="803"/>
      <c r="E84" s="803"/>
      <c r="F84" s="803"/>
      <c r="G84" s="803"/>
      <c r="H84" s="803"/>
      <c r="I84" s="803"/>
      <c r="J84" s="803"/>
    </row>
    <row r="85" spans="1:10" s="10" customFormat="1" ht="14.25" customHeight="1" x14ac:dyDescent="0.3">
      <c r="A85" s="797" t="s">
        <v>970</v>
      </c>
      <c r="B85" s="797"/>
      <c r="C85" s="797"/>
      <c r="D85" s="797"/>
      <c r="E85" s="797"/>
      <c r="F85" s="797"/>
      <c r="G85" s="797"/>
      <c r="H85" s="797"/>
      <c r="I85" s="797"/>
      <c r="J85" s="797"/>
    </row>
    <row r="86" spans="1:10" ht="14.25" customHeight="1" x14ac:dyDescent="0.25">
      <c r="A86" s="797"/>
      <c r="B86" s="797"/>
      <c r="C86" s="797"/>
      <c r="D86" s="797"/>
      <c r="E86" s="797"/>
      <c r="F86" s="797"/>
      <c r="G86" s="797"/>
      <c r="H86" s="797"/>
      <c r="I86" s="797"/>
      <c r="J86" s="797"/>
    </row>
    <row r="87" spans="1:10" ht="14.25" customHeight="1" x14ac:dyDescent="0.25">
      <c r="A87" s="87"/>
      <c r="B87" s="87"/>
      <c r="C87" s="87"/>
      <c r="D87" s="87"/>
      <c r="E87" s="87"/>
    </row>
    <row r="88" spans="1:10" ht="15" customHeight="1" x14ac:dyDescent="0.25"/>
    <row r="89" spans="1:10" ht="15" customHeight="1" x14ac:dyDescent="0.25"/>
    <row r="90" spans="1:10" ht="15" customHeight="1" x14ac:dyDescent="0.25"/>
    <row r="91" spans="1:10" ht="15" customHeight="1" x14ac:dyDescent="0.25"/>
    <row r="92" spans="1:10" ht="15" customHeight="1" x14ac:dyDescent="0.25"/>
    <row r="93" spans="1:10" ht="15" customHeight="1" x14ac:dyDescent="0.25"/>
    <row r="97" spans="6:13" x14ac:dyDescent="0.25">
      <c r="F97" s="65"/>
      <c r="G97" s="65"/>
      <c r="H97" s="65"/>
      <c r="I97" s="65"/>
      <c r="J97" s="65"/>
    </row>
    <row r="98" spans="6:13" x14ac:dyDescent="0.25">
      <c r="K98" s="65"/>
      <c r="L98" s="65"/>
      <c r="M98" s="65"/>
    </row>
  </sheetData>
  <mergeCells count="55">
    <mergeCell ref="A86:J86"/>
    <mergeCell ref="A83:J83"/>
    <mergeCell ref="A84:J84"/>
    <mergeCell ref="A85:J85"/>
    <mergeCell ref="A80:J80"/>
    <mergeCell ref="A81:J81"/>
    <mergeCell ref="A82:J82"/>
    <mergeCell ref="A75:J75"/>
    <mergeCell ref="A76:J76"/>
    <mergeCell ref="A77:J77"/>
    <mergeCell ref="A78:J78"/>
    <mergeCell ref="A79:J79"/>
    <mergeCell ref="A70:J70"/>
    <mergeCell ref="A72:J72"/>
    <mergeCell ref="A73:J73"/>
    <mergeCell ref="A74:J74"/>
    <mergeCell ref="A65:J65"/>
    <mergeCell ref="A66:J66"/>
    <mergeCell ref="A67:J67"/>
    <mergeCell ref="A69:J69"/>
    <mergeCell ref="A59:J59"/>
    <mergeCell ref="A61:J61"/>
    <mergeCell ref="A62:J62"/>
    <mergeCell ref="A63:J63"/>
    <mergeCell ref="A64:J64"/>
    <mergeCell ref="A58:J58"/>
    <mergeCell ref="A47:J47"/>
    <mergeCell ref="A48:J48"/>
    <mergeCell ref="A49:J49"/>
    <mergeCell ref="A50:J50"/>
    <mergeCell ref="A51:J51"/>
    <mergeCell ref="A52:J52"/>
    <mergeCell ref="A53:J53"/>
    <mergeCell ref="A54:J54"/>
    <mergeCell ref="A55:J55"/>
    <mergeCell ref="A15:J15"/>
    <mergeCell ref="A16:J16"/>
    <mergeCell ref="B22:D22"/>
    <mergeCell ref="A6:J6"/>
    <mergeCell ref="A14:J14"/>
    <mergeCell ref="A7:J7"/>
    <mergeCell ref="A13:J13"/>
    <mergeCell ref="A9:J9"/>
    <mergeCell ref="A8:J8"/>
    <mergeCell ref="A10:J11"/>
    <mergeCell ref="A12:J12"/>
    <mergeCell ref="A18:J18"/>
    <mergeCell ref="F22:H22"/>
    <mergeCell ref="A19:J19"/>
    <mergeCell ref="A20:J20"/>
    <mergeCell ref="B33:C33"/>
    <mergeCell ref="D33:E33"/>
    <mergeCell ref="F33:G33"/>
    <mergeCell ref="A31:J31"/>
    <mergeCell ref="A17:J17"/>
  </mergeCells>
  <hyperlinks>
    <hyperlink ref="K1" location="BG!A1" display="BG" xr:uid="{00000000-0004-0000-0D00-000000000000}"/>
    <hyperlink ref="A1" location="'Nota 2'!A1" display="'Nota 2'!A1" xr:uid="{60FD50AF-A23F-43CE-8AEA-5E791298C4C0}"/>
  </hyperlinks>
  <pageMargins left="0.23622047244094491" right="0.23622047244094491" top="0.74803149606299213" bottom="0.74803149606299213" header="0.31496062992125984" footer="0.31496062992125984"/>
  <pageSetup paperSize="9" scale="64"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Hoja8">
    <tabColor rgb="FF000099"/>
    <pageSetUpPr fitToPage="1"/>
  </sheetPr>
  <dimension ref="A1:E22"/>
  <sheetViews>
    <sheetView showGridLines="0" topLeftCell="A7" zoomScaleNormal="100" workbookViewId="0">
      <selection activeCell="I29" sqref="I29"/>
    </sheetView>
  </sheetViews>
  <sheetFormatPr baseColWidth="10" defaultColWidth="11.453125" defaultRowHeight="12.5" x14ac:dyDescent="0.25"/>
  <cols>
    <col min="1" max="1" width="57.90625" style="1" customWidth="1"/>
    <col min="2" max="2" width="12" style="1" customWidth="1"/>
    <col min="3" max="3" width="20.08984375" style="1" customWidth="1"/>
    <col min="4" max="4" width="19.54296875" style="1" customWidth="1"/>
    <col min="5" max="5" width="3.453125" style="1" bestFit="1" customWidth="1"/>
    <col min="6" max="16384" width="11.453125" style="1"/>
  </cols>
  <sheetData>
    <row r="1" spans="1:5" ht="14.5" x14ac:dyDescent="0.35">
      <c r="A1" s="26" t="str">
        <f>Indice!C1</f>
        <v>ZUBA S.A.E.C.A.</v>
      </c>
      <c r="E1" s="72" t="s">
        <v>118</v>
      </c>
    </row>
    <row r="2" spans="1:5" ht="14.5" x14ac:dyDescent="0.35">
      <c r="A2" s="72" t="str">
        <f>Indice!C1</f>
        <v>ZUBA S.A.E.C.A.</v>
      </c>
    </row>
    <row r="7" spans="1:5" ht="13" x14ac:dyDescent="0.3">
      <c r="A7" s="222" t="s">
        <v>354</v>
      </c>
      <c r="B7" s="120"/>
      <c r="C7" s="120"/>
      <c r="D7" s="120"/>
    </row>
    <row r="8" spans="1:5" ht="13" x14ac:dyDescent="0.3">
      <c r="A8" s="116" t="s">
        <v>973</v>
      </c>
      <c r="B8" s="164"/>
    </row>
    <row r="9" spans="1:5" ht="27" customHeight="1" x14ac:dyDescent="0.3">
      <c r="A9" s="805" t="s">
        <v>1158</v>
      </c>
      <c r="B9" s="805"/>
      <c r="C9" s="805"/>
      <c r="D9" s="805"/>
    </row>
    <row r="10" spans="1:5" ht="13" x14ac:dyDescent="0.25">
      <c r="A10" s="227"/>
      <c r="C10" s="170"/>
      <c r="D10" s="170"/>
    </row>
    <row r="11" spans="1:5" ht="13" x14ac:dyDescent="0.3">
      <c r="A11" s="17" t="s">
        <v>4</v>
      </c>
      <c r="B11" s="18"/>
      <c r="C11" s="673">
        <v>45565</v>
      </c>
      <c r="D11" s="673">
        <v>45291</v>
      </c>
    </row>
    <row r="12" spans="1:5" ht="13" x14ac:dyDescent="0.3">
      <c r="A12" s="19"/>
      <c r="B12" s="18"/>
      <c r="C12" s="215"/>
      <c r="D12" s="215"/>
    </row>
    <row r="13" spans="1:5" ht="13" x14ac:dyDescent="0.3">
      <c r="A13" s="230" t="s">
        <v>2</v>
      </c>
      <c r="B13" s="18"/>
      <c r="C13" s="413">
        <v>3585754630</v>
      </c>
      <c r="D13" s="413">
        <v>640680945</v>
      </c>
    </row>
    <row r="14" spans="1:5" ht="13" x14ac:dyDescent="0.3">
      <c r="A14" s="116" t="s">
        <v>5</v>
      </c>
      <c r="B14" s="20"/>
      <c r="C14" s="413">
        <v>159220090</v>
      </c>
      <c r="D14" s="413">
        <v>30546798</v>
      </c>
    </row>
    <row r="15" spans="1:5" ht="13" x14ac:dyDescent="0.3">
      <c r="A15" s="230" t="s">
        <v>352</v>
      </c>
      <c r="B15" s="20"/>
      <c r="C15" s="487">
        <v>648211989</v>
      </c>
      <c r="D15" s="487">
        <v>824083391</v>
      </c>
    </row>
    <row r="16" spans="1:5" ht="13" x14ac:dyDescent="0.3">
      <c r="A16" s="230" t="s">
        <v>351</v>
      </c>
      <c r="B16" s="20"/>
      <c r="C16" s="408">
        <v>3270119863</v>
      </c>
      <c r="D16" s="408">
        <v>1381181444</v>
      </c>
    </row>
    <row r="17" spans="1:4" ht="13" x14ac:dyDescent="0.3">
      <c r="A17" s="230" t="s">
        <v>878</v>
      </c>
      <c r="B17" s="20"/>
      <c r="C17" s="408">
        <v>1338404063</v>
      </c>
      <c r="D17" s="408">
        <v>424601579</v>
      </c>
    </row>
    <row r="18" spans="1:4" hidden="1" x14ac:dyDescent="0.25">
      <c r="A18" s="20" t="s">
        <v>353</v>
      </c>
      <c r="B18" s="20"/>
      <c r="C18" s="524">
        <v>0</v>
      </c>
      <c r="D18" s="524">
        <v>0</v>
      </c>
    </row>
    <row r="19" spans="1:4" hidden="1" x14ac:dyDescent="0.25">
      <c r="A19" s="20" t="s">
        <v>59</v>
      </c>
      <c r="B19" s="20"/>
      <c r="C19" s="524">
        <v>0</v>
      </c>
      <c r="D19" s="524">
        <v>0</v>
      </c>
    </row>
    <row r="20" spans="1:4" ht="13.5" thickBot="1" x14ac:dyDescent="0.35">
      <c r="A20" s="231" t="s">
        <v>3</v>
      </c>
      <c r="B20" s="21"/>
      <c r="C20" s="495">
        <f>SUM(C13:C19)</f>
        <v>9001710635</v>
      </c>
      <c r="D20" s="495">
        <f>SUM(D13:D19)</f>
        <v>3301094157</v>
      </c>
    </row>
    <row r="21" spans="1:4" ht="13" thickTop="1" x14ac:dyDescent="0.25"/>
    <row r="22" spans="1:4" ht="13" x14ac:dyDescent="0.3">
      <c r="A22" s="314"/>
      <c r="B22" s="314"/>
      <c r="C22" s="315"/>
      <c r="D22" s="315"/>
    </row>
  </sheetData>
  <mergeCells count="1">
    <mergeCell ref="A9:D9"/>
  </mergeCells>
  <hyperlinks>
    <hyperlink ref="E1" location="BG!A1" display="BG" xr:uid="{00000000-0004-0000-1000-000000000000}"/>
    <hyperlink ref="A2" location="'Nota 2'!A1" display="'Nota 2'!A1" xr:uid="{FB7095E4-A312-4A1F-97B4-C12035B1E179}"/>
  </hyperlinks>
  <pageMargins left="0.25" right="0.25" top="0.75" bottom="0.75" header="0.3" footer="0.3"/>
  <pageSetup paperSize="9" scale="90" fitToHeight="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Hoja9">
    <tabColor rgb="FF000099"/>
    <pageSetUpPr fitToPage="1"/>
  </sheetPr>
  <dimension ref="A1:AD69"/>
  <sheetViews>
    <sheetView showGridLines="0" zoomScaleNormal="100" workbookViewId="0">
      <selection activeCell="B22" sqref="B22"/>
    </sheetView>
  </sheetViews>
  <sheetFormatPr baseColWidth="10" defaultRowHeight="14.5" x14ac:dyDescent="0.35"/>
  <cols>
    <col min="1" max="1" width="61.08984375" customWidth="1"/>
    <col min="2" max="3" width="18.453125" customWidth="1"/>
    <col min="4" max="4" width="3.453125" bestFit="1" customWidth="1"/>
    <col min="6" max="6" width="11.453125" customWidth="1"/>
    <col min="7" max="30" width="11.453125" style="59"/>
  </cols>
  <sheetData>
    <row r="1" spans="1:6" ht="22.25" customHeight="1" x14ac:dyDescent="0.35">
      <c r="A1" s="72" t="str">
        <f>Indice!C1</f>
        <v>ZUBA S.A.E.C.A.</v>
      </c>
      <c r="B1" s="59"/>
      <c r="C1" s="59"/>
      <c r="D1" s="73" t="s">
        <v>118</v>
      </c>
      <c r="E1" s="59"/>
      <c r="F1" s="59"/>
    </row>
    <row r="2" spans="1:6" ht="21.75" customHeight="1" x14ac:dyDescent="0.35">
      <c r="A2" s="59"/>
      <c r="B2" s="59"/>
      <c r="C2" s="59"/>
      <c r="D2" s="59"/>
      <c r="E2" s="59"/>
      <c r="F2" s="59"/>
    </row>
    <row r="3" spans="1:6" x14ac:dyDescent="0.35">
      <c r="A3" s="59"/>
      <c r="B3" s="59"/>
      <c r="C3" s="59"/>
      <c r="D3" s="59"/>
      <c r="E3" s="59"/>
      <c r="F3" s="59"/>
    </row>
    <row r="4" spans="1:6" x14ac:dyDescent="0.35">
      <c r="A4" s="721" t="s">
        <v>226</v>
      </c>
      <c r="B4" s="721"/>
      <c r="C4" s="721"/>
      <c r="D4" s="59"/>
      <c r="E4" s="59"/>
      <c r="F4" s="59"/>
    </row>
    <row r="5" spans="1:6" x14ac:dyDescent="0.35">
      <c r="A5" s="58"/>
      <c r="B5" s="58"/>
      <c r="C5" s="58"/>
      <c r="D5" s="59"/>
      <c r="E5" s="59"/>
      <c r="F5" s="59"/>
    </row>
    <row r="6" spans="1:6" x14ac:dyDescent="0.35">
      <c r="A6" s="232" t="s">
        <v>1159</v>
      </c>
      <c r="B6" s="170"/>
      <c r="C6" s="170"/>
      <c r="D6" s="59"/>
      <c r="E6" s="59"/>
      <c r="F6" s="59"/>
    </row>
    <row r="7" spans="1:6" x14ac:dyDescent="0.35">
      <c r="A7" s="57"/>
      <c r="B7" s="57"/>
      <c r="C7" s="57"/>
      <c r="D7" s="59"/>
      <c r="E7" s="59"/>
      <c r="F7" s="59"/>
    </row>
    <row r="8" spans="1:6" x14ac:dyDescent="0.35">
      <c r="A8" s="234" t="s">
        <v>4</v>
      </c>
      <c r="B8" s="661">
        <f>+'Nota 3'!C11</f>
        <v>45565</v>
      </c>
      <c r="C8" s="661">
        <f>+'Nota 3'!D11</f>
        <v>45291</v>
      </c>
      <c r="D8" s="59"/>
      <c r="E8" s="59"/>
      <c r="F8" s="59"/>
    </row>
    <row r="9" spans="1:6" x14ac:dyDescent="0.35">
      <c r="A9" s="233" t="s">
        <v>361</v>
      </c>
      <c r="B9" s="224">
        <v>602000000</v>
      </c>
      <c r="C9" s="224">
        <v>602000000</v>
      </c>
      <c r="D9" s="59"/>
      <c r="E9" s="59"/>
      <c r="F9" s="59"/>
    </row>
    <row r="10" spans="1:6" hidden="1" x14ac:dyDescent="0.35">
      <c r="A10" s="59" t="s">
        <v>356</v>
      </c>
      <c r="B10" s="189">
        <v>0</v>
      </c>
      <c r="C10" s="189">
        <v>0</v>
      </c>
      <c r="D10" s="59"/>
      <c r="E10" s="59"/>
      <c r="F10" s="59"/>
    </row>
    <row r="11" spans="1:6" hidden="1" x14ac:dyDescent="0.35">
      <c r="A11" s="59" t="s">
        <v>355</v>
      </c>
      <c r="B11" s="189">
        <v>0</v>
      </c>
      <c r="C11" s="189">
        <v>0</v>
      </c>
      <c r="D11" s="59"/>
      <c r="E11" s="59"/>
      <c r="F11" s="59"/>
    </row>
    <row r="12" spans="1:6" s="59" customFormat="1" hidden="1" x14ac:dyDescent="0.35">
      <c r="A12" s="59" t="s">
        <v>362</v>
      </c>
      <c r="B12" s="189">
        <v>0</v>
      </c>
      <c r="C12" s="189">
        <v>0</v>
      </c>
    </row>
    <row r="13" spans="1:6" s="59" customFormat="1" hidden="1" x14ac:dyDescent="0.35">
      <c r="A13" s="59" t="s">
        <v>357</v>
      </c>
      <c r="B13" s="189">
        <v>0</v>
      </c>
      <c r="C13" s="189">
        <v>0</v>
      </c>
    </row>
    <row r="14" spans="1:6" s="59" customFormat="1" hidden="1" x14ac:dyDescent="0.35">
      <c r="A14" s="59" t="s">
        <v>358</v>
      </c>
      <c r="B14" s="189">
        <v>0</v>
      </c>
      <c r="C14" s="189">
        <v>0</v>
      </c>
    </row>
    <row r="15" spans="1:6" s="59" customFormat="1" hidden="1" x14ac:dyDescent="0.35">
      <c r="A15" s="59" t="s">
        <v>359</v>
      </c>
      <c r="B15" s="189">
        <v>0</v>
      </c>
      <c r="C15" s="189">
        <v>0</v>
      </c>
    </row>
    <row r="16" spans="1:6" hidden="1" x14ac:dyDescent="0.35">
      <c r="A16" s="59" t="s">
        <v>360</v>
      </c>
      <c r="B16" s="189">
        <v>0</v>
      </c>
      <c r="C16" s="189">
        <v>0</v>
      </c>
      <c r="D16" s="59"/>
      <c r="E16" s="59"/>
      <c r="F16" s="59"/>
    </row>
    <row r="17" spans="1:6" hidden="1" x14ac:dyDescent="0.35">
      <c r="A17" s="59" t="s">
        <v>363</v>
      </c>
      <c r="B17" s="189">
        <v>0</v>
      </c>
      <c r="C17" s="189">
        <v>0</v>
      </c>
      <c r="D17" s="59"/>
      <c r="E17" s="59"/>
      <c r="F17" s="59"/>
    </row>
    <row r="18" spans="1:6" ht="15" thickBot="1" x14ac:dyDescent="0.4">
      <c r="A18" s="231" t="s">
        <v>3</v>
      </c>
      <c r="B18" s="229">
        <f>SUM(B9:B17)</f>
        <v>602000000</v>
      </c>
      <c r="C18" s="229">
        <f>SUM(C9:C17)</f>
        <v>602000000</v>
      </c>
      <c r="D18" s="59"/>
      <c r="E18" s="59"/>
      <c r="F18" s="59"/>
    </row>
    <row r="19" spans="1:6" ht="15" thickTop="1" x14ac:dyDescent="0.35">
      <c r="A19" s="59"/>
      <c r="B19" s="59"/>
      <c r="C19" s="59"/>
      <c r="D19" s="59"/>
      <c r="E19" s="59"/>
      <c r="F19" s="59"/>
    </row>
    <row r="20" spans="1:6" x14ac:dyDescent="0.35">
      <c r="A20" s="59"/>
      <c r="B20" s="59"/>
      <c r="C20" s="59"/>
      <c r="D20" s="59"/>
      <c r="E20" s="59"/>
      <c r="F20" s="59"/>
    </row>
    <row r="21" spans="1:6" x14ac:dyDescent="0.35">
      <c r="A21" s="59"/>
      <c r="B21" s="59"/>
      <c r="C21" s="59"/>
      <c r="D21" s="59"/>
      <c r="E21" s="59"/>
      <c r="F21" s="59"/>
    </row>
    <row r="22" spans="1:6" x14ac:dyDescent="0.35">
      <c r="A22" s="59"/>
      <c r="B22" s="235"/>
      <c r="C22" s="235"/>
      <c r="D22" s="59"/>
      <c r="E22" s="59"/>
      <c r="F22" s="59"/>
    </row>
    <row r="23" spans="1:6" x14ac:dyDescent="0.35">
      <c r="A23" s="59"/>
      <c r="B23" s="59"/>
      <c r="C23" s="59"/>
      <c r="D23" s="59"/>
      <c r="E23" s="59"/>
      <c r="F23" s="59"/>
    </row>
    <row r="24" spans="1:6" x14ac:dyDescent="0.35">
      <c r="A24" s="59"/>
      <c r="B24" s="59"/>
      <c r="C24" s="59"/>
      <c r="D24" s="59"/>
      <c r="E24" s="59"/>
      <c r="F24" s="59"/>
    </row>
    <row r="25" spans="1:6" x14ac:dyDescent="0.35">
      <c r="A25" s="59"/>
      <c r="B25" s="59"/>
      <c r="C25" s="59"/>
      <c r="D25" s="59"/>
      <c r="E25" s="59"/>
      <c r="F25" s="59"/>
    </row>
    <row r="26" spans="1:6" x14ac:dyDescent="0.35">
      <c r="A26" s="59"/>
      <c r="B26" s="59"/>
      <c r="C26" s="59"/>
      <c r="D26" s="59"/>
      <c r="E26" s="59"/>
      <c r="F26" s="59"/>
    </row>
    <row r="27" spans="1:6" x14ac:dyDescent="0.35">
      <c r="A27" s="59"/>
      <c r="B27" s="59"/>
      <c r="C27" s="59"/>
      <c r="D27" s="59"/>
      <c r="E27" s="59"/>
      <c r="F27" s="59"/>
    </row>
    <row r="28" spans="1:6" x14ac:dyDescent="0.35">
      <c r="A28" s="59"/>
      <c r="B28" s="59"/>
      <c r="C28" s="59"/>
      <c r="D28" s="59"/>
      <c r="E28" s="59"/>
      <c r="F28" s="59"/>
    </row>
    <row r="29" spans="1:6" x14ac:dyDescent="0.35">
      <c r="A29" s="59"/>
      <c r="B29" s="59"/>
      <c r="C29" s="59"/>
      <c r="D29" s="59"/>
      <c r="E29" s="59"/>
      <c r="F29" s="59"/>
    </row>
    <row r="30" spans="1:6" x14ac:dyDescent="0.35">
      <c r="A30" s="59"/>
      <c r="B30" s="59"/>
      <c r="C30" s="59"/>
      <c r="D30" s="59"/>
      <c r="E30" s="59"/>
      <c r="F30" s="59"/>
    </row>
    <row r="31" spans="1:6" x14ac:dyDescent="0.35">
      <c r="A31" s="59"/>
      <c r="B31" s="59"/>
      <c r="C31" s="59"/>
      <c r="D31" s="59"/>
      <c r="E31" s="59"/>
      <c r="F31" s="59"/>
    </row>
    <row r="32" spans="1:6" x14ac:dyDescent="0.35">
      <c r="A32" s="59"/>
      <c r="B32" s="59"/>
      <c r="C32" s="59"/>
      <c r="D32" s="59"/>
      <c r="E32" s="59"/>
      <c r="F32" s="59"/>
    </row>
    <row r="33" spans="1:6" x14ac:dyDescent="0.35">
      <c r="A33" s="59"/>
      <c r="B33" s="59"/>
      <c r="C33" s="59"/>
      <c r="D33" s="59"/>
      <c r="E33" s="59"/>
      <c r="F33" s="59"/>
    </row>
    <row r="34" spans="1:6" x14ac:dyDescent="0.35">
      <c r="A34" s="59"/>
      <c r="B34" s="59"/>
      <c r="C34" s="59"/>
      <c r="D34" s="59"/>
      <c r="E34" s="59"/>
      <c r="F34" s="59"/>
    </row>
    <row r="35" spans="1:6" x14ac:dyDescent="0.35">
      <c r="A35" s="59"/>
      <c r="B35" s="59"/>
      <c r="C35" s="59"/>
      <c r="D35" s="59"/>
      <c r="E35" s="59"/>
      <c r="F35" s="59"/>
    </row>
    <row r="36" spans="1:6" x14ac:dyDescent="0.35">
      <c r="A36" s="59"/>
      <c r="B36" s="59"/>
      <c r="C36" s="59"/>
      <c r="D36" s="59"/>
      <c r="E36" s="59"/>
      <c r="F36" s="59"/>
    </row>
    <row r="37" spans="1:6" x14ac:dyDescent="0.35">
      <c r="A37" s="59"/>
      <c r="B37" s="59"/>
      <c r="C37" s="59"/>
      <c r="D37" s="59"/>
      <c r="E37" s="59"/>
      <c r="F37" s="59"/>
    </row>
    <row r="38" spans="1:6" x14ac:dyDescent="0.35">
      <c r="A38" s="59"/>
      <c r="B38" s="59"/>
      <c r="C38" s="59"/>
      <c r="D38" s="59"/>
      <c r="E38" s="59"/>
      <c r="F38" s="59"/>
    </row>
    <row r="39" spans="1:6" x14ac:dyDescent="0.35">
      <c r="A39" s="59"/>
      <c r="B39" s="59"/>
      <c r="C39" s="59"/>
      <c r="D39" s="59"/>
      <c r="E39" s="59"/>
      <c r="F39" s="59"/>
    </row>
    <row r="40" spans="1:6" x14ac:dyDescent="0.35">
      <c r="A40" s="59"/>
      <c r="B40" s="59"/>
      <c r="C40" s="59"/>
      <c r="D40" s="59"/>
      <c r="E40" s="59"/>
      <c r="F40" s="59"/>
    </row>
    <row r="41" spans="1:6" x14ac:dyDescent="0.35">
      <c r="A41" s="59"/>
      <c r="B41" s="59"/>
      <c r="C41" s="59"/>
      <c r="D41" s="59"/>
      <c r="E41" s="59"/>
      <c r="F41" s="59"/>
    </row>
    <row r="42" spans="1:6" x14ac:dyDescent="0.35">
      <c r="A42" s="59"/>
      <c r="B42" s="59"/>
      <c r="C42" s="59"/>
      <c r="D42" s="59"/>
      <c r="E42" s="59"/>
      <c r="F42" s="59"/>
    </row>
    <row r="43" spans="1:6" x14ac:dyDescent="0.35">
      <c r="A43" s="59"/>
      <c r="B43" s="59"/>
      <c r="C43" s="59"/>
      <c r="D43" s="59"/>
      <c r="E43" s="59"/>
      <c r="F43" s="59"/>
    </row>
    <row r="44" spans="1:6" x14ac:dyDescent="0.35">
      <c r="A44" s="59"/>
      <c r="B44" s="59"/>
      <c r="C44" s="59"/>
      <c r="D44" s="59"/>
      <c r="E44" s="59"/>
      <c r="F44" s="59"/>
    </row>
    <row r="45" spans="1:6" x14ac:dyDescent="0.35">
      <c r="A45" s="59"/>
      <c r="B45" s="59"/>
      <c r="C45" s="59"/>
      <c r="D45" s="59"/>
      <c r="E45" s="59"/>
      <c r="F45" s="59"/>
    </row>
    <row r="46" spans="1:6" x14ac:dyDescent="0.35">
      <c r="A46" s="59"/>
      <c r="B46" s="59"/>
      <c r="C46" s="59"/>
      <c r="D46" s="59"/>
      <c r="E46" s="59"/>
      <c r="F46" s="59"/>
    </row>
    <row r="47" spans="1:6" x14ac:dyDescent="0.35">
      <c r="A47" s="59"/>
      <c r="B47" s="59"/>
      <c r="C47" s="59"/>
      <c r="D47" s="59"/>
      <c r="E47" s="59"/>
      <c r="F47" s="59"/>
    </row>
    <row r="48" spans="1:6" x14ac:dyDescent="0.35">
      <c r="A48" s="59"/>
      <c r="B48" s="59"/>
      <c r="C48" s="59"/>
      <c r="D48" s="59"/>
      <c r="E48" s="59"/>
      <c r="F48" s="59"/>
    </row>
    <row r="49" spans="1:6" x14ac:dyDescent="0.35">
      <c r="A49" s="59"/>
      <c r="B49" s="59"/>
      <c r="C49" s="59"/>
      <c r="D49" s="59"/>
      <c r="E49" s="59"/>
      <c r="F49" s="59"/>
    </row>
    <row r="50" spans="1:6" x14ac:dyDescent="0.35">
      <c r="A50" s="59"/>
      <c r="B50" s="59"/>
      <c r="C50" s="59"/>
      <c r="D50" s="59"/>
      <c r="E50" s="59"/>
      <c r="F50" s="59"/>
    </row>
    <row r="51" spans="1:6" x14ac:dyDescent="0.35">
      <c r="A51" s="59"/>
      <c r="B51" s="59"/>
      <c r="C51" s="59"/>
      <c r="D51" s="59"/>
      <c r="E51" s="59"/>
      <c r="F51" s="59"/>
    </row>
    <row r="52" spans="1:6" x14ac:dyDescent="0.35">
      <c r="A52" s="59"/>
      <c r="B52" s="59"/>
      <c r="C52" s="59"/>
      <c r="D52" s="59"/>
      <c r="E52" s="59"/>
      <c r="F52" s="59"/>
    </row>
    <row r="53" spans="1:6" x14ac:dyDescent="0.35">
      <c r="A53" s="59"/>
      <c r="B53" s="59"/>
      <c r="C53" s="59"/>
      <c r="D53" s="59"/>
      <c r="E53" s="59"/>
      <c r="F53" s="59"/>
    </row>
    <row r="54" spans="1:6" x14ac:dyDescent="0.35">
      <c r="A54" s="59"/>
      <c r="B54" s="59"/>
      <c r="C54" s="59"/>
      <c r="D54" s="59"/>
      <c r="E54" s="59"/>
      <c r="F54" s="59"/>
    </row>
    <row r="55" spans="1:6" x14ac:dyDescent="0.35">
      <c r="A55" s="59"/>
      <c r="B55" s="59"/>
      <c r="C55" s="59"/>
      <c r="D55" s="59"/>
      <c r="E55" s="59"/>
      <c r="F55" s="59"/>
    </row>
    <row r="56" spans="1:6" x14ac:dyDescent="0.35">
      <c r="A56" s="59"/>
      <c r="B56" s="59"/>
      <c r="C56" s="59"/>
      <c r="D56" s="59"/>
      <c r="E56" s="59"/>
      <c r="F56" s="59"/>
    </row>
    <row r="57" spans="1:6" x14ac:dyDescent="0.35">
      <c r="A57" s="59"/>
      <c r="B57" s="59"/>
      <c r="C57" s="59"/>
      <c r="D57" s="59"/>
      <c r="E57" s="59"/>
      <c r="F57" s="59"/>
    </row>
    <row r="58" spans="1:6" x14ac:dyDescent="0.35">
      <c r="A58" s="59"/>
      <c r="B58" s="59"/>
      <c r="C58" s="59"/>
      <c r="D58" s="59"/>
      <c r="E58" s="59"/>
      <c r="F58" s="59"/>
    </row>
    <row r="59" spans="1:6" x14ac:dyDescent="0.35">
      <c r="A59" s="59"/>
      <c r="B59" s="59"/>
      <c r="C59" s="59"/>
      <c r="D59" s="59"/>
      <c r="E59" s="59"/>
      <c r="F59" s="59"/>
    </row>
    <row r="60" spans="1:6" x14ac:dyDescent="0.35">
      <c r="A60" s="59"/>
      <c r="B60" s="59"/>
      <c r="C60" s="59"/>
      <c r="D60" s="59"/>
      <c r="E60" s="59"/>
      <c r="F60" s="59"/>
    </row>
    <row r="61" spans="1:6" x14ac:dyDescent="0.35">
      <c r="A61" s="59"/>
      <c r="B61" s="59"/>
      <c r="C61" s="59"/>
      <c r="D61" s="59"/>
      <c r="E61" s="59"/>
      <c r="F61" s="59"/>
    </row>
    <row r="62" spans="1:6" x14ac:dyDescent="0.35">
      <c r="A62" s="59"/>
      <c r="B62" s="59"/>
      <c r="C62" s="59"/>
      <c r="D62" s="59"/>
      <c r="E62" s="59"/>
      <c r="F62" s="59"/>
    </row>
    <row r="63" spans="1:6" x14ac:dyDescent="0.35">
      <c r="A63" s="59"/>
      <c r="B63" s="59"/>
      <c r="C63" s="59"/>
      <c r="D63" s="59"/>
      <c r="E63" s="59"/>
      <c r="F63" s="59"/>
    </row>
    <row r="64" spans="1:6" x14ac:dyDescent="0.35">
      <c r="A64" s="59"/>
      <c r="B64" s="59"/>
      <c r="C64" s="59"/>
      <c r="D64" s="59"/>
      <c r="E64" s="59"/>
      <c r="F64" s="59"/>
    </row>
    <row r="65" spans="1:6" x14ac:dyDescent="0.35">
      <c r="A65" s="59"/>
      <c r="B65" s="59"/>
      <c r="C65" s="59"/>
      <c r="D65" s="59"/>
      <c r="E65" s="59"/>
      <c r="F65" s="59"/>
    </row>
    <row r="66" spans="1:6" x14ac:dyDescent="0.35">
      <c r="A66" s="59"/>
      <c r="B66" s="59"/>
      <c r="C66" s="59"/>
      <c r="D66" s="59"/>
      <c r="E66" s="59"/>
      <c r="F66" s="59"/>
    </row>
    <row r="67" spans="1:6" x14ac:dyDescent="0.35">
      <c r="A67" s="59"/>
      <c r="B67" s="59"/>
      <c r="C67" s="59"/>
      <c r="D67" s="59"/>
      <c r="E67" s="59"/>
      <c r="F67" s="59"/>
    </row>
    <row r="68" spans="1:6" x14ac:dyDescent="0.35">
      <c r="A68" s="59"/>
      <c r="B68" s="59"/>
      <c r="C68" s="59"/>
      <c r="D68" s="59"/>
      <c r="E68" s="59"/>
      <c r="F68" s="59"/>
    </row>
    <row r="69" spans="1:6" x14ac:dyDescent="0.35">
      <c r="A69" s="59"/>
      <c r="B69" s="59"/>
      <c r="C69" s="59"/>
      <c r="D69" s="59"/>
      <c r="E69" s="59"/>
      <c r="F69" s="59"/>
    </row>
  </sheetData>
  <mergeCells count="1">
    <mergeCell ref="A4:C4"/>
  </mergeCells>
  <hyperlinks>
    <hyperlink ref="D1" location="BG!A1" display="BG" xr:uid="{00000000-0004-0000-1100-000000000000}"/>
    <hyperlink ref="A1" location="'Nota 2'!A1" display="'Nota 2'!A1" xr:uid="{C9354697-77CF-4C5F-96DF-3A881053E75F}"/>
  </hyperlinks>
  <pageMargins left="0.25" right="0.25" top="0.75" bottom="0.75" header="0.3" footer="0.3"/>
  <pageSetup paperSize="9" fitToHeight="0" orientation="portrait" r:id="rId1"/>
  <drawing r:id="rId2"/>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1.xml"/><Relationship Id="rId1" Type="http://schemas.openxmlformats.org/package/2006/relationships/digital-signature/signature" Target="sig2.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f4t9ml2HPsTPdlBC1COz/5hbnGNiQLwYiOX+g+6G4BY=</DigestValue>
    </Reference>
    <Reference Type="http://www.w3.org/2000/09/xmldsig#Object" URI="#idOfficeObject">
      <DigestMethod Algorithm="http://www.w3.org/2001/04/xmlenc#sha256"/>
      <DigestValue>9alxuPe0C2BjqfPPzMlUvkzkSQZzrtCLhsSRctslIYI=</DigestValue>
    </Reference>
    <Reference Type="http://uri.etsi.org/01903#SignedProperties" URI="#idSignedProperties">
      <Transforms>
        <Transform Algorithm="http://www.w3.org/TR/2001/REC-xml-c14n-20010315"/>
      </Transforms>
      <DigestMethod Algorithm="http://www.w3.org/2001/04/xmlenc#sha256"/>
      <DigestValue>CzdFwWDpOpK+dZDwrrYU82viq2ocJgDejSGCr1u/PT8=</DigestValue>
    </Reference>
    <Reference Type="http://www.w3.org/2000/09/xmldsig#Object" URI="#idValidSigLnImg">
      <DigestMethod Algorithm="http://www.w3.org/2001/04/xmlenc#sha256"/>
      <DigestValue>zjKmxPA4Nq2pipUwSAercj71Auf81Sd/eoxBnxhWiP0=</DigestValue>
    </Reference>
    <Reference Type="http://www.w3.org/2000/09/xmldsig#Object" URI="#idInvalidSigLnImg">
      <DigestMethod Algorithm="http://www.w3.org/2001/04/xmlenc#sha256"/>
      <DigestValue>OnLisnUtcLwlV6SPrgDLPn8WOZv/aWLL9xRlv6Y9i4s=</DigestValue>
    </Reference>
  </SignedInfo>
  <SignatureValue>q3sLE9GnT7Bwb+xBvwac0CEG47PM2nFd/QtOT2otNfzambaeGqYiNVGtHG5L1aPK+eq0ILmnQAwL
Hxml5L9LEXFPnWNxmsyGWFuaQfPJcbc10A39WliRhtY+FofJ/xcIKTMMKCP5by55s/V/ngPG6CW0
0/OWwO6POhXEfrMKkGKYeh+zs2PEAOLwD+gbs0kFJJLd3NYL5/RWAM+fvCOegFGs2jBv3Q6jBDUy
CE9nRpGoPnMTpZk2utgTA+FLka4sutTcsLYEidMkYCPcj04mvSekw6AawgskALdgtaPOCNkunaNk
DIjy9/mmfyFvkaiMZoszoseH6b8xD5KBQlocig==</SignatureValue>
  <KeyInfo>
    <X509Data>
      <X509Certificate>MIIIijCCBnKgAwIBAgIIZDzbNTLVEkcwDQYJKoZIhvcNAQELBQAwWjEaMBgGA1UEAwwRQ0EtRE9DVU1FTlRBIFMuQS4xFjAUBgNVBAUTDVJVQzgwMDUwMTcyLTExFzAVBgNVBAoMDkRPQ1VNRU5UQSBTLkEuMQswCQYDVQQGEwJQWTAeFw0yMzA1MTAxNzA4MDBaFw0yNTA1MDkxNzA4MDBaMIG9MSUwIwYDVQQDDBxFTFZJUkEgTk9FTUkgUlVGRklORUxMSSBESUFaMRIwEAYDVQQFEwlDSTEyMzI4MTYxFTATBgNVBCoMDEVMVklSQSBOT0VNSTEYMBYGA1UEBAwPUlVGRklORUxMSSBESUFaMQswCQYDVQQLDAJGMjE1MDMGA1UECgwsQ0VSVElGSUNBRE8gQ1VBTElGSUNBRE8gREUgRklSTUEgRUxFQ1RST05JQ0ExCzAJBgNVBAYTAlBZMIIBIjANBgkqhkiG9w0BAQEFAAOCAQ8AMIIBCgKCAQEAuiUTFFIT4b386Arz3d39B6JOiB/f2IsgX+JZcuqOKe7ZAwY4YRwV9VoG3YnlVXJXypCvtUpN+cVnvEFTLmxABZuOhv7gbJqQG142RDUVYrvmFaF/MGgus1j7gP4i1ZuPDTpizd+IdilsxE71gURuJEjAeZs1RiiaQUkcwimnDk5zKIqu3z5Z4x48qkLqicPyg32M+X3/gTqnGg0f6TpPK0tIsDl3BsZDRemztcfYzKmtUS4X30IiIROrlgSUm4hyPSTq8WqK6tUxq9lT4e38jDgWHtDOh3/+x1KT3D5x8DRmW91TipR2Qgk7QXz4c+AnzMGfQjoX2t+3vljrTuceeQIDAQABo4ID7jCCA+owDAYDVR0TAQH/BAIwADAfBgNVHSMEGDAWgBShPYUrzdgslh85AgyfUztY2JULezCBlAYIKwYBBQUHAQEEgYcwgYQwVQYIKwYBBQUHMAKGSWh0dHBzOi8vd3d3LmRpZ2l0by5jb20ucHkvdXBsb2Fkcy9jZXJ0aWZpY2Fkby1kb2N1bWVudGEtc2EtMTUzNTExNzc3MS5jcnQwKwYIKwYBBQUHMAGGH2h0dHBzOi8vd3d3LmRpZ2l0by5jb20ucHkvb2NzcC8wUQYDVR0RBEowSIEaZWx2aXJhcnVmZmluZWxsaUBnbWFpbC5jb22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RIdwRQKjSEm/rsvg9rs/ASd8CO/TAOBgNVHQ8BAf8EBAMCBeAwDQYJKoZIhvcNAQELBQADggIBAAytmjJbsvZuAieGqRsvmz4d3QGtCp/xhTU9H8w95S354uZOUeC/jdxHvx9njQPJe0MYPbKPG3LsgTsWI5oJBYmjU+jIQt1RWgSUBIbYAP1M2F46Q8CvrMq++7Vd35VLxCBx6HwR5XONw33WJPUZDbcqZkpJyWubWqqpG/jdMQUyYs/4RHJClrDNMQ8EJyD/MIJ7g6i8wIBz0OgJSJWBhmzWdiGH/QfJ/UakDGzjCGqOzavZlljd6+6V6ruazBlprLsWD9NLqHF//0PHMVrTC7mx+drJXDwCdVWcJpBUKIMjECuZUlSC7z6LzfkIbw6WMdE9K+2hKM9xqK3N1VaXIWgoWIOGJbbBykLWW1AZxyjwQUuVelbWl1gnHuDFPViPkWGlIIfBJoqeSmFp3A/H2H7sAkubIUCrJu6PTtI1OwqlDQLlFpVLDm5kjOp9hH9jEcat2RlypMXG6e7d9X+cVLD/TMpyIZM/A66Y+bAV4VOCEtdbEK7oSBvz7PxoNukcW2Wmtm4RSZzN/bwQYRzkdMoZTJ9VNzcag8iWtz5XKrfIROspw3UnJLg7lp1pe9mf0IrljTECHQBHHaBSZofvlT3yJIQW6hHeqARuokKcRFzO2BGj9aH7Sc/sPMaUfy1scvHmvPXejgdZGPmkvH/L8Uk8xKt0f0gpj4L7e9r6yG0I</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6"/>
            <mdssi:RelationshipReference xmlns:mdssi="http://schemas.openxmlformats.org/package/2006/digital-signature" SourceId="rId29"/>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49"/>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48"/>
            <mdssi:RelationshipReference xmlns:mdssi="http://schemas.openxmlformats.org/package/2006/digital-signature" SourceId="rId8"/>
            <mdssi:RelationshipReference xmlns:mdssi="http://schemas.openxmlformats.org/package/2006/digital-signature" SourceId="rId51"/>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47"/>
            <mdssi:RelationshipReference xmlns:mdssi="http://schemas.openxmlformats.org/package/2006/digital-signature" SourceId="rId50"/>
            <mdssi:RelationshipReference xmlns:mdssi="http://schemas.openxmlformats.org/package/2006/digital-signature" SourceId="rId7"/>
            <mdssi:RelationshipReference xmlns:mdssi="http://schemas.openxmlformats.org/package/2006/digital-signature" SourceId="rId2"/>
          </Transform>
          <Transform Algorithm="http://www.w3.org/TR/2001/REC-xml-c14n-20010315"/>
        </Transforms>
        <DigestMethod Algorithm="http://www.w3.org/2001/04/xmlenc#sha256"/>
        <DigestValue>hNe+w3gqzPAnvfm+I9f3d4bSE6xgn8maxebKv+a0/Lk=</DigestValue>
      </Reference>
      <Reference URI="/xl/calcChain.xml?ContentType=application/vnd.openxmlformats-officedocument.spreadsheetml.calcChain+xml">
        <DigestMethod Algorithm="http://www.w3.org/2001/04/xmlenc#sha256"/>
        <DigestValue>I3KLsQmvMOw6i9GHm7fN99XOT+x5FytoZmKXGXKyTfY=</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QBGRECwR0XOmOfLaC+mT0g4rVxEIMgWxf6UbzIzBS2M=</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7uvnapVg0/Y3PmP7gmt4GR0ywN9FnOr8ujPWXu0tkj4=</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rJxMnzeU9eTlC6zMQFEz88mU6dcMOQWWzK0onhOH5Rg=</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rJxMnzeU9eTlC6zMQFEz88mU6dcMOQWWzK0onhOH5Rg=</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wiVXcumh6XRk4gh9ePNTZYLp6zAWq5kSxnA3Dnf6ChM=</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wiVXcumh6XRk4gh9ePNTZYLp6zAWq5kSxnA3Dnf6ChM=</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MWO52TusuC6HBjk/jKqQbr4b/cGPk1HPL5gMkQXvhjg=</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WucWt59+Ya9ds73FAtdeK0yBo3jdFNm8cEbwTlEVgog=</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rJxMnzeU9eTlC6zMQFEz88mU6dcMOQWWzK0onhOH5Rg=</DigestValue>
      </Reference>
      <Reference URI="/xl/drawings/_rels/drawing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sFkbjBQ210f/6OZ2/s0ZyG6fwKVn1+Q/VUMl+RfdppA=</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PoORoF5QkIhatxBoAqsSyHbXfQolck0Fj5kuIk44OuE=</DigestValue>
      </Reference>
      <Reference URI="/xl/drawings/_rels/drawing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jcdjE7CI5cOc8SWLiXvvSgcAJQTkajAMN9vCiRmxV5s=</DigestValue>
      </Reference>
      <Reference URI="/xl/drawings/_rels/drawing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2XEJzTeHFmlBxwDTFLW04cOe0zHEItv5/9XmjJ/7zSc=</DigestValue>
      </Reference>
      <Reference URI="/xl/drawings/_rels/drawing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jcdjE7CI5cOc8SWLiXvvSgcAJQTkajAMN9vCiRmxV5s=</DigestValue>
      </Reference>
      <Reference URI="/xl/drawings/_rels/drawing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pYBTBUOMcRvE6spqZliIq/D8kueE3P0yqmFZCQjrxTU=</DigestValue>
      </Reference>
      <Reference URI="/xl/drawings/_rels/drawing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NdrNV4OTE/kTC6PmJWNAw3AXczhtLiDBpKGMk859sIg=</DigestValue>
      </Reference>
      <Reference URI="/xl/drawings/_rels/drawing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pYBTBUOMcRvE6spqZliIq/D8kueE3P0yqmFZCQjrxTU=</DigestValue>
      </Reference>
      <Reference URI="/xl/drawings/_rels/drawing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tZ/VXIVJP/94RMYzaAXufLc42FzGsqsL6XY7jc6JzAA=</DigestValue>
      </Reference>
      <Reference URI="/xl/drawings/_rels/drawing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jyhYPhXJVl9Z6NquIRkNP5P8m5FLQxYEOhh/7hLUceY=</DigestValue>
      </Reference>
      <Reference URI="/xl/drawings/_rels/drawing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bAiF7p/DurY4h7897uGkjqNg+hAkgDlUMXRhqN+v87I=</DigestValue>
      </Reference>
      <Reference URI="/xl/drawings/_rels/drawing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m1MH6Ect45CfHAy7CJ/aWzqLD2oQjuubMlXo5dt9EWk=</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SzUwfM+070WfaihxKf2Tz9lK1xmsim2Zq7/Kq5lbAZ0=</DigestValue>
      </Reference>
      <Reference URI="/xl/drawings/_rels/drawing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jcdjE7CI5cOc8SWLiXvvSgcAJQTkajAMN9vCiRmxV5s=</DigestValue>
      </Reference>
      <Reference URI="/xl/drawings/_rels/drawing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ufVIIZbR3muO7yHQjWBZqVcmkCzL2v37KYuEYNsUOuU=</DigestValue>
      </Reference>
      <Reference URI="/xl/drawings/_rels/drawing3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Mqh972BtLIooN5Y/rlY+mBQwqkONn0zsk3gQTTQYSPA=</DigestValue>
      </Reference>
      <Reference URI="/xl/drawings/_rels/drawing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/kBOrs9JYwGO0mALUW4LbJphjv3mSGDHMbyZFNDmUG0=</DigestValue>
      </Reference>
      <Reference URI="/xl/drawings/_rels/drawing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jcdjE7CI5cOc8SWLiXvvSgcAJQTkajAMN9vCiRmxV5s=</DigestValue>
      </Reference>
      <Reference URI="/xl/drawings/_rels/drawing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/kBOrs9JYwGO0mALUW4LbJphjv3mSGDHMbyZFNDmUG0=</DigestValue>
      </Reference>
      <Reference URI="/xl/drawings/_rels/drawing3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CfiOHPdB+foMNWjDXsAuDT02Dyxlpge+KABZCF+CtzQ=</DigestValue>
      </Reference>
      <Reference URI="/xl/drawings/_rels/drawing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tZ/VXIVJP/94RMYzaAXufLc42FzGsqsL6XY7jc6JzAA=</DigestValue>
      </Reference>
      <Reference URI="/xl/drawings/_rels/drawing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uQhgKnMs80QhAr4pZj3wac05geb01Ttp4WjrQizR1Gk=</DigestValue>
      </Reference>
      <Reference URI="/xl/drawings/_rels/drawing3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tZ/VXIVJP/94RMYzaAXufLc42FzGsqsL6XY7jc6JzAA=</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6uUBpchHakqQDChgLemNyI2cKWqBIOFCUSJJMq3HYkA=</DigestValue>
      </Reference>
      <Reference URI="/xl/drawings/_rels/drawing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/kBOrs9JYwGO0mALUW4LbJphjv3mSGDHMbyZFNDmUG0=</DigestValue>
      </Reference>
      <Reference URI="/xl/drawings/_rels/drawing4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jcdjE7CI5cOc8SWLiXvvSgcAJQTkajAMN9vCiRmxV5s=</DigestValue>
      </Reference>
      <Reference URI="/xl/drawings/_rels/drawing4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/kBOrs9JYwGO0mALUW4LbJphjv3mSGDHMbyZFNDmUG0=</DigestValue>
      </Reference>
      <Reference URI="/xl/drawings/_rels/drawing4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Li14bvgBWktu582BfAuU153CUZTxQiEr8cbUywDVHHs=</DigestValue>
      </Reference>
      <Reference URI="/xl/drawings/_rels/drawing4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jcdjE7CI5cOc8SWLiXvvSgcAJQTkajAMN9vCiRmxV5s=</DigestValue>
      </Reference>
      <Reference URI="/xl/drawings/_rels/drawing4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jcdjE7CI5cOc8SWLiXvvSgcAJQTkajAMN9vCiRmxV5s=</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9oZOvz116V2KJExU+fflxJ2HMBOVSpuYRl6+lYugQdA=</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tFh9Rj43C6yuiQ96grItfe1YLkNNoe8ZxnJUi7n/lcI=</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8lZnWYrt8tB8aouUUDyUhZImLeEXtf0jolkx+Yi7024=</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8lZnWYrt8tB8aouUUDyUhZImLeEXtf0jolkx+Yi7024=</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j79VH7ko70R7pttbrbb54NwBUX8PiGH2zPclev8hocs=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J2BAgzEtgHZvJLT6Z8wBZSKIOSgDyh8bTQWrBE/grlI=</DigestValue>
      </Reference>
      <Reference URI="/xl/drawings/drawing1.xml?ContentType=application/vnd.openxmlformats-officedocument.drawing+xml">
        <DigestMethod Algorithm="http://www.w3.org/2001/04/xmlenc#sha256"/>
        <DigestValue>XQNHDFVwvsIrCG4toClhHio7jfvVC/QYRV3LFWSVKIc=</DigestValue>
      </Reference>
      <Reference URI="/xl/drawings/drawing10.xml?ContentType=application/vnd.openxmlformats-officedocument.drawing+xml">
        <DigestMethod Algorithm="http://www.w3.org/2001/04/xmlenc#sha256"/>
        <DigestValue>OtmBWm3hmkaERptOL7Oy/RxoPuZqxlHv/aqOcQf3Llg=</DigestValue>
      </Reference>
      <Reference URI="/xl/drawings/drawing11.xml?ContentType=application/vnd.openxmlformats-officedocument.drawing+xml">
        <DigestMethod Algorithm="http://www.w3.org/2001/04/xmlenc#sha256"/>
        <DigestValue>SE6UEov3sSp7rrm/O///MA+KVtgPfYqRuA6+vwUqmYY=</DigestValue>
      </Reference>
      <Reference URI="/xl/drawings/drawing12.xml?ContentType=application/vnd.openxmlformats-officedocument.drawing+xml">
        <DigestMethod Algorithm="http://www.w3.org/2001/04/xmlenc#sha256"/>
        <DigestValue>MIir8/ofIZ/YIw6b4fn1oJ6xTXgvXMb2GpfkriDnIlc=</DigestValue>
      </Reference>
      <Reference URI="/xl/drawings/drawing13.xml?ContentType=application/vnd.openxmlformats-officedocument.drawing+xml">
        <DigestMethod Algorithm="http://www.w3.org/2001/04/xmlenc#sha256"/>
        <DigestValue>a4bNHbmBx0iGKSXOY7vItPYjhl1v4BfWkU2vJet/11c=</DigestValue>
      </Reference>
      <Reference URI="/xl/drawings/drawing14.xml?ContentType=application/vnd.openxmlformats-officedocument.drawing+xml">
        <DigestMethod Algorithm="http://www.w3.org/2001/04/xmlenc#sha256"/>
        <DigestValue>RoIs5h5dyGwJDF0qnZC1PEz6Dy56ako5suReP3mK1IM=</DigestValue>
      </Reference>
      <Reference URI="/xl/drawings/drawing15.xml?ContentType=application/vnd.openxmlformats-officedocument.drawing+xml">
        <DigestMethod Algorithm="http://www.w3.org/2001/04/xmlenc#sha256"/>
        <DigestValue>J6q60SRQzWaWUK5Oxe5ZlZCPBRdQWUc0zMOTxUjnrwU=</DigestValue>
      </Reference>
      <Reference URI="/xl/drawings/drawing16.xml?ContentType=application/vnd.openxmlformats-officedocument.drawing+xml">
        <DigestMethod Algorithm="http://www.w3.org/2001/04/xmlenc#sha256"/>
        <DigestValue>1zv7ygta+ILBWo+fOPdfXArO73k4puDcZj98DtPp7Qk=</DigestValue>
      </Reference>
      <Reference URI="/xl/drawings/drawing17.xml?ContentType=application/vnd.openxmlformats-officedocument.drawing+xml">
        <DigestMethod Algorithm="http://www.w3.org/2001/04/xmlenc#sha256"/>
        <DigestValue>zZxe2pLrgRDrboF4AAgb8BCfwFnV+RlCuFHK0heH3zY=</DigestValue>
      </Reference>
      <Reference URI="/xl/drawings/drawing18.xml?ContentType=application/vnd.openxmlformats-officedocument.drawing+xml">
        <DigestMethod Algorithm="http://www.w3.org/2001/04/xmlenc#sha256"/>
        <DigestValue>GHDBkohlUxTQ0mLv07L1OHOeP06KdWpzhMHPZ0Y/4mA=</DigestValue>
      </Reference>
      <Reference URI="/xl/drawings/drawing19.xml?ContentType=application/vnd.openxmlformats-officedocument.drawing+xml">
        <DigestMethod Algorithm="http://www.w3.org/2001/04/xmlenc#sha256"/>
        <DigestValue>i9s4RWS1pdJpZR2yIrIRTEkwXSIOkErBYXb5rZRNpe0=</DigestValue>
      </Reference>
      <Reference URI="/xl/drawings/drawing2.xml?ContentType=application/vnd.openxmlformats-officedocument.drawing+xml">
        <DigestMethod Algorithm="http://www.w3.org/2001/04/xmlenc#sha256"/>
        <DigestValue>g13HXlKSrpiX94NL6awPphgG0XgZEfhN2PzCr/bkJXo=</DigestValue>
      </Reference>
      <Reference URI="/xl/drawings/drawing20.xml?ContentType=application/vnd.openxmlformats-officedocument.drawing+xml">
        <DigestMethod Algorithm="http://www.w3.org/2001/04/xmlenc#sha256"/>
        <DigestValue>02osDUpfWcAGdRIU0wTIRfx/Nt+sI1ZMuOxnbnu4UYE=</DigestValue>
      </Reference>
      <Reference URI="/xl/drawings/drawing21.xml?ContentType=application/vnd.openxmlformats-officedocument.drawing+xml">
        <DigestMethod Algorithm="http://www.w3.org/2001/04/xmlenc#sha256"/>
        <DigestValue>TnIe6L7bUQAlvYbWcVvAHL7MFg+Hy++UCJS97OLuU1E=</DigestValue>
      </Reference>
      <Reference URI="/xl/drawings/drawing22.xml?ContentType=application/vnd.openxmlformats-officedocument.drawing+xml">
        <DigestMethod Algorithm="http://www.w3.org/2001/04/xmlenc#sha256"/>
        <DigestValue>ChukAiCGh6L4+T+m45uTWmLVlsgMyja3dpV3sbI2dtg=</DigestValue>
      </Reference>
      <Reference URI="/xl/drawings/drawing23.xml?ContentType=application/vnd.openxmlformats-officedocument.drawing+xml">
        <DigestMethod Algorithm="http://www.w3.org/2001/04/xmlenc#sha256"/>
        <DigestValue>9XyTnt3bijk5mB5nfCft29NVySR7E7MJnYJ0BtB3vKU=</DigestValue>
      </Reference>
      <Reference URI="/xl/drawings/drawing24.xml?ContentType=application/vnd.openxmlformats-officedocument.drawing+xml">
        <DigestMethod Algorithm="http://www.w3.org/2001/04/xmlenc#sha256"/>
        <DigestValue>6XZPCg3ngDL0oGTbJ62Uc/f5HZ0CkSGSyPcxSoS56GA=</DigestValue>
      </Reference>
      <Reference URI="/xl/drawings/drawing25.xml?ContentType=application/vnd.openxmlformats-officedocument.drawing+xml">
        <DigestMethod Algorithm="http://www.w3.org/2001/04/xmlenc#sha256"/>
        <DigestValue>t6X6pEUvBUxJTmlb5uD7OhIBtS5ixhRcNxFLYliteb4=</DigestValue>
      </Reference>
      <Reference URI="/xl/drawings/drawing26.xml?ContentType=application/vnd.openxmlformats-officedocument.drawing+xml">
        <DigestMethod Algorithm="http://www.w3.org/2001/04/xmlenc#sha256"/>
        <DigestValue>jR4xtwVNUbSjIPlDX91x60QmD0vBkbdQgQhm80vuc1Q=</DigestValue>
      </Reference>
      <Reference URI="/xl/drawings/drawing27.xml?ContentType=application/vnd.openxmlformats-officedocument.drawing+xml">
        <DigestMethod Algorithm="http://www.w3.org/2001/04/xmlenc#sha256"/>
        <DigestValue>Oaf1nPWwS17P69NA8E+zJigj7041/7IkdLMnvMa5+K4=</DigestValue>
      </Reference>
      <Reference URI="/xl/drawings/drawing28.xml?ContentType=application/vnd.openxmlformats-officedocument.drawing+xml">
        <DigestMethod Algorithm="http://www.w3.org/2001/04/xmlenc#sha256"/>
        <DigestValue>1JO00jBbYqfMdw2SNwt4c7Ca/smOO5ORoihkN2lkNpQ=</DigestValue>
      </Reference>
      <Reference URI="/xl/drawings/drawing29.xml?ContentType=application/vnd.openxmlformats-officedocument.drawing+xml">
        <DigestMethod Algorithm="http://www.w3.org/2001/04/xmlenc#sha256"/>
        <DigestValue>FO4ilS7vZxUSiuGd60IlYROv73lf/472d5Isg7H1XUo=</DigestValue>
      </Reference>
      <Reference URI="/xl/drawings/drawing3.xml?ContentType=application/vnd.openxmlformats-officedocument.drawing+xml">
        <DigestMethod Algorithm="http://www.w3.org/2001/04/xmlenc#sha256"/>
        <DigestValue>4qx4Cj5wSTqJ+njRFjsh1qiFVSqCLA/s3nmHv4tqakI=</DigestValue>
      </Reference>
      <Reference URI="/xl/drawings/drawing30.xml?ContentType=application/vnd.openxmlformats-officedocument.drawing+xml">
        <DigestMethod Algorithm="http://www.w3.org/2001/04/xmlenc#sha256"/>
        <DigestValue>tvv1kdOIgn5pjF2jYCeTpNl2v6PPYIbIGSVstAkRphA=</DigestValue>
      </Reference>
      <Reference URI="/xl/drawings/drawing31.xml?ContentType=application/vnd.openxmlformats-officedocument.drawing+xml">
        <DigestMethod Algorithm="http://www.w3.org/2001/04/xmlenc#sha256"/>
        <DigestValue>fANQSlX5pujqnk32qVjDNUO1o45oW5xj4YuXvSKSRH0=</DigestValue>
      </Reference>
      <Reference URI="/xl/drawings/drawing32.xml?ContentType=application/vnd.openxmlformats-officedocument.drawing+xml">
        <DigestMethod Algorithm="http://www.w3.org/2001/04/xmlenc#sha256"/>
        <DigestValue>bWwLLE6jnRRe36Ye0XRQDmBDShtoNe0gRcC+630DctQ=</DigestValue>
      </Reference>
      <Reference URI="/xl/drawings/drawing33.xml?ContentType=application/vnd.openxmlformats-officedocument.drawing+xml">
        <DigestMethod Algorithm="http://www.w3.org/2001/04/xmlenc#sha256"/>
        <DigestValue>UqOPIUQUnassMwwTPDvuGlN8TVJA689p6z/iA2if5/U=</DigestValue>
      </Reference>
      <Reference URI="/xl/drawings/drawing34.xml?ContentType=application/vnd.openxmlformats-officedocument.drawing+xml">
        <DigestMethod Algorithm="http://www.w3.org/2001/04/xmlenc#sha256"/>
        <DigestValue>3C3wJYUu9YvXQubLEA3v8khhBiGVidBJurJ3Nn7Wlos=</DigestValue>
      </Reference>
      <Reference URI="/xl/drawings/drawing35.xml?ContentType=application/vnd.openxmlformats-officedocument.drawing+xml">
        <DigestMethod Algorithm="http://www.w3.org/2001/04/xmlenc#sha256"/>
        <DigestValue>Yv2KVCvnC4csA8USjvpt1TyogfOmBdW2y7GSBreon5E=</DigestValue>
      </Reference>
      <Reference URI="/xl/drawings/drawing36.xml?ContentType=application/vnd.openxmlformats-officedocument.drawing+xml">
        <DigestMethod Algorithm="http://www.w3.org/2001/04/xmlenc#sha256"/>
        <DigestValue>3ZprufuoitOAc0Var/Wib+ZkmOC6WQXdjCXnzOYa/Bo=</DigestValue>
      </Reference>
      <Reference URI="/xl/drawings/drawing37.xml?ContentType=application/vnd.openxmlformats-officedocument.drawing+xml">
        <DigestMethod Algorithm="http://www.w3.org/2001/04/xmlenc#sha256"/>
        <DigestValue>/vle05Pjjd7ZuMTOyE9z2YdIUuA2BGLupSedY4JQbEc=</DigestValue>
      </Reference>
      <Reference URI="/xl/drawings/drawing38.xml?ContentType=application/vnd.openxmlformats-officedocument.drawing+xml">
        <DigestMethod Algorithm="http://www.w3.org/2001/04/xmlenc#sha256"/>
        <DigestValue>kmQOckKxAWNB2lWX3Aa11WvuCK2UbtqMTEOaxI1gp0k=</DigestValue>
      </Reference>
      <Reference URI="/xl/drawings/drawing39.xml?ContentType=application/vnd.openxmlformats-officedocument.drawing+xml">
        <DigestMethod Algorithm="http://www.w3.org/2001/04/xmlenc#sha256"/>
        <DigestValue>yYZddZogsag6T+adKnUvZ2UR/qubYSzXaitv+UmQhac=</DigestValue>
      </Reference>
      <Reference URI="/xl/drawings/drawing4.xml?ContentType=application/vnd.openxmlformats-officedocument.drawing+xml">
        <DigestMethod Algorithm="http://www.w3.org/2001/04/xmlenc#sha256"/>
        <DigestValue>78SkU0oBoPKU0rYTRpKSUeJe+uOE9umM+gcASGoHSfk=</DigestValue>
      </Reference>
      <Reference URI="/xl/drawings/drawing40.xml?ContentType=application/vnd.openxmlformats-officedocument.drawing+xml">
        <DigestMethod Algorithm="http://www.w3.org/2001/04/xmlenc#sha256"/>
        <DigestValue>czyhJxdI/e0IbcHM0k+91zcQV46XlmOvoub/7ezhd6U=</DigestValue>
      </Reference>
      <Reference URI="/xl/drawings/drawing41.xml?ContentType=application/vnd.openxmlformats-officedocument.drawing+xml">
        <DigestMethod Algorithm="http://www.w3.org/2001/04/xmlenc#sha256"/>
        <DigestValue>81e+kTATaD9GqD7RnGFLpaXkjL+waSyNXXoBrKpgBqo=</DigestValue>
      </Reference>
      <Reference URI="/xl/drawings/drawing42.xml?ContentType=application/vnd.openxmlformats-officedocument.drawing+xml">
        <DigestMethod Algorithm="http://www.w3.org/2001/04/xmlenc#sha256"/>
        <DigestValue>z/SYSqPO3aQzHNwqNDMAwUl6GFXDRXWZNVQhCexi21A=</DigestValue>
      </Reference>
      <Reference URI="/xl/drawings/drawing43.xml?ContentType=application/vnd.openxmlformats-officedocument.drawing+xml">
        <DigestMethod Algorithm="http://www.w3.org/2001/04/xmlenc#sha256"/>
        <DigestValue>j1lpiUJv0nxDgy4YAklSCJJtZ6uYKUg+HfyaS+mi3qU=</DigestValue>
      </Reference>
      <Reference URI="/xl/drawings/drawing44.xml?ContentType=application/vnd.openxmlformats-officedocument.drawing+xml">
        <DigestMethod Algorithm="http://www.w3.org/2001/04/xmlenc#sha256"/>
        <DigestValue>PeQDWPG8VIFwk6bLOkCxjnqaaLyk2rBhd/QvfPhPcfc=</DigestValue>
      </Reference>
      <Reference URI="/xl/drawings/drawing45.xml?ContentType=application/vnd.openxmlformats-officedocument.drawing+xml">
        <DigestMethod Algorithm="http://www.w3.org/2001/04/xmlenc#sha256"/>
        <DigestValue>VrrQdcBY3mLoRPyBIIEZKQGSBKl5XRJi7gUPdPn1BuU=</DigestValue>
      </Reference>
      <Reference URI="/xl/drawings/drawing5.xml?ContentType=application/vnd.openxmlformats-officedocument.drawing+xml">
        <DigestMethod Algorithm="http://www.w3.org/2001/04/xmlenc#sha256"/>
        <DigestValue>Ak/rGSYDLj/cJsCLQny+hx+0l14ZnCwt+IGaoxfXDm4=</DigestValue>
      </Reference>
      <Reference URI="/xl/drawings/drawing6.xml?ContentType=application/vnd.openxmlformats-officedocument.drawing+xml">
        <DigestMethod Algorithm="http://www.w3.org/2001/04/xmlenc#sha256"/>
        <DigestValue>EawLm8XikeOFWirKa9f77hj+BGtiEmHDh1Sw0ieEcmI=</DigestValue>
      </Reference>
      <Reference URI="/xl/drawings/drawing7.xml?ContentType=application/vnd.openxmlformats-officedocument.drawing+xml">
        <DigestMethod Algorithm="http://www.w3.org/2001/04/xmlenc#sha256"/>
        <DigestValue>a/iyTJavYNPxXed8aKMQAlm+Vampk+Zp2vIhjNurRvU=</DigestValue>
      </Reference>
      <Reference URI="/xl/drawings/drawing8.xml?ContentType=application/vnd.openxmlformats-officedocument.drawing+xml">
        <DigestMethod Algorithm="http://www.w3.org/2001/04/xmlenc#sha256"/>
        <DigestValue>PQbiFQkSbD4VIhLOn4iOfr3FrNft58ndPGmYQcTlEGc=</DigestValue>
      </Reference>
      <Reference URI="/xl/drawings/drawing9.xml?ContentType=application/vnd.openxmlformats-officedocument.drawing+xml">
        <DigestMethod Algorithm="http://www.w3.org/2001/04/xmlenc#sha256"/>
        <DigestValue>t7IpMj1BpkplbH6AMFL1OrmVesuITRqiXknjHS9HnqM=</DigestValue>
      </Reference>
      <Reference URI="/xl/drawings/vmlDrawing1.vml?ContentType=application/vnd.openxmlformats-officedocument.vmlDrawing">
        <DigestMethod Algorithm="http://www.w3.org/2001/04/xmlenc#sha256"/>
        <DigestValue>9LbkN5tkjkZ1HfJJEHLQ0V9tIHPgkxTys9HKdBfPy28=</DigestValue>
      </Reference>
      <Reference URI="/xl/media/image1.jpeg?ContentType=image/jpeg">
        <DigestMethod Algorithm="http://www.w3.org/2001/04/xmlenc#sha256"/>
        <DigestValue>tHYYLnXZZv4JEcpyqrN5zcFQP17pcrnFQEEVxSPpEaQ=</DigestValue>
      </Reference>
      <Reference URI="/xl/media/image10.jpeg?ContentType=image/jpeg">
        <DigestMethod Algorithm="http://www.w3.org/2001/04/xmlenc#sha256"/>
        <DigestValue>z8Fefu2xvzX4cMmVl2soKid6fIaunlGp6UZMYRja5Co=</DigestValue>
      </Reference>
      <Reference URI="/xl/media/image11.jpeg?ContentType=image/jpeg">
        <DigestMethod Algorithm="http://www.w3.org/2001/04/xmlenc#sha256"/>
        <DigestValue>5TBd+S82Bb2WUgwAmiDasTdNhDcpdznScOo80ZRjcOE=</DigestValue>
      </Reference>
      <Reference URI="/xl/media/image12.jpeg?ContentType=image/jpeg">
        <DigestMethod Algorithm="http://www.w3.org/2001/04/xmlenc#sha256"/>
        <DigestValue>74w7BfEQZH6vfSTza72OUJQXTsBfktuSRnuNLt+f2PY=</DigestValue>
      </Reference>
      <Reference URI="/xl/media/image13.jpeg?ContentType=image/jpeg">
        <DigestMethod Algorithm="http://www.w3.org/2001/04/xmlenc#sha256"/>
        <DigestValue>c4KbFI/foGo8wJpX0uRpIZLDwZiCPSGZsGmqWDQnD08=</DigestValue>
      </Reference>
      <Reference URI="/xl/media/image14.jpeg?ContentType=image/jpeg">
        <DigestMethod Algorithm="http://www.w3.org/2001/04/xmlenc#sha256"/>
        <DigestValue>yxnREpDf4j9X11ubqjq9501e4TbHB2mi0knn5O/fVlA=</DigestValue>
      </Reference>
      <Reference URI="/xl/media/image15.jpeg?ContentType=image/jpeg">
        <DigestMethod Algorithm="http://www.w3.org/2001/04/xmlenc#sha256"/>
        <DigestValue>kt7akNRGqxSps5UYhO3TNYrPlp9PKQuAaevpa2ce7NI=</DigestValue>
      </Reference>
      <Reference URI="/xl/media/image16.jpeg?ContentType=image/jpeg">
        <DigestMethod Algorithm="http://www.w3.org/2001/04/xmlenc#sha256"/>
        <DigestValue>k+DDz1F65FzUcB7o41i3JMPYjOQBIlcUnPTAVp4b6v0=</DigestValue>
      </Reference>
      <Reference URI="/xl/media/image17.jpeg?ContentType=image/jpeg">
        <DigestMethod Algorithm="http://www.w3.org/2001/04/xmlenc#sha256"/>
        <DigestValue>A/S5OmrP1nkHHehfMqPuSd1UjAuk0GQfNhkgSqmK2g8=</DigestValue>
      </Reference>
      <Reference URI="/xl/media/image18.jpeg?ContentType=image/jpeg">
        <DigestMethod Algorithm="http://www.w3.org/2001/04/xmlenc#sha256"/>
        <DigestValue>gMum+OsxGoqfE9EB18YsDQR5wdWg8uyLjvBFmm5S6NU=</DigestValue>
      </Reference>
      <Reference URI="/xl/media/image19.jpeg?ContentType=image/jpeg">
        <DigestMethod Algorithm="http://www.w3.org/2001/04/xmlenc#sha256"/>
        <DigestValue>QvPlvwR2bjkXh7f+sT224xSorYJashHOhJHKThDk8cg=</DigestValue>
      </Reference>
      <Reference URI="/xl/media/image2.jpeg?ContentType=image/jpeg">
        <DigestMethod Algorithm="http://www.w3.org/2001/04/xmlenc#sha256"/>
        <DigestValue>ff0eoviiWiYXrqDHDUM1eSI0cpYbnwLukfS6qXAhSMk=</DigestValue>
      </Reference>
      <Reference URI="/xl/media/image20.jpeg?ContentType=image/jpeg">
        <DigestMethod Algorithm="http://www.w3.org/2001/04/xmlenc#sha256"/>
        <DigestValue>ALBAhwzC2OHgjtOmwkural06CNX1jVCQeVKmRqwv7BQ=</DigestValue>
      </Reference>
      <Reference URI="/xl/media/image21.jpeg?ContentType=image/jpeg">
        <DigestMethod Algorithm="http://www.w3.org/2001/04/xmlenc#sha256"/>
        <DigestValue>zRPwgiBzTd9pVrSj/W2rphCysEirY8QGeip4XjAmx5U=</DigestValue>
      </Reference>
      <Reference URI="/xl/media/image22.jpeg?ContentType=image/jpeg">
        <DigestMethod Algorithm="http://www.w3.org/2001/04/xmlenc#sha256"/>
        <DigestValue>XgOr7y4VLLubpSba5JJeFSsI9gZ6sSOxovqIe3DWDYA=</DigestValue>
      </Reference>
      <Reference URI="/xl/media/image23.jpeg?ContentType=image/jpeg">
        <DigestMethod Algorithm="http://www.w3.org/2001/04/xmlenc#sha256"/>
        <DigestValue>pXHg3yDFNRxIc7AAuulqMoccyW1cHf6b+Yrt4ZU06o0=</DigestValue>
      </Reference>
      <Reference URI="/xl/media/image24.jpeg?ContentType=image/jpeg">
        <DigestMethod Algorithm="http://www.w3.org/2001/04/xmlenc#sha256"/>
        <DigestValue>R6CElL23S+W5xuMzzWYPc4CxO9+qX6Pu1DAluKNYNPk=</DigestValue>
      </Reference>
      <Reference URI="/xl/media/image25.jpeg?ContentType=image/jpeg">
        <DigestMethod Algorithm="http://www.w3.org/2001/04/xmlenc#sha256"/>
        <DigestValue>rL4DekB0IVBRviQfbJ8XI6tukx7NtNBKIpQMqYY1KbY=</DigestValue>
      </Reference>
      <Reference URI="/xl/media/image26.jpeg?ContentType=image/jpeg">
        <DigestMethod Algorithm="http://www.w3.org/2001/04/xmlenc#sha256"/>
        <DigestValue>wIx9JizOh4CacecdEbubfTmPsPbGOkBlh76LtaRqR4k=</DigestValue>
      </Reference>
      <Reference URI="/xl/media/image27.jpeg?ContentType=image/jpeg">
        <DigestMethod Algorithm="http://www.w3.org/2001/04/xmlenc#sha256"/>
        <DigestValue>Ge2dqjk+4W8n4ySto3oymOZwDLCTawLO/a5y+BbOYbM=</DigestValue>
      </Reference>
      <Reference URI="/xl/media/image28.jpeg?ContentType=image/jpeg">
        <DigestMethod Algorithm="http://www.w3.org/2001/04/xmlenc#sha256"/>
        <DigestValue>irEVpdvAPc84MRHO84O68tBP6E7Wu4+SKe+F1BvssVw=</DigestValue>
      </Reference>
      <Reference URI="/xl/media/image29.jpeg?ContentType=image/jpeg">
        <DigestMethod Algorithm="http://www.w3.org/2001/04/xmlenc#sha256"/>
        <DigestValue>lriem7l06ys0IelMX1seQCJ6Igh9z2Xz2321Acrey8M=</DigestValue>
      </Reference>
      <Reference URI="/xl/media/image3.emf?ContentType=image/x-emf">
        <DigestMethod Algorithm="http://www.w3.org/2001/04/xmlenc#sha256"/>
        <DigestValue>sywXSjwueQP+dHF8U8J99uDc6rp9plNHB4Gld4ZHpuQ=</DigestValue>
      </Reference>
      <Reference URI="/xl/media/image30.jpeg?ContentType=image/jpeg">
        <DigestMethod Algorithm="http://www.w3.org/2001/04/xmlenc#sha256"/>
        <DigestValue>6s4H2GCxkgW9P4xWgknYkoJQQ+0xIAlDDjwd9F9CUoA=</DigestValue>
      </Reference>
      <Reference URI="/xl/media/image31.jpeg?ContentType=image/jpeg">
        <DigestMethod Algorithm="http://www.w3.org/2001/04/xmlenc#sha256"/>
        <DigestValue>MZ1G2qzlbqM3cV9lD1S2nEM0po+71CSIfskFHl/ZHIQ=</DigestValue>
      </Reference>
      <Reference URI="/xl/media/image32.jpeg?ContentType=image/jpeg">
        <DigestMethod Algorithm="http://www.w3.org/2001/04/xmlenc#sha256"/>
        <DigestValue>jm7ERTNCJ6ZHBdI3Vg84FtGsH1oFfmrpwOnvzJ+A8W8=</DigestValue>
      </Reference>
      <Reference URI="/xl/media/image4.emf?ContentType=image/x-emf">
        <DigestMethod Algorithm="http://www.w3.org/2001/04/xmlenc#sha256"/>
        <DigestValue>gUsTudeVolBHR/F/ievXmLujog185MPVGWOVDDjbQu0=</DigestValue>
      </Reference>
      <Reference URI="/xl/media/image5.emf?ContentType=image/x-emf">
        <DigestMethod Algorithm="http://www.w3.org/2001/04/xmlenc#sha256"/>
        <DigestValue>zjbn/hjVMuw8nNwUqE1Mc/zxz/AdDH+OOqa0/niEg5c=</DigestValue>
      </Reference>
      <Reference URI="/xl/media/image6.jpeg?ContentType=image/jpeg">
        <DigestMethod Algorithm="http://www.w3.org/2001/04/xmlenc#sha256"/>
        <DigestValue>1B51DDVXCI2om0IrwgUR5CzA8ZBJmHKaWZz4Xj3Id24=</DigestValue>
      </Reference>
      <Reference URI="/xl/media/image7.jpeg?ContentType=image/jpeg">
        <DigestMethod Algorithm="http://www.w3.org/2001/04/xmlenc#sha256"/>
        <DigestValue>mItvm6aBFokJlOFyAOoXLb3mvhCqLEP3AKRoOiEFPpU=</DigestValue>
      </Reference>
      <Reference URI="/xl/media/image8.jpeg?ContentType=image/jpeg">
        <DigestMethod Algorithm="http://www.w3.org/2001/04/xmlenc#sha256"/>
        <DigestValue>p2zv35+JJorarAql+FYb2WL21lJ9f54A550KIQL3AH8=</DigestValue>
      </Reference>
      <Reference URI="/xl/media/image9.png?ContentType=image/png">
        <DigestMethod Algorithm="http://www.w3.org/2001/04/xmlenc#sha256"/>
        <DigestValue>O8Zl2KboTyh5yKDKcLUstXTurHEQgizzU8SC+ZpiCKA=</DigestValue>
      </Reference>
      <Reference URI="/xl/printerSettings/printerSettings1.bin?ContentType=application/vnd.openxmlformats-officedocument.spreadsheetml.printerSettings">
        <DigestMethod Algorithm="http://www.w3.org/2001/04/xmlenc#sha256"/>
        <DigestValue>xsjcjp08gYqgR1mdEJ8/Yi3+7mFN7/191uYs6FUjnVM=</DigestValue>
      </Reference>
      <Reference URI="/xl/printerSettings/printerSettings10.bin?ContentType=application/vnd.openxmlformats-officedocument.spreadsheetml.printerSettings">
        <DigestMethod Algorithm="http://www.w3.org/2001/04/xmlenc#sha256"/>
        <DigestValue>TaA6KX/SRWPpmiasS8KGCRFI/mFTpQlGqiM07LbibG8=</DigestValue>
      </Reference>
      <Reference URI="/xl/printerSettings/printerSettings11.bin?ContentType=application/vnd.openxmlformats-officedocument.spreadsheetml.printerSettings">
        <DigestMethod Algorithm="http://www.w3.org/2001/04/xmlenc#sha256"/>
        <DigestValue>TaA6KX/SRWPpmiasS8KGCRFI/mFTpQlGqiM07LbibG8=</DigestValue>
      </Reference>
      <Reference URI="/xl/printerSettings/printerSettings12.bin?ContentType=application/vnd.openxmlformats-officedocument.spreadsheetml.printerSettings">
        <DigestMethod Algorithm="http://www.w3.org/2001/04/xmlenc#sha256"/>
        <DigestValue>TaA6KX/SRWPpmiasS8KGCRFI/mFTpQlGqiM07LbibG8=</DigestValue>
      </Reference>
      <Reference URI="/xl/printerSettings/printerSettings13.bin?ContentType=application/vnd.openxmlformats-officedocument.spreadsheetml.printerSettings">
        <DigestMethod Algorithm="http://www.w3.org/2001/04/xmlenc#sha256"/>
        <DigestValue>Tk9LK+ZWXefqfSgjKvpxh3wCnZiNDftIGDWyddQuC14=</DigestValue>
      </Reference>
      <Reference URI="/xl/printerSettings/printerSettings14.bin?ContentType=application/vnd.openxmlformats-officedocument.spreadsheetml.printerSettings">
        <DigestMethod Algorithm="http://www.w3.org/2001/04/xmlenc#sha256"/>
        <DigestValue>LAQiH0lB/5dCvMtaOkRxCpTcD+xZ0MfBtrjnIGuhOAQ=</DigestValue>
      </Reference>
      <Reference URI="/xl/printerSettings/printerSettings15.bin?ContentType=application/vnd.openxmlformats-officedocument.spreadsheetml.printerSettings">
        <DigestMethod Algorithm="http://www.w3.org/2001/04/xmlenc#sha256"/>
        <DigestValue>TaA6KX/SRWPpmiasS8KGCRFI/mFTpQlGqiM07LbibG8=</DigestValue>
      </Reference>
      <Reference URI="/xl/printerSettings/printerSettings16.bin?ContentType=application/vnd.openxmlformats-officedocument.spreadsheetml.printerSettings">
        <DigestMethod Algorithm="http://www.w3.org/2001/04/xmlenc#sha256"/>
        <DigestValue>TaA6KX/SRWPpmiasS8KGCRFI/mFTpQlGqiM07LbibG8=</DigestValue>
      </Reference>
      <Reference URI="/xl/printerSettings/printerSettings17.bin?ContentType=application/vnd.openxmlformats-officedocument.spreadsheetml.printerSettings">
        <DigestMethod Algorithm="http://www.w3.org/2001/04/xmlenc#sha256"/>
        <DigestValue>TaA6KX/SRWPpmiasS8KGCRFI/mFTpQlGqiM07LbibG8=</DigestValue>
      </Reference>
      <Reference URI="/xl/printerSettings/printerSettings18.bin?ContentType=application/vnd.openxmlformats-officedocument.spreadsheetml.printerSettings">
        <DigestMethod Algorithm="http://www.w3.org/2001/04/xmlenc#sha256"/>
        <DigestValue>TaA6KX/SRWPpmiasS8KGCRFI/mFTpQlGqiM07LbibG8=</DigestValue>
      </Reference>
      <Reference URI="/xl/printerSettings/printerSettings19.bin?ContentType=application/vnd.openxmlformats-officedocument.spreadsheetml.printerSettings">
        <DigestMethod Algorithm="http://www.w3.org/2001/04/xmlenc#sha256"/>
        <DigestValue>LAQiH0lB/5dCvMtaOkRxCpTcD+xZ0MfBtrjnIGuhOAQ=</DigestValue>
      </Reference>
      <Reference URI="/xl/printerSettings/printerSettings2.bin?ContentType=application/vnd.openxmlformats-officedocument.spreadsheetml.printerSettings">
        <DigestMethod Algorithm="http://www.w3.org/2001/04/xmlenc#sha256"/>
        <DigestValue>Tk9LK+ZWXefqfSgjKvpxh3wCnZiNDftIGDWyddQuC14=</DigestValue>
      </Reference>
      <Reference URI="/xl/printerSettings/printerSettings20.bin?ContentType=application/vnd.openxmlformats-officedocument.spreadsheetml.printerSettings">
        <DigestMethod Algorithm="http://www.w3.org/2001/04/xmlenc#sha256"/>
        <DigestValue>TaA6KX/SRWPpmiasS8KGCRFI/mFTpQlGqiM07LbibG8=</DigestValue>
      </Reference>
      <Reference URI="/xl/printerSettings/printerSettings21.bin?ContentType=application/vnd.openxmlformats-officedocument.spreadsheetml.printerSettings">
        <DigestMethod Algorithm="http://www.w3.org/2001/04/xmlenc#sha256"/>
        <DigestValue>TaA6KX/SRWPpmiasS8KGCRFI/mFTpQlGqiM07LbibG8=</DigestValue>
      </Reference>
      <Reference URI="/xl/printerSettings/printerSettings22.bin?ContentType=application/vnd.openxmlformats-officedocument.spreadsheetml.printerSettings">
        <DigestMethod Algorithm="http://www.w3.org/2001/04/xmlenc#sha256"/>
        <DigestValue>TaA6KX/SRWPpmiasS8KGCRFI/mFTpQlGqiM07LbibG8=</DigestValue>
      </Reference>
      <Reference URI="/xl/printerSettings/printerSettings23.bin?ContentType=application/vnd.openxmlformats-officedocument.spreadsheetml.printerSettings">
        <DigestMethod Algorithm="http://www.w3.org/2001/04/xmlenc#sha256"/>
        <DigestValue>TaA6KX/SRWPpmiasS8KGCRFI/mFTpQlGqiM07LbibG8=</DigestValue>
      </Reference>
      <Reference URI="/xl/printerSettings/printerSettings24.bin?ContentType=application/vnd.openxmlformats-officedocument.spreadsheetml.printerSettings">
        <DigestMethod Algorithm="http://www.w3.org/2001/04/xmlenc#sha256"/>
        <DigestValue>TaA6KX/SRWPpmiasS8KGCRFI/mFTpQlGqiM07LbibG8=</DigestValue>
      </Reference>
      <Reference URI="/xl/printerSettings/printerSettings25.bin?ContentType=application/vnd.openxmlformats-officedocument.spreadsheetml.printerSettings">
        <DigestMethod Algorithm="http://www.w3.org/2001/04/xmlenc#sha256"/>
        <DigestValue>TaA6KX/SRWPpmiasS8KGCRFI/mFTpQlGqiM07LbibG8=</DigestValue>
      </Reference>
      <Reference URI="/xl/printerSettings/printerSettings26.bin?ContentType=application/vnd.openxmlformats-officedocument.spreadsheetml.printerSettings">
        <DigestMethod Algorithm="http://www.w3.org/2001/04/xmlenc#sha256"/>
        <DigestValue>TaA6KX/SRWPpmiasS8KGCRFI/mFTpQlGqiM07LbibG8=</DigestValue>
      </Reference>
      <Reference URI="/xl/printerSettings/printerSettings27.bin?ContentType=application/vnd.openxmlformats-officedocument.spreadsheetml.printerSettings">
        <DigestMethod Algorithm="http://www.w3.org/2001/04/xmlenc#sha256"/>
        <DigestValue>TaA6KX/SRWPpmiasS8KGCRFI/mFTpQlGqiM07LbibG8=</DigestValue>
      </Reference>
      <Reference URI="/xl/printerSettings/printerSettings28.bin?ContentType=application/vnd.openxmlformats-officedocument.spreadsheetml.printerSettings">
        <DigestMethod Algorithm="http://www.w3.org/2001/04/xmlenc#sha256"/>
        <DigestValue>TaA6KX/SRWPpmiasS8KGCRFI/mFTpQlGqiM07LbibG8=</DigestValue>
      </Reference>
      <Reference URI="/xl/printerSettings/printerSettings29.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Tk9LK+ZWXefqfSgjKvpxh3wCnZiNDftIGDWyddQuC14=</DigestValue>
      </Reference>
      <Reference URI="/xl/printerSettings/printerSettings30.bin?ContentType=application/vnd.openxmlformats-officedocument.spreadsheetml.printerSettings">
        <DigestMethod Algorithm="http://www.w3.org/2001/04/xmlenc#sha256"/>
        <DigestValue>GyyR84UYFfbFvVrs+ip9vPggIMAXC0nxkmeUVNsGxCc=</DigestValue>
      </Reference>
      <Reference URI="/xl/printerSettings/printerSettings31.bin?ContentType=application/vnd.openxmlformats-officedocument.spreadsheetml.printerSettings">
        <DigestMethod Algorithm="http://www.w3.org/2001/04/xmlenc#sha256"/>
        <DigestValue>TaA6KX/SRWPpmiasS8KGCRFI/mFTpQlGqiM07LbibG8=</DigestValue>
      </Reference>
      <Reference URI="/xl/printerSettings/printerSettings32.bin?ContentType=application/vnd.openxmlformats-officedocument.spreadsheetml.printerSettings">
        <DigestMethod Algorithm="http://www.w3.org/2001/04/xmlenc#sha256"/>
        <DigestValue>s6l80irlBTW+uFk7nR5c7WcaDa2jSh3MPBgl0IjaDO0=</DigestValue>
      </Reference>
      <Reference URI="/xl/printerSettings/printerSettings33.bin?ContentType=application/vnd.openxmlformats-officedocument.spreadsheetml.printerSettings">
        <DigestMethod Algorithm="http://www.w3.org/2001/04/xmlenc#sha256"/>
        <DigestValue>TaA6KX/SRWPpmiasS8KGCRFI/mFTpQlGqiM07LbibG8=</DigestValue>
      </Reference>
      <Reference URI="/xl/printerSettings/printerSettings34.bin?ContentType=application/vnd.openxmlformats-officedocument.spreadsheetml.printerSettings">
        <DigestMethod Algorithm="http://www.w3.org/2001/04/xmlenc#sha256"/>
        <DigestValue>TaA6KX/SRWPpmiasS8KGCRFI/mFTpQlGqiM07LbibG8=</DigestValue>
      </Reference>
      <Reference URI="/xl/printerSettings/printerSettings35.bin?ContentType=application/vnd.openxmlformats-officedocument.spreadsheetml.printerSettings">
        <DigestMethod Algorithm="http://www.w3.org/2001/04/xmlenc#sha256"/>
        <DigestValue>TaA6KX/SRWPpmiasS8KGCRFI/mFTpQlGqiM07LbibG8=</DigestValue>
      </Reference>
      <Reference URI="/xl/printerSettings/printerSettings36.bin?ContentType=application/vnd.openxmlformats-officedocument.spreadsheetml.printerSettings">
        <DigestMethod Algorithm="http://www.w3.org/2001/04/xmlenc#sha256"/>
        <DigestValue>TaA6KX/SRWPpmiasS8KGCRFI/mFTpQlGqiM07LbibG8=</DigestValue>
      </Reference>
      <Reference URI="/xl/printerSettings/printerSettings37.bin?ContentType=application/vnd.openxmlformats-officedocument.spreadsheetml.printerSettings">
        <DigestMethod Algorithm="http://www.w3.org/2001/04/xmlenc#sha256"/>
        <DigestValue>TaA6KX/SRWPpmiasS8KGCRFI/mFTpQlGqiM07LbibG8=</DigestValue>
      </Reference>
      <Reference URI="/xl/printerSettings/printerSettings38.bin?ContentType=application/vnd.openxmlformats-officedocument.spreadsheetml.printerSettings">
        <DigestMethod Algorithm="http://www.w3.org/2001/04/xmlenc#sha256"/>
        <DigestValue>TaA6KX/SRWPpmiasS8KGCRFI/mFTpQlGqiM07LbibG8=</DigestValue>
      </Reference>
      <Reference URI="/xl/printerSettings/printerSettings39.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Dz27cbWr41kVTaSP3vl/G9giw0/aTSuchDZ4fbkwKi4=</DigestValue>
      </Reference>
      <Reference URI="/xl/printerSettings/printerSettings40.bin?ContentType=application/vnd.openxmlformats-officedocument.spreadsheetml.printerSettings">
        <DigestMethod Algorithm="http://www.w3.org/2001/04/xmlenc#sha256"/>
        <DigestValue>TaA6KX/SRWPpmiasS8KGCRFI/mFTpQlGqiM07LbibG8=</DigestValue>
      </Reference>
      <Reference URI="/xl/printerSettings/printerSettings41.bin?ContentType=application/vnd.openxmlformats-officedocument.spreadsheetml.printerSettings">
        <DigestMethod Algorithm="http://www.w3.org/2001/04/xmlenc#sha256"/>
        <DigestValue>TaA6KX/SRWPpmiasS8KGCRFI/mFTpQlGqiM07LbibG8=</DigestValue>
      </Reference>
      <Reference URI="/xl/printerSettings/printerSettings42.bin?ContentType=application/vnd.openxmlformats-officedocument.spreadsheetml.printerSettings">
        <DigestMethod Algorithm="http://www.w3.org/2001/04/xmlenc#sha256"/>
        <DigestValue>TaA6KX/SRWPpmiasS8KGCRFI/mFTpQlGqiM07LbibG8=</DigestValue>
      </Reference>
      <Reference URI="/xl/printerSettings/printerSettings43.bin?ContentType=application/vnd.openxmlformats-officedocument.spreadsheetml.printerSettings">
        <DigestMethod Algorithm="http://www.w3.org/2001/04/xmlenc#sha256"/>
        <DigestValue>TaA6KX/SRWPpmiasS8KGCRFI/mFTpQlGqiM07LbibG8=</DigestValue>
      </Reference>
      <Reference URI="/xl/printerSettings/printerSettings44.bin?ContentType=application/vnd.openxmlformats-officedocument.spreadsheetml.printerSettings">
        <DigestMethod Algorithm="http://www.w3.org/2001/04/xmlenc#sha256"/>
        <DigestValue>TaA6KX/SRWPpmiasS8KGCRFI/mFTpQlGqiM07LbibG8=</DigestValue>
      </Reference>
      <Reference URI="/xl/printerSettings/printerSettings45.bin?ContentType=application/vnd.openxmlformats-officedocument.spreadsheetml.printerSettings">
        <DigestMethod Algorithm="http://www.w3.org/2001/04/xmlenc#sha256"/>
        <DigestValue>GyyR84UYFfbFvVrs+ip9vPggIMAXC0nxkmeUVNsGxCc=</DigestValue>
      </Reference>
      <Reference URI="/xl/printerSettings/printerSettings5.bin?ContentType=application/vnd.openxmlformats-officedocument.spreadsheetml.printerSettings">
        <DigestMethod Algorithm="http://www.w3.org/2001/04/xmlenc#sha256"/>
        <DigestValue>wLiy6LpEuHxBnsxzQ892jbm/w59pzVZlxGs3Du30RNs=</DigestValue>
      </Reference>
      <Reference URI="/xl/printerSettings/printerSettings6.bin?ContentType=application/vnd.openxmlformats-officedocument.spreadsheetml.printerSettings">
        <DigestMethod Algorithm="http://www.w3.org/2001/04/xmlenc#sha256"/>
        <DigestValue>TaA6KX/SRWPpmiasS8KGCRFI/mFTpQlGqiM07LbibG8=</DigestValue>
      </Reference>
      <Reference URI="/xl/printerSettings/printerSettings7.bin?ContentType=application/vnd.openxmlformats-officedocument.spreadsheetml.printerSettings">
        <DigestMethod Algorithm="http://www.w3.org/2001/04/xmlenc#sha256"/>
        <DigestValue>TaA6KX/SRWPpmiasS8KGCRFI/mFTpQlGqiM07LbibG8=</DigestValue>
      </Reference>
      <Reference URI="/xl/printerSettings/printerSettings8.bin?ContentType=application/vnd.openxmlformats-officedocument.spreadsheetml.printerSettings">
        <DigestMethod Algorithm="http://www.w3.org/2001/04/xmlenc#sha256"/>
        <DigestValue>TaA6KX/SRWPpmiasS8KGCRFI/mFTpQlGqiM07LbibG8=</DigestValue>
      </Reference>
      <Reference URI="/xl/printerSettings/printerSettings9.bin?ContentType=application/vnd.openxmlformats-officedocument.spreadsheetml.printerSettings">
        <DigestMethod Algorithm="http://www.w3.org/2001/04/xmlenc#sha256"/>
        <DigestValue>TaA6KX/SRWPpmiasS8KGCRFI/mFTpQlGqiM07LbibG8=</DigestValue>
      </Reference>
      <Reference URI="/xl/sharedStrings.xml?ContentType=application/vnd.openxmlformats-officedocument.spreadsheetml.sharedStrings+xml">
        <DigestMethod Algorithm="http://www.w3.org/2001/04/xmlenc#sha256"/>
        <DigestValue>i9/bwEHJi1Np8UZ0ZRRXl0aTJ4ajI28GFf9dq1SxdxM=</DigestValue>
      </Reference>
      <Reference URI="/xl/styles.xml?ContentType=application/vnd.openxmlformats-officedocument.spreadsheetml.styles+xml">
        <DigestMethod Algorithm="http://www.w3.org/2001/04/xmlenc#sha256"/>
        <DigestValue>A/CQsr5HnD4P4pcbXLyEeMHlNMMSQj6+VXFru5kJN2E=</DigestValue>
      </Reference>
      <Reference URI="/xl/theme/theme1.xml?ContentType=application/vnd.openxmlformats-officedocument.theme+xml">
        <DigestMethod Algorithm="http://www.w3.org/2001/04/xmlenc#sha256"/>
        <DigestValue>cI0/HXUJqryaYoRwZC3vNBHtNesfR3Vou+AOm9g0lJo=</DigestValue>
      </Reference>
      <Reference URI="/xl/workbook.xml?ContentType=application/vnd.openxmlformats-officedocument.spreadsheetml.sheet.main+xml">
        <DigestMethod Algorithm="http://www.w3.org/2001/04/xmlenc#sha256"/>
        <DigestValue>ItPLJTk1OjIYzBldr3oPwXGza5KhnQe1ky9nJWt5ssc=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+BaS/HzMhZvgymMUYRUkbCwSJ1I5c/o/tC1teWbfMDE=</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sLAyB/ivPAvzDhjFp3qhlhByAdJLKCZlv86uSB7TW54=</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THN4suJYDJQrBPb7aVbzr8dimaodct7Vq8qNsBy5mWU=</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CT17HW5GAUg8IDCoaiJv6Mmp5l/6Gnt1WxqNfk70QIQ=</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7jDD410mty20UU2MmXoAgxr4t+Of4vGfmaoWvGUM1Ps=</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Z+OMXa9pj7LK6f4e9JuVIih6+fVMLTnfe8KM3dgHpx8=</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zHMio15cATmGVO/6ruckrA49B89o3wymufjxZVwXKMs=</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B8Tp91fZSJoFRMcpgMC9BDM1c0zbyGj47c6YRDMNi5s=</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fBxG8jFEB3Fc71SEEMXhw2bfJeNKRGcZXH2/fABHdt4=</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x4pMp6g58P+c/+cyJCWhKQxvmwLb9G3SpFJBijRcR/M=</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w9kJgC3POm8IXkF8apaHYpiB7UgESnMvh8+REVGXmoc=</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AICw4A5sqwpexidxtvwLmMDLkj6/DEBu8WGixzTBfHQ=</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QpQa+N3sqSOvvVDMDSgcxaYsyxI8T0m84fD5NCi6ggA=</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SPa8aTCKCFQBc0AhbGDDDrpRqkrwbpJ6ah6MXzreUBU=</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X5Qc5hD0DPF23cCE1lttU8x2piyNNDvX4LaT22CQL+M=</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/PEDt/kXNx3xPTxxQf/oyIaFScHF3HEpe6M8YVyjT9w=</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HTtszp5I0MNQjB275m1lKESBjD8w1K8c8IUDO22lMUQ=</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Av9Zc+2SAbzrgcftbC7uVVCvT7nUJsSxZZUTuR0wV+M=</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2BLy2bCAJXLz7b9AfnFDd+sQ86qMwGGnBlyrnGUb1M8=</DigestValue>
      </Reference>
      <Reference URI="/xl/worksheets/_rels/sheet2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CiDnGj4nGamcHTCamyfJ+Q4QYQB8Wc6++eCnmY4eO2Y=</DigestValue>
      </Reference>
      <Reference URI="/xl/worksheets/_rels/sheet2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YQiD0W1EhXP8boke70di1vr6ize294QfvJjD1olfxdQ=</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iLnqDiTvY3jcO6oGUkMq4Xn822GZ9FieCsP3rsGEq9A=</DigestValue>
      </Reference>
      <Reference URI="/xl/worksheets/_rels/sheet3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XOUT5cQS8BvcJkOuJM7d/jNDWWtnhfH4BmA/tGPcT54=</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vTZFN1Y2/uJ3XnWIxsUpNvgHpImLjr0IJFejUFdkpnc=</DigestValue>
      </Reference>
      <Reference URI="/xl/worksheets/_rels/sheet3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3kwSbEp1Bkbu5jr6eY9uvlI5BsNnWLtoglkDm8y9UzA=</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wUflzU4fF91Qv6WRMhw1Q9QxSoNcGCV51apbfPgiRYU=</DigestValue>
      </Reference>
      <Reference URI="/xl/worksheets/_rels/sheet3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ZOJgod25Qg/d0GL7pJE0mgzw1fPWX+2h/P1KGcrCWyQ=</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d4tiKsLX4t9J00sdDk3ei4P3ak5jxYUx5Z4oeT0YChE=</DigestValue>
      </Reference>
      <Reference URI="/xl/worksheets/_rels/sheet3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G0QecQ19wTrihUHQ7AAvDOxUIFGwDCVFc6sQKzx7NHs=</DigestValue>
      </Reference>
      <Reference URI="/xl/worksheets/_rels/sheet3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e/AcKArf8hTp6D25oIYzMvW4Z9dMaFtGHq3caJXUThU=</DigestValue>
      </Reference>
      <Reference URI="/xl/worksheets/_rels/sheet3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doyNXZSmZYyescG/1OqfKUsa7dYwrCJ3MjnuL343vqk=</DigestValue>
      </Reference>
      <Reference URI="/xl/worksheets/_rels/sheet3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P7TIF5IFO5I53XNNG+9e4TM84OZSh+MICpzYOXtbtBs=</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Tawd0AR3WKIFqlhccubY3AMVoPIhyN3+vwBhGLrXAaA=</DigestValue>
      </Reference>
      <Reference URI="/xl/worksheets/_rels/sheet4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5SYS5mNxAvt2oEOrO6SnLZq71GDscWLgtW55U1dze8k=</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rhRcOQM7fUSG0+uaaWlrBoJ9G0pAMXtWx9n2v3KdJfo=</DigestValue>
      </Reference>
      <Reference URI="/xl/worksheets/_rels/sheet4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pIc4nTI9zSXJp26iUuqoHPvmj4rTZH+j6r03qaCMIM4=</DigestValue>
      </Reference>
      <Reference URI="/xl/worksheets/_rels/sheet4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OkBflyvmkeQXLq5qGN0CQEBfH+ErOdjbD3MoU+CuPlk=</DigestValue>
      </Reference>
      <Reference URI="/xl/worksheets/_rels/sheet4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u4krCFc0C75AzHplRRLvuHZnnv8TbHbxCuy1lDrjesU=</DigestValue>
      </Reference>
      <Reference URI="/xl/worksheets/_rels/sheet4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oaNPgSEYDZ7rrmwYrgOHTYs+yz939aCeNDFb3tpOkm4=</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kES1yCotKwnnhOOZkxVYB9G/E/IMRFzLZ5BhStIJkE0=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8GKlLdInL2QRjK8f6lVFdQ6jnGET2MO39Zd+uuWgXI0=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XcHrgaSEQPXtEt8bDTvGf3twKbRe1ZYn2wcDZ6ypBbY=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X3zpCex888qW3aWZrots4NCsUJcmpFznSbbui3dQdeI=</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9OECRoONlLJKFtVUgpZ5A1EvEAwg5NdHus6boCYjhzY=</DigestValue>
      </Reference>
      <Reference URI="/xl/worksheets/sheet1.xml?ContentType=application/vnd.openxmlformats-officedocument.spreadsheetml.worksheet+xml">
        <DigestMethod Algorithm="http://www.w3.org/2001/04/xmlenc#sha256"/>
        <DigestValue>AlfFUGf0wYaxs1oJjQ3bZMdFMRFWVijhptukQfhhpvM=</DigestValue>
      </Reference>
      <Reference URI="/xl/worksheets/sheet10.xml?ContentType=application/vnd.openxmlformats-officedocument.spreadsheetml.worksheet+xml">
        <DigestMethod Algorithm="http://www.w3.org/2001/04/xmlenc#sha256"/>
        <DigestValue>XbADsBRhljSpHb7BJX4LM94WqvhjEXrbB4uFmwNWp1c=</DigestValue>
      </Reference>
      <Reference URI="/xl/worksheets/sheet11.xml?ContentType=application/vnd.openxmlformats-officedocument.spreadsheetml.worksheet+xml">
        <DigestMethod Algorithm="http://www.w3.org/2001/04/xmlenc#sha256"/>
        <DigestValue>xUdsQqtBpE5qOHpsCo4tFEQzuPGgSg+OawQDYqDcnMY=</DigestValue>
      </Reference>
      <Reference URI="/xl/worksheets/sheet12.xml?ContentType=application/vnd.openxmlformats-officedocument.spreadsheetml.worksheet+xml">
        <DigestMethod Algorithm="http://www.w3.org/2001/04/xmlenc#sha256"/>
        <DigestValue>rEgDiPnCmvQsLPDtETVDoD65HhdvyDlIGkWa4xBVC5o=</DigestValue>
      </Reference>
      <Reference URI="/xl/worksheets/sheet13.xml?ContentType=application/vnd.openxmlformats-officedocument.spreadsheetml.worksheet+xml">
        <DigestMethod Algorithm="http://www.w3.org/2001/04/xmlenc#sha256"/>
        <DigestValue>hYfgFUo+lcO5EZC9GG+VmbOaoDmp5ZvwvIAPNDncVBY=</DigestValue>
      </Reference>
      <Reference URI="/xl/worksheets/sheet14.xml?ContentType=application/vnd.openxmlformats-officedocument.spreadsheetml.worksheet+xml">
        <DigestMethod Algorithm="http://www.w3.org/2001/04/xmlenc#sha256"/>
        <DigestValue>DFZS1g3SclQOo8sMbZ/WuT3S0x8EZbvpLyZrRkEhAuE=</DigestValue>
      </Reference>
      <Reference URI="/xl/worksheets/sheet15.xml?ContentType=application/vnd.openxmlformats-officedocument.spreadsheetml.worksheet+xml">
        <DigestMethod Algorithm="http://www.w3.org/2001/04/xmlenc#sha256"/>
        <DigestValue>JFo5mKa72qJgHtp1FoyJMY7TV9xyfNkO1pe7Tz4NYnM=</DigestValue>
      </Reference>
      <Reference URI="/xl/worksheets/sheet16.xml?ContentType=application/vnd.openxmlformats-officedocument.spreadsheetml.worksheet+xml">
        <DigestMethod Algorithm="http://www.w3.org/2001/04/xmlenc#sha256"/>
        <DigestValue>ol3M/+yMjXxN0xhGDSMDga7/PymSZoQCTPQ7nePupho=</DigestValue>
      </Reference>
      <Reference URI="/xl/worksheets/sheet17.xml?ContentType=application/vnd.openxmlformats-officedocument.spreadsheetml.worksheet+xml">
        <DigestMethod Algorithm="http://www.w3.org/2001/04/xmlenc#sha256"/>
        <DigestValue>viWbssBUG/FyK9T8RDBde1p4VDOiTgyv2+Gmvy4hiKo=</DigestValue>
      </Reference>
      <Reference URI="/xl/worksheets/sheet18.xml?ContentType=application/vnd.openxmlformats-officedocument.spreadsheetml.worksheet+xml">
        <DigestMethod Algorithm="http://www.w3.org/2001/04/xmlenc#sha256"/>
        <DigestValue>Jq5OkHrBh9UWYFd8f+C0ZWWLsPcPcQAsWG/Kufhf2u8=</DigestValue>
      </Reference>
      <Reference URI="/xl/worksheets/sheet19.xml?ContentType=application/vnd.openxmlformats-officedocument.spreadsheetml.worksheet+xml">
        <DigestMethod Algorithm="http://www.w3.org/2001/04/xmlenc#sha256"/>
        <DigestValue>048iB+2LgUwTNMim4nAu/2Afkxx6FuGe5UXR0C0GY4Q=</DigestValue>
      </Reference>
      <Reference URI="/xl/worksheets/sheet2.xml?ContentType=application/vnd.openxmlformats-officedocument.spreadsheetml.worksheet+xml">
        <DigestMethod Algorithm="http://www.w3.org/2001/04/xmlenc#sha256"/>
        <DigestValue>U6Qbhl8OXVGWLQOCawJCrnzdGDzEmVXRYr9+VKO07mI=</DigestValue>
      </Reference>
      <Reference URI="/xl/worksheets/sheet20.xml?ContentType=application/vnd.openxmlformats-officedocument.spreadsheetml.worksheet+xml">
        <DigestMethod Algorithm="http://www.w3.org/2001/04/xmlenc#sha256"/>
        <DigestValue>rbQ4yngKvXmuohTXuN6ViSVH9PfS8/Vhl9XkXCbh4FU=</DigestValue>
      </Reference>
      <Reference URI="/xl/worksheets/sheet21.xml?ContentType=application/vnd.openxmlformats-officedocument.spreadsheetml.worksheet+xml">
        <DigestMethod Algorithm="http://www.w3.org/2001/04/xmlenc#sha256"/>
        <DigestValue>UABZDiMfaL3UqN65Cs2i3y/qXnOrPZhrouDS9B4A+DA=</DigestValue>
      </Reference>
      <Reference URI="/xl/worksheets/sheet22.xml?ContentType=application/vnd.openxmlformats-officedocument.spreadsheetml.worksheet+xml">
        <DigestMethod Algorithm="http://www.w3.org/2001/04/xmlenc#sha256"/>
        <DigestValue>cG8PVWbASxMqPZFtT6hT52cR7MoiTKuy/3MrQqspnXU=</DigestValue>
      </Reference>
      <Reference URI="/xl/worksheets/sheet23.xml?ContentType=application/vnd.openxmlformats-officedocument.spreadsheetml.worksheet+xml">
        <DigestMethod Algorithm="http://www.w3.org/2001/04/xmlenc#sha256"/>
        <DigestValue>Wr/xQbk0EEmJ3F70mf12gZOOVerCMw2l5pqXKL/Fhrg=</DigestValue>
      </Reference>
      <Reference URI="/xl/worksheets/sheet24.xml?ContentType=application/vnd.openxmlformats-officedocument.spreadsheetml.worksheet+xml">
        <DigestMethod Algorithm="http://www.w3.org/2001/04/xmlenc#sha256"/>
        <DigestValue>meyva2i/MjLgxXZ5OiI247fNVtwW+mG3l+vkdx5ujyk=</DigestValue>
      </Reference>
      <Reference URI="/xl/worksheets/sheet25.xml?ContentType=application/vnd.openxmlformats-officedocument.spreadsheetml.worksheet+xml">
        <DigestMethod Algorithm="http://www.w3.org/2001/04/xmlenc#sha256"/>
        <DigestValue>/BnZKbVFlurecyNPzyVYS4z1ZWOnRbdn5XreH5UHVBw=</DigestValue>
      </Reference>
      <Reference URI="/xl/worksheets/sheet26.xml?ContentType=application/vnd.openxmlformats-officedocument.spreadsheetml.worksheet+xml">
        <DigestMethod Algorithm="http://www.w3.org/2001/04/xmlenc#sha256"/>
        <DigestValue>0VnwOUmInE2PXuwyK5B8wxn6Uhnn8PfSq4but6MGHLY=</DigestValue>
      </Reference>
      <Reference URI="/xl/worksheets/sheet27.xml?ContentType=application/vnd.openxmlformats-officedocument.spreadsheetml.worksheet+xml">
        <DigestMethod Algorithm="http://www.w3.org/2001/04/xmlenc#sha256"/>
        <DigestValue>Qp0y+x/CjJeaaBAm8oKFU66fxJPrzc20snltRAviqGc=</DigestValue>
      </Reference>
      <Reference URI="/xl/worksheets/sheet28.xml?ContentType=application/vnd.openxmlformats-officedocument.spreadsheetml.worksheet+xml">
        <DigestMethod Algorithm="http://www.w3.org/2001/04/xmlenc#sha256"/>
        <DigestValue>CT6cdWB62dtxmHT2qWQN8oUxx3tduTSvWhBBSAbaIJ8=</DigestValue>
      </Reference>
      <Reference URI="/xl/worksheets/sheet29.xml?ContentType=application/vnd.openxmlformats-officedocument.spreadsheetml.worksheet+xml">
        <DigestMethod Algorithm="http://www.w3.org/2001/04/xmlenc#sha256"/>
        <DigestValue>Knb8IcMMScewpXC0qciux/RljHCbV889bszEFpe4im4=</DigestValue>
      </Reference>
      <Reference URI="/xl/worksheets/sheet3.xml?ContentType=application/vnd.openxmlformats-officedocument.spreadsheetml.worksheet+xml">
        <DigestMethod Algorithm="http://www.w3.org/2001/04/xmlenc#sha256"/>
        <DigestValue>2baJgdIKzPW5acU71IhlRN8L23I7Ax7Z/Xpt5vFAuSM=</DigestValue>
      </Reference>
      <Reference URI="/xl/worksheets/sheet30.xml?ContentType=application/vnd.openxmlformats-officedocument.spreadsheetml.worksheet+xml">
        <DigestMethod Algorithm="http://www.w3.org/2001/04/xmlenc#sha256"/>
        <DigestValue>f0tMsECHgcNNIj2uYj2MP6Y0ZfO7V5yMx8uzyMoqhwk=</DigestValue>
      </Reference>
      <Reference URI="/xl/worksheets/sheet31.xml?ContentType=application/vnd.openxmlformats-officedocument.spreadsheetml.worksheet+xml">
        <DigestMethod Algorithm="http://www.w3.org/2001/04/xmlenc#sha256"/>
        <DigestValue>MHexPkdLPDxxhBNW0Lfh8av7H7RDxbeb9/I7vyryqns=</DigestValue>
      </Reference>
      <Reference URI="/xl/worksheets/sheet32.xml?ContentType=application/vnd.openxmlformats-officedocument.spreadsheetml.worksheet+xml">
        <DigestMethod Algorithm="http://www.w3.org/2001/04/xmlenc#sha256"/>
        <DigestValue>RxR8bIAG2IEMo9TZV/h9e8hEy04we/bYLysQsUtHXyk=</DigestValue>
      </Reference>
      <Reference URI="/xl/worksheets/sheet33.xml?ContentType=application/vnd.openxmlformats-officedocument.spreadsheetml.worksheet+xml">
        <DigestMethod Algorithm="http://www.w3.org/2001/04/xmlenc#sha256"/>
        <DigestValue>9fCAxcy3mOsUdpySLKsWc77dR0QMk+2DvEL4BQZD1yM=</DigestValue>
      </Reference>
      <Reference URI="/xl/worksheets/sheet34.xml?ContentType=application/vnd.openxmlformats-officedocument.spreadsheetml.worksheet+xml">
        <DigestMethod Algorithm="http://www.w3.org/2001/04/xmlenc#sha256"/>
        <DigestValue>KOBdQsHOMgaV90+OreabGyKpEeqRf08OXKgAsKBWg2Y=</DigestValue>
      </Reference>
      <Reference URI="/xl/worksheets/sheet35.xml?ContentType=application/vnd.openxmlformats-officedocument.spreadsheetml.worksheet+xml">
        <DigestMethod Algorithm="http://www.w3.org/2001/04/xmlenc#sha256"/>
        <DigestValue>9LO51PS5RKEBUcmRmy3ntk17vaajriL3KdelYSmQMq8=</DigestValue>
      </Reference>
      <Reference URI="/xl/worksheets/sheet36.xml?ContentType=application/vnd.openxmlformats-officedocument.spreadsheetml.worksheet+xml">
        <DigestMethod Algorithm="http://www.w3.org/2001/04/xmlenc#sha256"/>
        <DigestValue>+WhM8sTx31A9LZfqGhV3dzDe9sPYq/ALyNLg+c/O1QQ=</DigestValue>
      </Reference>
      <Reference URI="/xl/worksheets/sheet37.xml?ContentType=application/vnd.openxmlformats-officedocument.spreadsheetml.worksheet+xml">
        <DigestMethod Algorithm="http://www.w3.org/2001/04/xmlenc#sha256"/>
        <DigestValue>B1GJ3xLdjETVupIjBh6h5iqSK1nu9+LUlG0XcazcUhw=</DigestValue>
      </Reference>
      <Reference URI="/xl/worksheets/sheet38.xml?ContentType=application/vnd.openxmlformats-officedocument.spreadsheetml.worksheet+xml">
        <DigestMethod Algorithm="http://www.w3.org/2001/04/xmlenc#sha256"/>
        <DigestValue>vewoS/rLaAJbugXoCifOMo8vddRIID8n5FDAQxm9Q80=</DigestValue>
      </Reference>
      <Reference URI="/xl/worksheets/sheet39.xml?ContentType=application/vnd.openxmlformats-officedocument.spreadsheetml.worksheet+xml">
        <DigestMethod Algorithm="http://www.w3.org/2001/04/xmlenc#sha256"/>
        <DigestValue>ac1ADnToY7JhbuErZ1Yu3ObIu3yNcA5ps7bm67OJwLk=</DigestValue>
      </Reference>
      <Reference URI="/xl/worksheets/sheet4.xml?ContentType=application/vnd.openxmlformats-officedocument.spreadsheetml.worksheet+xml">
        <DigestMethod Algorithm="http://www.w3.org/2001/04/xmlenc#sha256"/>
        <DigestValue>ugjjUyerHEPxaeH/KnkZlu9FuARZcnGdwDS3Mv4ei00=</DigestValue>
      </Reference>
      <Reference URI="/xl/worksheets/sheet40.xml?ContentType=application/vnd.openxmlformats-officedocument.spreadsheetml.worksheet+xml">
        <DigestMethod Algorithm="http://www.w3.org/2001/04/xmlenc#sha256"/>
        <DigestValue>wAH0+JmeXSUTWNfsDm0NluG+xy2LLDApQcVsjfFNM3Q=</DigestValue>
      </Reference>
      <Reference URI="/xl/worksheets/sheet41.xml?ContentType=application/vnd.openxmlformats-officedocument.spreadsheetml.worksheet+xml">
        <DigestMethod Algorithm="http://www.w3.org/2001/04/xmlenc#sha256"/>
        <DigestValue>4eAJUbTPx43JQM+eW9qzzawWJxnVrmQQi/LkCWc5ddY=</DigestValue>
      </Reference>
      <Reference URI="/xl/worksheets/sheet42.xml?ContentType=application/vnd.openxmlformats-officedocument.spreadsheetml.worksheet+xml">
        <DigestMethod Algorithm="http://www.w3.org/2001/04/xmlenc#sha256"/>
        <DigestValue>+r3HylcyzsK2UyTqoGlb9FR9nxsvxskLSzrn8TxUUXA=</DigestValue>
      </Reference>
      <Reference URI="/xl/worksheets/sheet43.xml?ContentType=application/vnd.openxmlformats-officedocument.spreadsheetml.worksheet+xml">
        <DigestMethod Algorithm="http://www.w3.org/2001/04/xmlenc#sha256"/>
        <DigestValue>Jx9Z+eSvGZsD+hzXFJ8U6MOueHD244omTdVz3/zZBfI=</DigestValue>
      </Reference>
      <Reference URI="/xl/worksheets/sheet44.xml?ContentType=application/vnd.openxmlformats-officedocument.spreadsheetml.worksheet+xml">
        <DigestMethod Algorithm="http://www.w3.org/2001/04/xmlenc#sha256"/>
        <DigestValue>ExDgzOn2fikL1ZEF41wYyF8bdCOulA3qJGXtV00oNp0=</DigestValue>
      </Reference>
      <Reference URI="/xl/worksheets/sheet45.xml?ContentType=application/vnd.openxmlformats-officedocument.spreadsheetml.worksheet+xml">
        <DigestMethod Algorithm="http://www.w3.org/2001/04/xmlenc#sha256"/>
        <DigestValue>H9jqrqaH2rQkUdXRdKJUiZStWVh1GzsUHyeeUFs5ZLc=</DigestValue>
      </Reference>
      <Reference URI="/xl/worksheets/sheet46.xml?ContentType=application/vnd.openxmlformats-officedocument.spreadsheetml.worksheet+xml">
        <DigestMethod Algorithm="http://www.w3.org/2001/04/xmlenc#sha256"/>
        <DigestValue>w95S0BIBMwUX1hGNu/iBUQaQCjf11XxDne9e6v3b5yA=</DigestValue>
      </Reference>
      <Reference URI="/xl/worksheets/sheet47.xml?ContentType=application/vnd.openxmlformats-officedocument.spreadsheetml.worksheet+xml">
        <DigestMethod Algorithm="http://www.w3.org/2001/04/xmlenc#sha256"/>
        <DigestValue>IFqmjKOOgfBYDu4z+OeEaisuyTkCQxFxihFjE5LmtIY=</DigestValue>
      </Reference>
      <Reference URI="/xl/worksheets/sheet5.xml?ContentType=application/vnd.openxmlformats-officedocument.spreadsheetml.worksheet+xml">
        <DigestMethod Algorithm="http://www.w3.org/2001/04/xmlenc#sha256"/>
        <DigestValue>BLcPwbOzbpd7G7KTcseDkRf+dQhdxhi9a7BNESXSWYw=</DigestValue>
      </Reference>
      <Reference URI="/xl/worksheets/sheet6.xml?ContentType=application/vnd.openxmlformats-officedocument.spreadsheetml.worksheet+xml">
        <DigestMethod Algorithm="http://www.w3.org/2001/04/xmlenc#sha256"/>
        <DigestValue>cyNRBdQ6ogTjm42mw99ovLvfpfa55K1G90W/EsMLI8A=</DigestValue>
      </Reference>
      <Reference URI="/xl/worksheets/sheet7.xml?ContentType=application/vnd.openxmlformats-officedocument.spreadsheetml.worksheet+xml">
        <DigestMethod Algorithm="http://www.w3.org/2001/04/xmlenc#sha256"/>
        <DigestValue>Z62APtgygwZkreYDsvjplsS/+3ppjL8wnuvx55p9xl4=</DigestValue>
      </Reference>
      <Reference URI="/xl/worksheets/sheet8.xml?ContentType=application/vnd.openxmlformats-officedocument.spreadsheetml.worksheet+xml">
        <DigestMethod Algorithm="http://www.w3.org/2001/04/xmlenc#sha256"/>
        <DigestValue>8O2WJd82ENTFy7lmM5Kkmewzl6F7ALB7lyOItKIgr/M=</DigestValue>
      </Reference>
      <Reference URI="/xl/worksheets/sheet9.xml?ContentType=application/vnd.openxmlformats-officedocument.spreadsheetml.worksheet+xml">
        <DigestMethod Algorithm="http://www.w3.org/2001/04/xmlenc#sha256"/>
        <DigestValue>IfTSJ2hMrfLVtYNSQcHwkimKW1Cs0iMtjA8B23uuTww=</DigestValue>
      </Reference>
    </Manifest>
    <SignatureProperties>
      <SignatureProperty Id="idSignatureTime" Target="#idPackageSignature">
        <mdssi:SignatureTime xmlns:mdssi="http://schemas.openxmlformats.org/package/2006/digital-signature">
          <mdssi:Format>YYYY-MM-DDThh:mm:ssTZD</mdssi:Format>
          <mdssi:Value>2024-11-13T19:54:02Z</mdssi:Value>
        </mdssi:SignatureTime>
      </SignatureProperty>
    </SignatureProperties>
  </Object>
  <Object Id="idOfficeObject">
    <SignatureProperties>
      <SignatureProperty Id="idOfficeV1Details" Target="#idPackageSignature">
        <SignatureInfoV1 xmlns="http://schemas.microsoft.com/office/2006/digsig">
          <SetupID>{4B7F34FB-84DB-40ED-95C5-CB4F40A07D9F}</SetupID>
          <SignatureText>Mag. Elvira Ruffinelli</SignatureText>
          <SignatureImage/>
          <SignatureComments/>
          <WindowsVersion>10.0</WindowsVersion>
          <OfficeVersion>16.0.15225/23</OfficeVersion>
          <ApplicationVersion>16.0.15225</ApplicationVersion>
          <Monitors>1</Monitors>
          <HorizontalResolution>1280</HorizontalResolution>
          <VerticalResolution>720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2024-11-13T19:54:02Z</xd:SigningTime>
          <xd:SigningCertificate>
            <xd:Cert>
              <xd:CertDigest>
                <DigestMethod Algorithm="http://www.w3.org/2001/04/xmlenc#sha256"/>
                <DigestValue>ACSXgnw8EdjGqcZ1R4Ei9oUhOQrFIpS2M24RI/cbJf4=</DigestValue>
              </xd:CertDigest>
              <xd:IssuerSerial>
                <X509IssuerName>C=PY, O=DOCUMENTA S.A., SERIALNUMBER=RUC80050172-1, CN=CA-DOCUMENTA S.A.</X509IssuerName>
                <X509SerialNumber>7222888923928007239</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DMGgAAaA0AACBFTUYAAAEA4BsAAKoAAAAGAAAAAAAAAAAAAAAAAAAAAAUAANACAABXAQAAwQAAAAAAAAAAAAAAAAAAANg7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CAAAAAAAAAAkDXS+X8AAACQNdL5fwAAcgBvAHMAbwAAAAQQ+n8AAFXfidH5fwAAcEgEEPp/AADMeBjS+X8AANAWAABpAGMAQAAAwPl/AAAAAAQQ+n8AACHiidH5fwAABAAAAAAAAABwSAQQ+n8AAEC3T3F0AAAAzHgY0gAAAABIAAAA+n8AAMx4GNL5fwAAoJM10vl/AAAAfRjS+X8AAAEAAAAAAAAAeKIY0vl/AAAAAAQQ+n8AAAAAAAAAAAAAAAAAAPp/AAD1////AAAAAAAAAAAAAAAAkIF4cZ8BAABYuU9xdAAAAAAAAAAAAAAAubhPcXQAAACcz4nRZHYACAAAAAAlAAAADAAAAAEAAAAYAAAADAAAAAAAAAASAAAADAAAAAEAAAAeAAAAGAAAAL0AAAAEAAAA9wAAABEAAAAlAAAADAAAAAEAAABUAAAAiAAAAL4AAAAEAAAA9QAAABAAAAABAAAAAGDWQcdx1kG+AAAABAAAAAoAAABMAAAAAAAAAAAAAAAAAAAA//////////9gAAAAMQAzAC8AMQAxAC8AMgAwADIANA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AAAAAAAAAAAAAAABZOcXQAAACU4YnR+X8AAAAAAAAAAAAAOBVOcXQAAABTCQ0O+n8AAAAAAAAAAAAAcFYEEPp/AAAJAAAACQAAAAAAAAAAAAAAlOGJ0fl/AACQgXhxnwEAAAIAAAAAAAAAqBZOcXQAAABAZT0O+n8AACEYTnEAAAAAyNBIDvp/AAAAAAAAAAAAAOD///8AAAAAAAAAAAAAAAAAAAAAAAAAAAAAAAAAAAAA2NSucVAMAAAAAAAAAAAAAAAAAAAAAAAAwHoIfp8BAACQgXhxnwEAANAXTnF0AAAAAAAAAAAAAAAHAAAAAAAAAAAAAAAAAAAADBdOcW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CAAAAAAAAAADAAAAAAAAAAAAAAAAAAAAAAAAAAAAAAAAAAhunwEAAJsnNRH6fwAAQAAAAAAAAAABAAAAnwEAACgAAAAAAAAAAAAAAJ8BAAAAAAAAnwEAAIByQnGfAQAAAgAAAJ8BAAAIdEJxnwEAAEBlPQ76fwAA+HHgbwAAAADI0EgO+n8AAAAAAAAAAAAAAgAAAAAAAADgBYgCnwEAAAAAAAAAAAAAAAAAAAAAAABY1K5xUAwAAOD/hwIAAAAA6BKScJ8BAADg////AAAAAJCBeHGfAQAAaBdOcXQAAAAAAAAAAAAAAAYAAAAAAAAAAAAAAAAAAACMFk5xZHYACAAAAAAlAAAADAAAAAMAAAAYAAAADAAAAAAAAAASAAAADAAAAAEAAAAWAAAADAAAAAgAAABUAAAAVAAAAAoAAAAnAAAAHgAAAEoAAAABAAAAAGDWQcdx1kEKAAAASwAAAAEAAABMAAAABAAAAAkAAAAnAAAAIAAAAEsAAABQAAAAWACfpx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4AAAARwAAACkAAAAzAAAAkAAAABUAAAAhAPAAAAAAAAAAAAAAAIA/AAAAAAAAAAAAAIA/AAAAAAAAAAAAAAAAAAAAAAAAAAAAAAAAAAAAAAAAAAAlAAAADAAAAAAAAIAoAAAADAAAAAQAAABSAAAAcAEAAAQAAADw////AAAAAAAAAAAAAAAAkAEAAAAAAAEAAAAAcwBlAGcAbwBlACAAdQBpAAAAAAAAAAAAAAAAAAAAAAAAAAAAAAAAAAAAAAAAAAAAAAAAAAAAAAAAAAAAAAAAAAAAAADgwGtwnwEAAAAAAACfAQAA4MBrcJ8BAAAUnu5vAAAAAAAIAAAAAAAAAAAAAAAAAABgEIgCnwEAAAAAAAAAAAAAeGFGAp8BAABgbZACnwEAAHhhRgKfAQAANobgb58BAACQuWtwnwEAAJC5a3CfAQAAQGU9Dvp/AABgbZACAAAAAMjQSA76fwAAAAAAAAAAAAAAAAAA/////wgAAACfAQAAAAAAAAAAAAAAAAAAAAAAACjUrnFQDAAAFJ7ubwAAAAAwH05xdAAAAPD///8AAAAAkIF4cZ8BAADYF05xdAAAAAAAAAAAAAAACQAAAAAAAAAAAAAAAAAAAPwWTnFkdgAIAAAAACUAAAAMAAAABAAAABgAAAAMAAAAAAAAABIAAAAMAAAAAQAAAB4AAAAYAAAAKQAAADMAAAC5AAAASAAAACUAAAAMAAAABAAAAFQAAADQAAAAKgAAADMAAAC3AAAARwAAAAEAAAAAYNZBx3HWQSoAAAAzAAAAFgAAAEwAAAAAAAAAAAAAAAAAAAD//////////3gAAABNAGEAZwAuACAARQBsAHYAaQByAGEAIABSAHUAZgBmAGkAbgBlAGwAbABpAA4AAAAIAAAACQAAAAMAAAAEAAAACAAAAAQAAAAIAAAABAAAAAYAAAAIAAAABAAAAAoAAAAJAAAABQAAAAUAAAAEAAAACQAAAAgAAAAEAAAABAAAAAQ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lAAAADAAAAAEAAAAYAAAADAAAAAAAAAASAAAADAAAAAEAAAAeAAAAGAAAAAkAAABQAAAA9wAAAF0AAAAlAAAADAAAAAEAAABUAAAAtAAAAAoAAABQAAAAVgAAAFwAAAABAAAAAGDWQcdx1kEKAAAAUAAAABEAAABMAAAAAAAAAAAAAAAAAAAA//////////9wAAAARQBsAHYAaQByAGEAIABSAHUAZgBmAGkAbgBlAGwAbABpAAAABgAAAAMAAAAFAAAAAwAAAAQAAAAGAAAAAwAAAAcAAAAHAAAABAAAAAQAAAADAAAABwAAAAYAAAADAAAAAw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EAAAACgAAAGAAAABAAAAAbAAAAAEAAAAAYNZBx3HWQQoAAABgAAAACQAAAEwAAAAAAAAAAAAAAAAAAAD//////////2AAAABDAG8AbgB0AGEAZABvAHIAYQAAAAcAAAAHAAAABwAAAAQAAAAGAAAABwAAAAcAAAAEAAAABgAAAEsAAABAAAAAMAAAAAUAAAAgAAAAAQAAAAEAAAAQAAAAAAAAAAAAAAAAAQAAgAAAAAAAAAAAAAAAAAEAAIAAAAAlAAAADAAAAAIAAAAnAAAAGAAAAAUAAAAAAAAA////AAAAAAAlAAAADAAAAAUAAABMAAAAZAAAAAkAAABwAAAA8AAAAHwAAAAJAAAAcAAAAOgAAAANAAAAIQDwAAAAAAAAAAAAAACAPwAAAAAAAAAAAACAPwAAAAAAAAAAAAAAAAAAAAAAAAAAAAAAAAAAAAAAAAAAJQAAAAwAAAAAAACAKAAAAAwAAAAFAAAAJQAAAAwAAAABAAAAGAAAAAwAAAAAAAAAEgAAAAwAAAABAAAAFgAAAAwAAAAAAAAAVAAAAEQBAAAKAAAAcAAAAO8AAAB8AAAAAQAAAABg1kHHcdZBCgAAAHAAAAApAAAATAAAAAQAAAAJAAAAcAAAAPEAAAB9AAAAoAAAAEYAaQByAG0AYQBkAG8AIABwAG8AcgA6ACAARQBMAFYASQBSAEEAIABOAE8ARQBNAEkAIABSAFUARgBGAEkATgBFAEwATABJACAARABJAEEAWgAAAAYAAAADAAAABAAAAAkAAAAGAAAABwAAAAcAAAADAAAABwAAAAcAAAAEAAAAAwAAAAMAAAAGAAAABQAAAAcAAAADAAAABwAAAAcAAAADAAAACAAAAAkAAAAGAAAACgAAAAMAAAADAAAABwAAAAgAAAAGAAAABgAAAAMAAAAIAAAABgAAAAUAAAAFAAAAAwAAAAMAAAAIAAAAAwAAAAcAAAAGAAAAFgAAAAwAAAAAAAAAJQAAAAwAAAACAAAADgAAABQAAAAAAAAAEAAAABQAAAA=</Object>
  <Object Id="idInvalidSigLnImg">AQAAAGwAAAAAAAAAAAAAAP8AAAB/AAAAAAAAAAAAAADMGgAAaA0AACBFTUYAAAEATCEAALEAAAAGAAAAAAAAAAAAAAAAAAAAAAUAANACAABXAQAAwQAAAAAAAAAAAAAAAAAAANg7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kDXS+X8AAACQNdL5fwAAcgBvAHMAbwAAAAQQ+n8AAFXfidH5fwAAcEgEEPp/AADMeBjS+X8AANAWAABpAGMAQAAAwPl/AAAAAAQQ+n8AACHiidH5fwAABAAAAAAAAABwSAQQ+n8AAEC3T3F0AAAAzHgY0gAAAABIAAAA+n8AAMx4GNL5fwAAoJM10vl/AAAAfRjS+X8AAAEAAAAAAAAAeKIY0vl/AAAAAAQQ+n8AAAAAAAAAAAAAAAAAAPp/AAD1////AAAAAAAAAAAAAAAAkIF4cZ8BAABYuU9xdAAAAAAAAAAAAAAAubhPcXQAAACcz4nRZHYACAAAAAAlAAAADAAAAAEAAAAYAAAADAAAAP8AAAASAAAADAAAAAEAAAAeAAAAGAAAACIAAAAEAAAAcgAAABEAAAAlAAAADAAAAAEAAABUAAAAqAAAACMAAAAEAAAAcAAAABAAAAABAAAAAGDWQcdx1k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AAFk5xdAAAAJThidH5fwAAAAAAAAAAAAA4FU5xdAAAAFMJDQ76fwAAAAAAAAAAAABwVgQQ+n8AAAkAAAAJAAAAAAAAAAAAAACU4YnR+X8AAJCBeHGfAQAAAgAAAAAAAACoFk5xdAAAAEBlPQ76fwAAIRhOcQAAAADI0EgO+n8AAAAAAAAAAAAA4P///wAAAAAAAAAAAAAAAAAAAAAAAAAAAAAAAAAAAADY1K5xUAwAAAAAAAAAAAAAAAAAAAAAAADAegh+nwEAAJCBeHGfAQAA0BdOcXQAAAAAAAAAAAAAAAcAAAAAAAAAAAAAAAAAAAAMF05x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IAAAAAAAAAAMAAAAAAAAAAAAAAAAAAAAAAAAAAAAAAAAACG6fAQAAmyc1Efp/AABAAAAAAAAAAAEAAACfAQAAKAAAAAAAAAAAAAAAnwEAAAAAAACfAQAAgHJCcZ8BAAACAAAAnwEAAAh0QnGfAQAAQGU9Dvp/AAD4ceBvAAAAAMjQSA76fwAAAAAAAAAAAAACAAAAAAAAAOAFiAKfAQAAAAAAAAAAAAAAAAAAAAAAAFjUrnFQDAAA4P+HAgAAAADoEpJwnwEAAOD///8AAAAAkIF4cZ8BAABoF05xdAAAAAAAAAAAAAAABgAAAAAAAAAAAAAAAAAAAIwWTnFkdgAIAAAAACUAAAAMAAAAAwAAABgAAAAMAAAAAAAAABIAAAAMAAAAAQAAABYAAAAMAAAACAAAAFQAAABUAAAACgAAACcAAAAeAAAASgAAAAEAAAAAYNZBx3HW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LgAAABHAAAAKQAAADMAAACQAAAAFQAAACEA8AAAAAAAAAAAAAAAgD8AAAAAAAAAAAAAgD8AAAAAAAAAAAAAAAAAAAAAAAAAAAAAAAAAAAAAAAAAACUAAAAMAAAAAAAAgCgAAAAMAAAABAAAAFIAAABwAQAABAAAAPD///8AAAAAAAAAAAAAAACQAQAAAAAAAQAAAABzAGUAZwBvAGUAIAB1AGkAAAAAAAAAAAAAAAAAAAAAAAAAAAAAAAAAAAAAAAAAAAAAAAAAAAAAAAAAAAAAAAAAAAAAAODAa3CfAQAAAAAAAJ8BAADgwGtwnwEAABSe7m8AAAAAAAgAAAAAAAAAAAAAAAAAAGAQiAKfAQAAAAAAAAAAAAB4YUYCnwEAAGBtkAKfAQAAeGFGAp8BAAA2huBvnwEAAJC5a3CfAQAAkLlrcJ8BAABAZT0O+n8AAGBtkAIAAAAAyNBIDvp/AAAAAAAAAAAAAAAAAAD/////CAAAAJ8BAAAAAAAAAAAAAAAAAAAAAAAAKNSucVAMAAAUnu5vAAAAADAfTnF0AAAA8P///wAAAACQgXhxnwEAANgXTnF0AAAAAAAAAAAAAAAJAAAAAAAAAAAAAAAAAAAA/BZOcWR2AAgAAAAAJQAAAAwAAAAEAAAAGAAAAAwAAAAAAAAAEgAAAAwAAAABAAAAHgAAABgAAAApAAAAMwAAALkAAABIAAAAJQAAAAwAAAAEAAAAVAAAANAAAAAqAAAAMwAAALcAAABHAAAAAQAAAABg1kHHcdZBKgAAADMAAAAWAAAATAAAAAAAAAAAAAAAAAAAAP//////////eAAAAE0AYQBnAC4AIABFAGwAdgBpAHIAYQAgAFIAdQBmAGYAaQBuAGUAbABsAGkADgAAAAgAAAAJAAAAAwAAAAQAAAAIAAAABAAAAAgAAAAEAAAABgAAAAgAAAAEAAAACgAAAAkAAAAFAAAABQAAAAQAAAAJAAAACAAAAAQAAAAE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C0AAAACgAAAFAAAABWAAAAXAAAAAEAAAAAYNZBx3HWQQoAAABQAAAAEQAAAEwAAAAAAAAAAAAAAAAAAAD//////////3AAAABFAGwAdgBpAHIAYQAgAFIAdQBmAGYAaQBuAGUAbABsAGkAAAAGAAAAAwAAAAUAAAADAAAABAAAAAYAAAADAAAABwAAAAcAAAAEAAAABAAAAAMAAAAHAAAABgAAAAMAAAADAAAAA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IQAAAAKAAAAYAAAAEAAAABsAAAAAQAAAABg1kHHcdZBCgAAAGAAAAAJAAAATAAAAAAAAAAAAAAAAAAAAP//////////YAAAAEMAbwBuAHQAYQBkAG8AcgBhAAAABwAAAAcAAAAHAAAABAAAAAYAAAAHAAAABwAAAAQAAAAGAAAASwAAAEAAAAAwAAAABQAAACAAAAABAAAAAQAAABAAAAAAAAAAAAAAAAABAACAAAAAAAAAAAAAAAAAAQAAgAAAACUAAAAMAAAAAgAAACcAAAAYAAAABQAAAAAAAAD///8AAAAAACUAAAAMAAAABQAAAEwAAABkAAAACQAAAHAAAADwAAAAfAAAAAkAAABwAAAA6AAAAA0AAAAhAPAAAAAAAAAAAAAAAIA/AAAAAAAAAAAAAIA/AAAAAAAAAAAAAAAAAAAAAAAAAAAAAAAAAAAAAAAAAAAlAAAADAAAAAAAAIAoAAAADAAAAAUAAAAlAAAADAAAAAEAAAAYAAAADAAAAAAAAAASAAAADAAAAAEAAAAWAAAADAAAAAAAAABUAAAARAEAAAoAAABwAAAA7wAAAHwAAAABAAAAAGDWQcdx1kEKAAAAcAAAACkAAABMAAAABAAAAAkAAABwAAAA8QAAAH0AAACgAAAARgBpAHIAbQBhAGQAbwAgAHAAbwByADoAIABFAEwAVgBJAFIAQQAgAE4ATwBFAE0ASQAgAFIAVQBGAEYASQBOAEUATABMAEkAIABEAEkAQQBaAAAABgAAAAMAAAAEAAAACQAAAAYAAAAHAAAABwAAAAMAAAAHAAAABwAAAAQAAAADAAAAAwAAAAYAAAAFAAAABwAAAAMAAAAHAAAABwAAAAMAAAAIAAAACQAAAAYAAAAKAAAAAwAAAAMAAAAHAAAACAAAAAYAAAAGAAAAAwAAAAgAAAAGAAAABQAAAAUAAAADAAAAAwAAAAgAAAADAAAABwAAAAYAAAAWAAAADAAAAAAAAAAlAAAADAAAAAIAAAAOAAAAFAAAAAAAAAAQAAAAFA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18ne/15SC7xA/tCGMw8tH7LTt/Vob0MIcyXvRp5qKh4=</DigestValue>
    </Reference>
    <Reference Type="http://www.w3.org/2000/09/xmldsig#Object" URI="#idOfficeObject">
      <DigestMethod Algorithm="http://www.w3.org/2001/04/xmlenc#sha256"/>
      <DigestValue>w+a6zknLlv7hKMr56pDEGnFeTU/fi8QCSxyQFD5iMXI=</DigestValue>
    </Reference>
    <Reference Type="http://uri.etsi.org/01903#SignedProperties" URI="#idSignedProperties">
      <Transforms>
        <Transform Algorithm="http://www.w3.org/TR/2001/REC-xml-c14n-20010315"/>
      </Transforms>
      <DigestMethod Algorithm="http://www.w3.org/2001/04/xmlenc#sha256"/>
      <DigestValue>Ul9/fTbKbN7KABhBlGyDMTftzsq63rIB/dPp/yjRNlw=</DigestValue>
    </Reference>
    <Reference Type="http://www.w3.org/2000/09/xmldsig#Object" URI="#idValidSigLnImg">
      <DigestMethod Algorithm="http://www.w3.org/2001/04/xmlenc#sha256"/>
      <DigestValue>HoXClzDqj80zdf6Lo6SLIRDhFxgEb1uuO/3B/FPx81E=</DigestValue>
    </Reference>
    <Reference Type="http://www.w3.org/2000/09/xmldsig#Object" URI="#idInvalidSigLnImg">
      <DigestMethod Algorithm="http://www.w3.org/2001/04/xmlenc#sha256"/>
      <DigestValue>scxEPAPQG7OSj3RGs7WzaWgQ9VDUAI56VVBSP1n9b2o=</DigestValue>
    </Reference>
  </SignedInfo>
  <SignatureValue>QHVbFSmtRl7PSIaqtxDTP7E6vGp87g8KrK60qLJX4SS3f6ThSzBUL/GrJVHtuoTp4Fxwf7ZiDsFt
VbCrhAJUEp3HRivcH0NU4S3sjb8MnBJ/MLnTAW51WE/0gqItJafzKlKmwMJO7Bo7X22RPot6ts5j
TpRiHhJnuoGqLVoepqtXUroQfzmOzRbRXP1LjXyrvwvVZl5+X7bQWmEBiWcjfsIj2F49Pms7i71t
/MJuSJ2udIY2NiF1GWrsF+N6DXhJZMbe5LcxCAAeonqTFBshPcJxHZM0vL6AkfCTvhrV+fnLzK/A
cXkguNkHb3fZOwLJzRdJAn3NNYwSmhRUgTCbfw==</SignatureValue>
  <KeyInfo>
    <X509Data>
      <X509Certificate>MIIIjzCCBnegAwIBAgIIb2RamdEgyJcwDQYJKoZIhvcNAQELBQAwWjEaMBgGA1UEAwwRQ0EtRE9DVU1FTlRBIFMuQS4xFjAUBgNVBAUTDVJVQzgwMDUwMTcyLTExFzAVBgNVBAoMDkRPQ1VNRU5UQSBTLkEuMQswCQYDVQQGEwJQWTAeFw0yMzEyMjYxMzU5MDBaFw0yNTEyMjUxMzU5MDBaMIHBMScwJQYDVQQDDB5FU1RFQkFOIFBBVUwgTUFSUVVFUyBDQUZGQVJFTkExEjAQBgNVBAUTCUNJMjg3OTk5MTEVMBMGA1UEKgwMRVNURUJBTiBQQVVMMRowGAYDVQQEDBFNQVJRVUVTIENBRkZBUkVOQTELMAkGA1UECwwCRjIxNTAzBgNVBAoMLENFUlRJRklDQURPIENVQUxJRklDQURPIERFIEZJUk1BIEVMRUNUUk9OSUNBMQswCQYDVQQGEwJQWTCCASIwDQYJKoZIhvcNAQEBBQADggEPADCCAQoCggEBALtqHTnj9w6Wakd7aMTY4HQWYnzC3/bEJtGVBV/EPc7yqjur9M6d+6QyrvXmxcoANw6YgKh/AYd6qoL9HySoKCtJYe+ckWvK0bX/nlaYfCsttTza8+VOZxhsEu8xEk+CQZS2ouR7CLbv6fcwHSVWmeaU2mzh9924ib3qbWe+5QKLlognpMiNfgHRwat2ypaKR7wW+rGZHIzEKJDAEu7dk4t7tdjn+9UiB1v69whOBxYAqaVHI1PFWeJCNMFeO9BFCbpSd5HbSlsVzKKui4WJ8JRwKvzlMshDvvHlehQ6frprCO5ODlqKQWbOeYDoX1guE3lI1YosZyKQtxBucDVY/mECAwEAAaOCA+8wggPrMAwGA1UdEwEB/wQCMAAwHwYDVR0jBBgwFoAUoT2FK83YLJYfOQIMn1M7WNiVC3swgZQGCCsGAQUFBwEBBIGHMIGEMFUGCCsGAQUFBzAChklodHRwczovL3d3dy5kaWdpdG8uY29tLnB5L3VwbG9hZHMvY2VydGlmaWNhZG8tZG9jdW1lbnRhLXNhLTE1MzUxMTc3NzEuY3J0MCsGCCsGAQUFBzABhh9odHRwczovL3d3dy5kaWdpdG8uY29tLnB5L29jc3AvMFIGA1UdEQRLMEmBG2VzdGViYW4ubWFycXVlc0B6dWJh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OFOqlfVLCfBLjz4LRKKyYKGix5VMA4GA1UdDwEB/wQEAwIF4DANBgkqhkiG9w0BAQsFAAOCAgEAhWJIhM0axTBVEUlJjSKDLLiUA0j8K+sDKq7vM7FDTGQYsIeqbk4fg4ZewS6d5nsFleHvlecL+3j76ra9xtb4F7XfjTEX1CRq5O6qPqirl+WSqxG3ocCDZqt52uPSwX3ywt1RL9K3Z8p8uH9UEynBNRhppo+bTzGGqPWYpY4jkrMWHGTsAwOjpvLxkdFCoDPUR9LitRcOL7GTNuEUEfkL/VQjfZUprqSzRiPVd2FzVaGec3okZelROP0T2WbipOxbzUkjWf219her9svdiSHgbjw+5tvgmcfRBaB8zjUbD3UecF6YyOnAeyfGE7AuMtPit+qUd7IXy8C3T1/kMzEYtuGsKMK3thj3BoVf+yWZDeq9Nb05gkgYoaqZRDINqddqEqT7MK4Xpn4NcgXsGjEsFPqQvzIyECXvslU0qwEuhGNKJOgVg+wmJBMBmQ9YDGDCHG/cCtNxaGMKA/0JyI2LKTJo0PkaJdYEocazKVC0b1TAb15mXBJ7WoADUt3G5sOOjSxKEx9iXkur2LmMyqxetenhUWpTjE8120mncGdWixB0eR7tmISciNfPtAZbytcMO/sQ8seqLTqxKIG7IesXeeEp5rxO+X+qq4loRaPbfM67kftn+dZBp7YFOjl8xF190O6ri0V/BkfZCMyTXLSMVpTObNU0QOxDcALMInRfiME=</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6"/>
            <mdssi:RelationshipReference xmlns:mdssi="http://schemas.openxmlformats.org/package/2006/digital-signature" SourceId="rId29"/>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49"/>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48"/>
            <mdssi:RelationshipReference xmlns:mdssi="http://schemas.openxmlformats.org/package/2006/digital-signature" SourceId="rId8"/>
            <mdssi:RelationshipReference xmlns:mdssi="http://schemas.openxmlformats.org/package/2006/digital-signature" SourceId="rId51"/>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47"/>
            <mdssi:RelationshipReference xmlns:mdssi="http://schemas.openxmlformats.org/package/2006/digital-signature" SourceId="rId50"/>
            <mdssi:RelationshipReference xmlns:mdssi="http://schemas.openxmlformats.org/package/2006/digital-signature" SourceId="rId7"/>
            <mdssi:RelationshipReference xmlns:mdssi="http://schemas.openxmlformats.org/package/2006/digital-signature" SourceId="rId2"/>
          </Transform>
          <Transform Algorithm="http://www.w3.org/TR/2001/REC-xml-c14n-20010315"/>
        </Transforms>
        <DigestMethod Algorithm="http://www.w3.org/2001/04/xmlenc#sha256"/>
        <DigestValue>hNe+w3gqzPAnvfm+I9f3d4bSE6xgn8maxebKv+a0/Lk=</DigestValue>
      </Reference>
      <Reference URI="/xl/calcChain.xml?ContentType=application/vnd.openxmlformats-officedocument.spreadsheetml.calcChain+xml">
        <DigestMethod Algorithm="http://www.w3.org/2001/04/xmlenc#sha256"/>
        <DigestValue>I3KLsQmvMOw6i9GHm7fN99XOT+x5FytoZmKXGXKyTfY=</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QBGRECwR0XOmOfLaC+mT0g4rVxEIMgWxf6UbzIzBS2M=</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7uvnapVg0/Y3PmP7gmt4GR0ywN9FnOr8ujPWXu0tkj4=</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rJxMnzeU9eTlC6zMQFEz88mU6dcMOQWWzK0onhOH5Rg=</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rJxMnzeU9eTlC6zMQFEz88mU6dcMOQWWzK0onhOH5Rg=</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wiVXcumh6XRk4gh9ePNTZYLp6zAWq5kSxnA3Dnf6ChM=</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wiVXcumh6XRk4gh9ePNTZYLp6zAWq5kSxnA3Dnf6ChM=</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MWO52TusuC6HBjk/jKqQbr4b/cGPk1HPL5gMkQXvhjg=</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WucWt59+Ya9ds73FAtdeK0yBo3jdFNm8cEbwTlEVgog=</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rJxMnzeU9eTlC6zMQFEz88mU6dcMOQWWzK0onhOH5Rg=</DigestValue>
      </Reference>
      <Reference URI="/xl/drawings/_rels/drawing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sFkbjBQ210f/6OZ2/s0ZyG6fwKVn1+Q/VUMl+RfdppA=</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PoORoF5QkIhatxBoAqsSyHbXfQolck0Fj5kuIk44OuE=</DigestValue>
      </Reference>
      <Reference URI="/xl/drawings/_rels/drawing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jcdjE7CI5cOc8SWLiXvvSgcAJQTkajAMN9vCiRmxV5s=</DigestValue>
      </Reference>
      <Reference URI="/xl/drawings/_rels/drawing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2XEJzTeHFmlBxwDTFLW04cOe0zHEItv5/9XmjJ/7zSc=</DigestValue>
      </Reference>
      <Reference URI="/xl/drawings/_rels/drawing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jcdjE7CI5cOc8SWLiXvvSgcAJQTkajAMN9vCiRmxV5s=</DigestValue>
      </Reference>
      <Reference URI="/xl/drawings/_rels/drawing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pYBTBUOMcRvE6spqZliIq/D8kueE3P0yqmFZCQjrxTU=</DigestValue>
      </Reference>
      <Reference URI="/xl/drawings/_rels/drawing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NdrNV4OTE/kTC6PmJWNAw3AXczhtLiDBpKGMk859sIg=</DigestValue>
      </Reference>
      <Reference URI="/xl/drawings/_rels/drawing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pYBTBUOMcRvE6spqZliIq/D8kueE3P0yqmFZCQjrxTU=</DigestValue>
      </Reference>
      <Reference URI="/xl/drawings/_rels/drawing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tZ/VXIVJP/94RMYzaAXufLc42FzGsqsL6XY7jc6JzAA=</DigestValue>
      </Reference>
      <Reference URI="/xl/drawings/_rels/drawing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jyhYPhXJVl9Z6NquIRkNP5P8m5FLQxYEOhh/7hLUceY=</DigestValue>
      </Reference>
      <Reference URI="/xl/drawings/_rels/drawing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bAiF7p/DurY4h7897uGkjqNg+hAkgDlUMXRhqN+v87I=</DigestValue>
      </Reference>
      <Reference URI="/xl/drawings/_rels/drawing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m1MH6Ect45CfHAy7CJ/aWzqLD2oQjuubMlXo5dt9EWk=</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SzUwfM+070WfaihxKf2Tz9lK1xmsim2Zq7/Kq5lbAZ0=</DigestValue>
      </Reference>
      <Reference URI="/xl/drawings/_rels/drawing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jcdjE7CI5cOc8SWLiXvvSgcAJQTkajAMN9vCiRmxV5s=</DigestValue>
      </Reference>
      <Reference URI="/xl/drawings/_rels/drawing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ufVIIZbR3muO7yHQjWBZqVcmkCzL2v37KYuEYNsUOuU=</DigestValue>
      </Reference>
      <Reference URI="/xl/drawings/_rels/drawing3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Mqh972BtLIooN5Y/rlY+mBQwqkONn0zsk3gQTTQYSPA=</DigestValue>
      </Reference>
      <Reference URI="/xl/drawings/_rels/drawing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/kBOrs9JYwGO0mALUW4LbJphjv3mSGDHMbyZFNDmUG0=</DigestValue>
      </Reference>
      <Reference URI="/xl/drawings/_rels/drawing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jcdjE7CI5cOc8SWLiXvvSgcAJQTkajAMN9vCiRmxV5s=</DigestValue>
      </Reference>
      <Reference URI="/xl/drawings/_rels/drawing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/kBOrs9JYwGO0mALUW4LbJphjv3mSGDHMbyZFNDmUG0=</DigestValue>
      </Reference>
      <Reference URI="/xl/drawings/_rels/drawing3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CfiOHPdB+foMNWjDXsAuDT02Dyxlpge+KABZCF+CtzQ=</DigestValue>
      </Reference>
      <Reference URI="/xl/drawings/_rels/drawing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tZ/VXIVJP/94RMYzaAXufLc42FzGsqsL6XY7jc6JzAA=</DigestValue>
      </Reference>
      <Reference URI="/xl/drawings/_rels/drawing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uQhgKnMs80QhAr4pZj3wac05geb01Ttp4WjrQizR1Gk=</DigestValue>
      </Reference>
      <Reference URI="/xl/drawings/_rels/drawing3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tZ/VXIVJP/94RMYzaAXufLc42FzGsqsL6XY7jc6JzAA=</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6uUBpchHakqQDChgLemNyI2cKWqBIOFCUSJJMq3HYkA=</DigestValue>
      </Reference>
      <Reference URI="/xl/drawings/_rels/drawing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/kBOrs9JYwGO0mALUW4LbJphjv3mSGDHMbyZFNDmUG0=</DigestValue>
      </Reference>
      <Reference URI="/xl/drawings/_rels/drawing4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jcdjE7CI5cOc8SWLiXvvSgcAJQTkajAMN9vCiRmxV5s=</DigestValue>
      </Reference>
      <Reference URI="/xl/drawings/_rels/drawing4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/kBOrs9JYwGO0mALUW4LbJphjv3mSGDHMbyZFNDmUG0=</DigestValue>
      </Reference>
      <Reference URI="/xl/drawings/_rels/drawing4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Li14bvgBWktu582BfAuU153CUZTxQiEr8cbUywDVHHs=</DigestValue>
      </Reference>
      <Reference URI="/xl/drawings/_rels/drawing4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jcdjE7CI5cOc8SWLiXvvSgcAJQTkajAMN9vCiRmxV5s=</DigestValue>
      </Reference>
      <Reference URI="/xl/drawings/_rels/drawing4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jcdjE7CI5cOc8SWLiXvvSgcAJQTkajAMN9vCiRmxV5s=</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9oZOvz116V2KJExU+fflxJ2HMBOVSpuYRl6+lYugQdA=</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tFh9Rj43C6yuiQ96grItfe1YLkNNoe8ZxnJUi7n/lcI=</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8lZnWYrt8tB8aouUUDyUhZImLeEXtf0jolkx+Yi7024=</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8lZnWYrt8tB8aouUUDyUhZImLeEXtf0jolkx+Yi7024=</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j79VH7ko70R7pttbrbb54NwBUX8PiGH2zPclev8hocs=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J2BAgzEtgHZvJLT6Z8wBZSKIOSgDyh8bTQWrBE/grlI=</DigestValue>
      </Reference>
      <Reference URI="/xl/drawings/drawing1.xml?ContentType=application/vnd.openxmlformats-officedocument.drawing+xml">
        <DigestMethod Algorithm="http://www.w3.org/2001/04/xmlenc#sha256"/>
        <DigestValue>XQNHDFVwvsIrCG4toClhHio7jfvVC/QYRV3LFWSVKIc=</DigestValue>
      </Reference>
      <Reference URI="/xl/drawings/drawing10.xml?ContentType=application/vnd.openxmlformats-officedocument.drawing+xml">
        <DigestMethod Algorithm="http://www.w3.org/2001/04/xmlenc#sha256"/>
        <DigestValue>OtmBWm3hmkaERptOL7Oy/RxoPuZqxlHv/aqOcQf3Llg=</DigestValue>
      </Reference>
      <Reference URI="/xl/drawings/drawing11.xml?ContentType=application/vnd.openxmlformats-officedocument.drawing+xml">
        <DigestMethod Algorithm="http://www.w3.org/2001/04/xmlenc#sha256"/>
        <DigestValue>SE6UEov3sSp7rrm/O///MA+KVtgPfYqRuA6+vwUqmYY=</DigestValue>
      </Reference>
      <Reference URI="/xl/drawings/drawing12.xml?ContentType=application/vnd.openxmlformats-officedocument.drawing+xml">
        <DigestMethod Algorithm="http://www.w3.org/2001/04/xmlenc#sha256"/>
        <DigestValue>MIir8/ofIZ/YIw6b4fn1oJ6xTXgvXMb2GpfkriDnIlc=</DigestValue>
      </Reference>
      <Reference URI="/xl/drawings/drawing13.xml?ContentType=application/vnd.openxmlformats-officedocument.drawing+xml">
        <DigestMethod Algorithm="http://www.w3.org/2001/04/xmlenc#sha256"/>
        <DigestValue>a4bNHbmBx0iGKSXOY7vItPYjhl1v4BfWkU2vJet/11c=</DigestValue>
      </Reference>
      <Reference URI="/xl/drawings/drawing14.xml?ContentType=application/vnd.openxmlformats-officedocument.drawing+xml">
        <DigestMethod Algorithm="http://www.w3.org/2001/04/xmlenc#sha256"/>
        <DigestValue>RoIs5h5dyGwJDF0qnZC1PEz6Dy56ako5suReP3mK1IM=</DigestValue>
      </Reference>
      <Reference URI="/xl/drawings/drawing15.xml?ContentType=application/vnd.openxmlformats-officedocument.drawing+xml">
        <DigestMethod Algorithm="http://www.w3.org/2001/04/xmlenc#sha256"/>
        <DigestValue>J6q60SRQzWaWUK5Oxe5ZlZCPBRdQWUc0zMOTxUjnrwU=</DigestValue>
      </Reference>
      <Reference URI="/xl/drawings/drawing16.xml?ContentType=application/vnd.openxmlformats-officedocument.drawing+xml">
        <DigestMethod Algorithm="http://www.w3.org/2001/04/xmlenc#sha256"/>
        <DigestValue>1zv7ygta+ILBWo+fOPdfXArO73k4puDcZj98DtPp7Qk=</DigestValue>
      </Reference>
      <Reference URI="/xl/drawings/drawing17.xml?ContentType=application/vnd.openxmlformats-officedocument.drawing+xml">
        <DigestMethod Algorithm="http://www.w3.org/2001/04/xmlenc#sha256"/>
        <DigestValue>zZxe2pLrgRDrboF4AAgb8BCfwFnV+RlCuFHK0heH3zY=</DigestValue>
      </Reference>
      <Reference URI="/xl/drawings/drawing18.xml?ContentType=application/vnd.openxmlformats-officedocument.drawing+xml">
        <DigestMethod Algorithm="http://www.w3.org/2001/04/xmlenc#sha256"/>
        <DigestValue>GHDBkohlUxTQ0mLv07L1OHOeP06KdWpzhMHPZ0Y/4mA=</DigestValue>
      </Reference>
      <Reference URI="/xl/drawings/drawing19.xml?ContentType=application/vnd.openxmlformats-officedocument.drawing+xml">
        <DigestMethod Algorithm="http://www.w3.org/2001/04/xmlenc#sha256"/>
        <DigestValue>i9s4RWS1pdJpZR2yIrIRTEkwXSIOkErBYXb5rZRNpe0=</DigestValue>
      </Reference>
      <Reference URI="/xl/drawings/drawing2.xml?ContentType=application/vnd.openxmlformats-officedocument.drawing+xml">
        <DigestMethod Algorithm="http://www.w3.org/2001/04/xmlenc#sha256"/>
        <DigestValue>g13HXlKSrpiX94NL6awPphgG0XgZEfhN2PzCr/bkJXo=</DigestValue>
      </Reference>
      <Reference URI="/xl/drawings/drawing20.xml?ContentType=application/vnd.openxmlformats-officedocument.drawing+xml">
        <DigestMethod Algorithm="http://www.w3.org/2001/04/xmlenc#sha256"/>
        <DigestValue>02osDUpfWcAGdRIU0wTIRfx/Nt+sI1ZMuOxnbnu4UYE=</DigestValue>
      </Reference>
      <Reference URI="/xl/drawings/drawing21.xml?ContentType=application/vnd.openxmlformats-officedocument.drawing+xml">
        <DigestMethod Algorithm="http://www.w3.org/2001/04/xmlenc#sha256"/>
        <DigestValue>TnIe6L7bUQAlvYbWcVvAHL7MFg+Hy++UCJS97OLuU1E=</DigestValue>
      </Reference>
      <Reference URI="/xl/drawings/drawing22.xml?ContentType=application/vnd.openxmlformats-officedocument.drawing+xml">
        <DigestMethod Algorithm="http://www.w3.org/2001/04/xmlenc#sha256"/>
        <DigestValue>ChukAiCGh6L4+T+m45uTWmLVlsgMyja3dpV3sbI2dtg=</DigestValue>
      </Reference>
      <Reference URI="/xl/drawings/drawing23.xml?ContentType=application/vnd.openxmlformats-officedocument.drawing+xml">
        <DigestMethod Algorithm="http://www.w3.org/2001/04/xmlenc#sha256"/>
        <DigestValue>9XyTnt3bijk5mB5nfCft29NVySR7E7MJnYJ0BtB3vKU=</DigestValue>
      </Reference>
      <Reference URI="/xl/drawings/drawing24.xml?ContentType=application/vnd.openxmlformats-officedocument.drawing+xml">
        <DigestMethod Algorithm="http://www.w3.org/2001/04/xmlenc#sha256"/>
        <DigestValue>6XZPCg3ngDL0oGTbJ62Uc/f5HZ0CkSGSyPcxSoS56GA=</DigestValue>
      </Reference>
      <Reference URI="/xl/drawings/drawing25.xml?ContentType=application/vnd.openxmlformats-officedocument.drawing+xml">
        <DigestMethod Algorithm="http://www.w3.org/2001/04/xmlenc#sha256"/>
        <DigestValue>t6X6pEUvBUxJTmlb5uD7OhIBtS5ixhRcNxFLYliteb4=</DigestValue>
      </Reference>
      <Reference URI="/xl/drawings/drawing26.xml?ContentType=application/vnd.openxmlformats-officedocument.drawing+xml">
        <DigestMethod Algorithm="http://www.w3.org/2001/04/xmlenc#sha256"/>
        <DigestValue>jR4xtwVNUbSjIPlDX91x60QmD0vBkbdQgQhm80vuc1Q=</DigestValue>
      </Reference>
      <Reference URI="/xl/drawings/drawing27.xml?ContentType=application/vnd.openxmlformats-officedocument.drawing+xml">
        <DigestMethod Algorithm="http://www.w3.org/2001/04/xmlenc#sha256"/>
        <DigestValue>Oaf1nPWwS17P69NA8E+zJigj7041/7IkdLMnvMa5+K4=</DigestValue>
      </Reference>
      <Reference URI="/xl/drawings/drawing28.xml?ContentType=application/vnd.openxmlformats-officedocument.drawing+xml">
        <DigestMethod Algorithm="http://www.w3.org/2001/04/xmlenc#sha256"/>
        <DigestValue>1JO00jBbYqfMdw2SNwt4c7Ca/smOO5ORoihkN2lkNpQ=</DigestValue>
      </Reference>
      <Reference URI="/xl/drawings/drawing29.xml?ContentType=application/vnd.openxmlformats-officedocument.drawing+xml">
        <DigestMethod Algorithm="http://www.w3.org/2001/04/xmlenc#sha256"/>
        <DigestValue>FO4ilS7vZxUSiuGd60IlYROv73lf/472d5Isg7H1XUo=</DigestValue>
      </Reference>
      <Reference URI="/xl/drawings/drawing3.xml?ContentType=application/vnd.openxmlformats-officedocument.drawing+xml">
        <DigestMethod Algorithm="http://www.w3.org/2001/04/xmlenc#sha256"/>
        <DigestValue>4qx4Cj5wSTqJ+njRFjsh1qiFVSqCLA/s3nmHv4tqakI=</DigestValue>
      </Reference>
      <Reference URI="/xl/drawings/drawing30.xml?ContentType=application/vnd.openxmlformats-officedocument.drawing+xml">
        <DigestMethod Algorithm="http://www.w3.org/2001/04/xmlenc#sha256"/>
        <DigestValue>tvv1kdOIgn5pjF2jYCeTpNl2v6PPYIbIGSVstAkRphA=</DigestValue>
      </Reference>
      <Reference URI="/xl/drawings/drawing31.xml?ContentType=application/vnd.openxmlformats-officedocument.drawing+xml">
        <DigestMethod Algorithm="http://www.w3.org/2001/04/xmlenc#sha256"/>
        <DigestValue>fANQSlX5pujqnk32qVjDNUO1o45oW5xj4YuXvSKSRH0=</DigestValue>
      </Reference>
      <Reference URI="/xl/drawings/drawing32.xml?ContentType=application/vnd.openxmlformats-officedocument.drawing+xml">
        <DigestMethod Algorithm="http://www.w3.org/2001/04/xmlenc#sha256"/>
        <DigestValue>bWwLLE6jnRRe36Ye0XRQDmBDShtoNe0gRcC+630DctQ=</DigestValue>
      </Reference>
      <Reference URI="/xl/drawings/drawing33.xml?ContentType=application/vnd.openxmlformats-officedocument.drawing+xml">
        <DigestMethod Algorithm="http://www.w3.org/2001/04/xmlenc#sha256"/>
        <DigestValue>UqOPIUQUnassMwwTPDvuGlN8TVJA689p6z/iA2if5/U=</DigestValue>
      </Reference>
      <Reference URI="/xl/drawings/drawing34.xml?ContentType=application/vnd.openxmlformats-officedocument.drawing+xml">
        <DigestMethod Algorithm="http://www.w3.org/2001/04/xmlenc#sha256"/>
        <DigestValue>3C3wJYUu9YvXQubLEA3v8khhBiGVidBJurJ3Nn7Wlos=</DigestValue>
      </Reference>
      <Reference URI="/xl/drawings/drawing35.xml?ContentType=application/vnd.openxmlformats-officedocument.drawing+xml">
        <DigestMethod Algorithm="http://www.w3.org/2001/04/xmlenc#sha256"/>
        <DigestValue>Yv2KVCvnC4csA8USjvpt1TyogfOmBdW2y7GSBreon5E=</DigestValue>
      </Reference>
      <Reference URI="/xl/drawings/drawing36.xml?ContentType=application/vnd.openxmlformats-officedocument.drawing+xml">
        <DigestMethod Algorithm="http://www.w3.org/2001/04/xmlenc#sha256"/>
        <DigestValue>3ZprufuoitOAc0Var/Wib+ZkmOC6WQXdjCXnzOYa/Bo=</DigestValue>
      </Reference>
      <Reference URI="/xl/drawings/drawing37.xml?ContentType=application/vnd.openxmlformats-officedocument.drawing+xml">
        <DigestMethod Algorithm="http://www.w3.org/2001/04/xmlenc#sha256"/>
        <DigestValue>/vle05Pjjd7ZuMTOyE9z2YdIUuA2BGLupSedY4JQbEc=</DigestValue>
      </Reference>
      <Reference URI="/xl/drawings/drawing38.xml?ContentType=application/vnd.openxmlformats-officedocument.drawing+xml">
        <DigestMethod Algorithm="http://www.w3.org/2001/04/xmlenc#sha256"/>
        <DigestValue>kmQOckKxAWNB2lWX3Aa11WvuCK2UbtqMTEOaxI1gp0k=</DigestValue>
      </Reference>
      <Reference URI="/xl/drawings/drawing39.xml?ContentType=application/vnd.openxmlformats-officedocument.drawing+xml">
        <DigestMethod Algorithm="http://www.w3.org/2001/04/xmlenc#sha256"/>
        <DigestValue>yYZddZogsag6T+adKnUvZ2UR/qubYSzXaitv+UmQhac=</DigestValue>
      </Reference>
      <Reference URI="/xl/drawings/drawing4.xml?ContentType=application/vnd.openxmlformats-officedocument.drawing+xml">
        <DigestMethod Algorithm="http://www.w3.org/2001/04/xmlenc#sha256"/>
        <DigestValue>78SkU0oBoPKU0rYTRpKSUeJe+uOE9umM+gcASGoHSfk=</DigestValue>
      </Reference>
      <Reference URI="/xl/drawings/drawing40.xml?ContentType=application/vnd.openxmlformats-officedocument.drawing+xml">
        <DigestMethod Algorithm="http://www.w3.org/2001/04/xmlenc#sha256"/>
        <DigestValue>czyhJxdI/e0IbcHM0k+91zcQV46XlmOvoub/7ezhd6U=</DigestValue>
      </Reference>
      <Reference URI="/xl/drawings/drawing41.xml?ContentType=application/vnd.openxmlformats-officedocument.drawing+xml">
        <DigestMethod Algorithm="http://www.w3.org/2001/04/xmlenc#sha256"/>
        <DigestValue>81e+kTATaD9GqD7RnGFLpaXkjL+waSyNXXoBrKpgBqo=</DigestValue>
      </Reference>
      <Reference URI="/xl/drawings/drawing42.xml?ContentType=application/vnd.openxmlformats-officedocument.drawing+xml">
        <DigestMethod Algorithm="http://www.w3.org/2001/04/xmlenc#sha256"/>
        <DigestValue>z/SYSqPO3aQzHNwqNDMAwUl6GFXDRXWZNVQhCexi21A=</DigestValue>
      </Reference>
      <Reference URI="/xl/drawings/drawing43.xml?ContentType=application/vnd.openxmlformats-officedocument.drawing+xml">
        <DigestMethod Algorithm="http://www.w3.org/2001/04/xmlenc#sha256"/>
        <DigestValue>j1lpiUJv0nxDgy4YAklSCJJtZ6uYKUg+HfyaS+mi3qU=</DigestValue>
      </Reference>
      <Reference URI="/xl/drawings/drawing44.xml?ContentType=application/vnd.openxmlformats-officedocument.drawing+xml">
        <DigestMethod Algorithm="http://www.w3.org/2001/04/xmlenc#sha256"/>
        <DigestValue>PeQDWPG8VIFwk6bLOkCxjnqaaLyk2rBhd/QvfPhPcfc=</DigestValue>
      </Reference>
      <Reference URI="/xl/drawings/drawing45.xml?ContentType=application/vnd.openxmlformats-officedocument.drawing+xml">
        <DigestMethod Algorithm="http://www.w3.org/2001/04/xmlenc#sha256"/>
        <DigestValue>VrrQdcBY3mLoRPyBIIEZKQGSBKl5XRJi7gUPdPn1BuU=</DigestValue>
      </Reference>
      <Reference URI="/xl/drawings/drawing5.xml?ContentType=application/vnd.openxmlformats-officedocument.drawing+xml">
        <DigestMethod Algorithm="http://www.w3.org/2001/04/xmlenc#sha256"/>
        <DigestValue>Ak/rGSYDLj/cJsCLQny+hx+0l14ZnCwt+IGaoxfXDm4=</DigestValue>
      </Reference>
      <Reference URI="/xl/drawings/drawing6.xml?ContentType=application/vnd.openxmlformats-officedocument.drawing+xml">
        <DigestMethod Algorithm="http://www.w3.org/2001/04/xmlenc#sha256"/>
        <DigestValue>EawLm8XikeOFWirKa9f77hj+BGtiEmHDh1Sw0ieEcmI=</DigestValue>
      </Reference>
      <Reference URI="/xl/drawings/drawing7.xml?ContentType=application/vnd.openxmlformats-officedocument.drawing+xml">
        <DigestMethod Algorithm="http://www.w3.org/2001/04/xmlenc#sha256"/>
        <DigestValue>a/iyTJavYNPxXed8aKMQAlm+Vampk+Zp2vIhjNurRvU=</DigestValue>
      </Reference>
      <Reference URI="/xl/drawings/drawing8.xml?ContentType=application/vnd.openxmlformats-officedocument.drawing+xml">
        <DigestMethod Algorithm="http://www.w3.org/2001/04/xmlenc#sha256"/>
        <DigestValue>PQbiFQkSbD4VIhLOn4iOfr3FrNft58ndPGmYQcTlEGc=</DigestValue>
      </Reference>
      <Reference URI="/xl/drawings/drawing9.xml?ContentType=application/vnd.openxmlformats-officedocument.drawing+xml">
        <DigestMethod Algorithm="http://www.w3.org/2001/04/xmlenc#sha256"/>
        <DigestValue>t7IpMj1BpkplbH6AMFL1OrmVesuITRqiXknjHS9HnqM=</DigestValue>
      </Reference>
      <Reference URI="/xl/drawings/vmlDrawing1.vml?ContentType=application/vnd.openxmlformats-officedocument.vmlDrawing">
        <DigestMethod Algorithm="http://www.w3.org/2001/04/xmlenc#sha256"/>
        <DigestValue>9LbkN5tkjkZ1HfJJEHLQ0V9tIHPgkxTys9HKdBfPy28=</DigestValue>
      </Reference>
      <Reference URI="/xl/media/image1.jpeg?ContentType=image/jpeg">
        <DigestMethod Algorithm="http://www.w3.org/2001/04/xmlenc#sha256"/>
        <DigestValue>tHYYLnXZZv4JEcpyqrN5zcFQP17pcrnFQEEVxSPpEaQ=</DigestValue>
      </Reference>
      <Reference URI="/xl/media/image10.jpeg?ContentType=image/jpeg">
        <DigestMethod Algorithm="http://www.w3.org/2001/04/xmlenc#sha256"/>
        <DigestValue>z8Fefu2xvzX4cMmVl2soKid6fIaunlGp6UZMYRja5Co=</DigestValue>
      </Reference>
      <Reference URI="/xl/media/image11.jpeg?ContentType=image/jpeg">
        <DigestMethod Algorithm="http://www.w3.org/2001/04/xmlenc#sha256"/>
        <DigestValue>5TBd+S82Bb2WUgwAmiDasTdNhDcpdznScOo80ZRjcOE=</DigestValue>
      </Reference>
      <Reference URI="/xl/media/image12.jpeg?ContentType=image/jpeg">
        <DigestMethod Algorithm="http://www.w3.org/2001/04/xmlenc#sha256"/>
        <DigestValue>74w7BfEQZH6vfSTza72OUJQXTsBfktuSRnuNLt+f2PY=</DigestValue>
      </Reference>
      <Reference URI="/xl/media/image13.jpeg?ContentType=image/jpeg">
        <DigestMethod Algorithm="http://www.w3.org/2001/04/xmlenc#sha256"/>
        <DigestValue>c4KbFI/foGo8wJpX0uRpIZLDwZiCPSGZsGmqWDQnD08=</DigestValue>
      </Reference>
      <Reference URI="/xl/media/image14.jpeg?ContentType=image/jpeg">
        <DigestMethod Algorithm="http://www.w3.org/2001/04/xmlenc#sha256"/>
        <DigestValue>yxnREpDf4j9X11ubqjq9501e4TbHB2mi0knn5O/fVlA=</DigestValue>
      </Reference>
      <Reference URI="/xl/media/image15.jpeg?ContentType=image/jpeg">
        <DigestMethod Algorithm="http://www.w3.org/2001/04/xmlenc#sha256"/>
        <DigestValue>kt7akNRGqxSps5UYhO3TNYrPlp9PKQuAaevpa2ce7NI=</DigestValue>
      </Reference>
      <Reference URI="/xl/media/image16.jpeg?ContentType=image/jpeg">
        <DigestMethod Algorithm="http://www.w3.org/2001/04/xmlenc#sha256"/>
        <DigestValue>k+DDz1F65FzUcB7o41i3JMPYjOQBIlcUnPTAVp4b6v0=</DigestValue>
      </Reference>
      <Reference URI="/xl/media/image17.jpeg?ContentType=image/jpeg">
        <DigestMethod Algorithm="http://www.w3.org/2001/04/xmlenc#sha256"/>
        <DigestValue>A/S5OmrP1nkHHehfMqPuSd1UjAuk0GQfNhkgSqmK2g8=</DigestValue>
      </Reference>
      <Reference URI="/xl/media/image18.jpeg?ContentType=image/jpeg">
        <DigestMethod Algorithm="http://www.w3.org/2001/04/xmlenc#sha256"/>
        <DigestValue>gMum+OsxGoqfE9EB18YsDQR5wdWg8uyLjvBFmm5S6NU=</DigestValue>
      </Reference>
      <Reference URI="/xl/media/image19.jpeg?ContentType=image/jpeg">
        <DigestMethod Algorithm="http://www.w3.org/2001/04/xmlenc#sha256"/>
        <DigestValue>QvPlvwR2bjkXh7f+sT224xSorYJashHOhJHKThDk8cg=</DigestValue>
      </Reference>
      <Reference URI="/xl/media/image2.jpeg?ContentType=image/jpeg">
        <DigestMethod Algorithm="http://www.w3.org/2001/04/xmlenc#sha256"/>
        <DigestValue>ff0eoviiWiYXrqDHDUM1eSI0cpYbnwLukfS6qXAhSMk=</DigestValue>
      </Reference>
      <Reference URI="/xl/media/image20.jpeg?ContentType=image/jpeg">
        <DigestMethod Algorithm="http://www.w3.org/2001/04/xmlenc#sha256"/>
        <DigestValue>ALBAhwzC2OHgjtOmwkural06CNX1jVCQeVKmRqwv7BQ=</DigestValue>
      </Reference>
      <Reference URI="/xl/media/image21.jpeg?ContentType=image/jpeg">
        <DigestMethod Algorithm="http://www.w3.org/2001/04/xmlenc#sha256"/>
        <DigestValue>zRPwgiBzTd9pVrSj/W2rphCysEirY8QGeip4XjAmx5U=</DigestValue>
      </Reference>
      <Reference URI="/xl/media/image22.jpeg?ContentType=image/jpeg">
        <DigestMethod Algorithm="http://www.w3.org/2001/04/xmlenc#sha256"/>
        <DigestValue>XgOr7y4VLLubpSba5JJeFSsI9gZ6sSOxovqIe3DWDYA=</DigestValue>
      </Reference>
      <Reference URI="/xl/media/image23.jpeg?ContentType=image/jpeg">
        <DigestMethod Algorithm="http://www.w3.org/2001/04/xmlenc#sha256"/>
        <DigestValue>pXHg3yDFNRxIc7AAuulqMoccyW1cHf6b+Yrt4ZU06o0=</DigestValue>
      </Reference>
      <Reference URI="/xl/media/image24.jpeg?ContentType=image/jpeg">
        <DigestMethod Algorithm="http://www.w3.org/2001/04/xmlenc#sha256"/>
        <DigestValue>R6CElL23S+W5xuMzzWYPc4CxO9+qX6Pu1DAluKNYNPk=</DigestValue>
      </Reference>
      <Reference URI="/xl/media/image25.jpeg?ContentType=image/jpeg">
        <DigestMethod Algorithm="http://www.w3.org/2001/04/xmlenc#sha256"/>
        <DigestValue>rL4DekB0IVBRviQfbJ8XI6tukx7NtNBKIpQMqYY1KbY=</DigestValue>
      </Reference>
      <Reference URI="/xl/media/image26.jpeg?ContentType=image/jpeg">
        <DigestMethod Algorithm="http://www.w3.org/2001/04/xmlenc#sha256"/>
        <DigestValue>wIx9JizOh4CacecdEbubfTmPsPbGOkBlh76LtaRqR4k=</DigestValue>
      </Reference>
      <Reference URI="/xl/media/image27.jpeg?ContentType=image/jpeg">
        <DigestMethod Algorithm="http://www.w3.org/2001/04/xmlenc#sha256"/>
        <DigestValue>Ge2dqjk+4W8n4ySto3oymOZwDLCTawLO/a5y+BbOYbM=</DigestValue>
      </Reference>
      <Reference URI="/xl/media/image28.jpeg?ContentType=image/jpeg">
        <DigestMethod Algorithm="http://www.w3.org/2001/04/xmlenc#sha256"/>
        <DigestValue>irEVpdvAPc84MRHO84O68tBP6E7Wu4+SKe+F1BvssVw=</DigestValue>
      </Reference>
      <Reference URI="/xl/media/image29.jpeg?ContentType=image/jpeg">
        <DigestMethod Algorithm="http://www.w3.org/2001/04/xmlenc#sha256"/>
        <DigestValue>lriem7l06ys0IelMX1seQCJ6Igh9z2Xz2321Acrey8M=</DigestValue>
      </Reference>
      <Reference URI="/xl/media/image3.emf?ContentType=image/x-emf">
        <DigestMethod Algorithm="http://www.w3.org/2001/04/xmlenc#sha256"/>
        <DigestValue>sywXSjwueQP+dHF8U8J99uDc6rp9plNHB4Gld4ZHpuQ=</DigestValue>
      </Reference>
      <Reference URI="/xl/media/image30.jpeg?ContentType=image/jpeg">
        <DigestMethod Algorithm="http://www.w3.org/2001/04/xmlenc#sha256"/>
        <DigestValue>6s4H2GCxkgW9P4xWgknYkoJQQ+0xIAlDDjwd9F9CUoA=</DigestValue>
      </Reference>
      <Reference URI="/xl/media/image31.jpeg?ContentType=image/jpeg">
        <DigestMethod Algorithm="http://www.w3.org/2001/04/xmlenc#sha256"/>
        <DigestValue>MZ1G2qzlbqM3cV9lD1S2nEM0po+71CSIfskFHl/ZHIQ=</DigestValue>
      </Reference>
      <Reference URI="/xl/media/image32.jpeg?ContentType=image/jpeg">
        <DigestMethod Algorithm="http://www.w3.org/2001/04/xmlenc#sha256"/>
        <DigestValue>jm7ERTNCJ6ZHBdI3Vg84FtGsH1oFfmrpwOnvzJ+A8W8=</DigestValue>
      </Reference>
      <Reference URI="/xl/media/image4.emf?ContentType=image/x-emf">
        <DigestMethod Algorithm="http://www.w3.org/2001/04/xmlenc#sha256"/>
        <DigestValue>gUsTudeVolBHR/F/ievXmLujog185MPVGWOVDDjbQu0=</DigestValue>
      </Reference>
      <Reference URI="/xl/media/image5.emf?ContentType=image/x-emf">
        <DigestMethod Algorithm="http://www.w3.org/2001/04/xmlenc#sha256"/>
        <DigestValue>zjbn/hjVMuw8nNwUqE1Mc/zxz/AdDH+OOqa0/niEg5c=</DigestValue>
      </Reference>
      <Reference URI="/xl/media/image6.jpeg?ContentType=image/jpeg">
        <DigestMethod Algorithm="http://www.w3.org/2001/04/xmlenc#sha256"/>
        <DigestValue>1B51DDVXCI2om0IrwgUR5CzA8ZBJmHKaWZz4Xj3Id24=</DigestValue>
      </Reference>
      <Reference URI="/xl/media/image7.jpeg?ContentType=image/jpeg">
        <DigestMethod Algorithm="http://www.w3.org/2001/04/xmlenc#sha256"/>
        <DigestValue>mItvm6aBFokJlOFyAOoXLb3mvhCqLEP3AKRoOiEFPpU=</DigestValue>
      </Reference>
      <Reference URI="/xl/media/image8.jpeg?ContentType=image/jpeg">
        <DigestMethod Algorithm="http://www.w3.org/2001/04/xmlenc#sha256"/>
        <DigestValue>p2zv35+JJorarAql+FYb2WL21lJ9f54A550KIQL3AH8=</DigestValue>
      </Reference>
      <Reference URI="/xl/media/image9.png?ContentType=image/png">
        <DigestMethod Algorithm="http://www.w3.org/2001/04/xmlenc#sha256"/>
        <DigestValue>O8Zl2KboTyh5yKDKcLUstXTurHEQgizzU8SC+ZpiCKA=</DigestValue>
      </Reference>
      <Reference URI="/xl/printerSettings/printerSettings1.bin?ContentType=application/vnd.openxmlformats-officedocument.spreadsheetml.printerSettings">
        <DigestMethod Algorithm="http://www.w3.org/2001/04/xmlenc#sha256"/>
        <DigestValue>xsjcjp08gYqgR1mdEJ8/Yi3+7mFN7/191uYs6FUjnVM=</DigestValue>
      </Reference>
      <Reference URI="/xl/printerSettings/printerSettings10.bin?ContentType=application/vnd.openxmlformats-officedocument.spreadsheetml.printerSettings">
        <DigestMethod Algorithm="http://www.w3.org/2001/04/xmlenc#sha256"/>
        <DigestValue>TaA6KX/SRWPpmiasS8KGCRFI/mFTpQlGqiM07LbibG8=</DigestValue>
      </Reference>
      <Reference URI="/xl/printerSettings/printerSettings11.bin?ContentType=application/vnd.openxmlformats-officedocument.spreadsheetml.printerSettings">
        <DigestMethod Algorithm="http://www.w3.org/2001/04/xmlenc#sha256"/>
        <DigestValue>TaA6KX/SRWPpmiasS8KGCRFI/mFTpQlGqiM07LbibG8=</DigestValue>
      </Reference>
      <Reference URI="/xl/printerSettings/printerSettings12.bin?ContentType=application/vnd.openxmlformats-officedocument.spreadsheetml.printerSettings">
        <DigestMethod Algorithm="http://www.w3.org/2001/04/xmlenc#sha256"/>
        <DigestValue>TaA6KX/SRWPpmiasS8KGCRFI/mFTpQlGqiM07LbibG8=</DigestValue>
      </Reference>
      <Reference URI="/xl/printerSettings/printerSettings13.bin?ContentType=application/vnd.openxmlformats-officedocument.spreadsheetml.printerSettings">
        <DigestMethod Algorithm="http://www.w3.org/2001/04/xmlenc#sha256"/>
        <DigestValue>Tk9LK+ZWXefqfSgjKvpxh3wCnZiNDftIGDWyddQuC14=</DigestValue>
      </Reference>
      <Reference URI="/xl/printerSettings/printerSettings14.bin?ContentType=application/vnd.openxmlformats-officedocument.spreadsheetml.printerSettings">
        <DigestMethod Algorithm="http://www.w3.org/2001/04/xmlenc#sha256"/>
        <DigestValue>LAQiH0lB/5dCvMtaOkRxCpTcD+xZ0MfBtrjnIGuhOAQ=</DigestValue>
      </Reference>
      <Reference URI="/xl/printerSettings/printerSettings15.bin?ContentType=application/vnd.openxmlformats-officedocument.spreadsheetml.printerSettings">
        <DigestMethod Algorithm="http://www.w3.org/2001/04/xmlenc#sha256"/>
        <DigestValue>TaA6KX/SRWPpmiasS8KGCRFI/mFTpQlGqiM07LbibG8=</DigestValue>
      </Reference>
      <Reference URI="/xl/printerSettings/printerSettings16.bin?ContentType=application/vnd.openxmlformats-officedocument.spreadsheetml.printerSettings">
        <DigestMethod Algorithm="http://www.w3.org/2001/04/xmlenc#sha256"/>
        <DigestValue>TaA6KX/SRWPpmiasS8KGCRFI/mFTpQlGqiM07LbibG8=</DigestValue>
      </Reference>
      <Reference URI="/xl/printerSettings/printerSettings17.bin?ContentType=application/vnd.openxmlformats-officedocument.spreadsheetml.printerSettings">
        <DigestMethod Algorithm="http://www.w3.org/2001/04/xmlenc#sha256"/>
        <DigestValue>TaA6KX/SRWPpmiasS8KGCRFI/mFTpQlGqiM07LbibG8=</DigestValue>
      </Reference>
      <Reference URI="/xl/printerSettings/printerSettings18.bin?ContentType=application/vnd.openxmlformats-officedocument.spreadsheetml.printerSettings">
        <DigestMethod Algorithm="http://www.w3.org/2001/04/xmlenc#sha256"/>
        <DigestValue>TaA6KX/SRWPpmiasS8KGCRFI/mFTpQlGqiM07LbibG8=</DigestValue>
      </Reference>
      <Reference URI="/xl/printerSettings/printerSettings19.bin?ContentType=application/vnd.openxmlformats-officedocument.spreadsheetml.printerSettings">
        <DigestMethod Algorithm="http://www.w3.org/2001/04/xmlenc#sha256"/>
        <DigestValue>LAQiH0lB/5dCvMtaOkRxCpTcD+xZ0MfBtrjnIGuhOAQ=</DigestValue>
      </Reference>
      <Reference URI="/xl/printerSettings/printerSettings2.bin?ContentType=application/vnd.openxmlformats-officedocument.spreadsheetml.printerSettings">
        <DigestMethod Algorithm="http://www.w3.org/2001/04/xmlenc#sha256"/>
        <DigestValue>Tk9LK+ZWXefqfSgjKvpxh3wCnZiNDftIGDWyddQuC14=</DigestValue>
      </Reference>
      <Reference URI="/xl/printerSettings/printerSettings20.bin?ContentType=application/vnd.openxmlformats-officedocument.spreadsheetml.printerSettings">
        <DigestMethod Algorithm="http://www.w3.org/2001/04/xmlenc#sha256"/>
        <DigestValue>TaA6KX/SRWPpmiasS8KGCRFI/mFTpQlGqiM07LbibG8=</DigestValue>
      </Reference>
      <Reference URI="/xl/printerSettings/printerSettings21.bin?ContentType=application/vnd.openxmlformats-officedocument.spreadsheetml.printerSettings">
        <DigestMethod Algorithm="http://www.w3.org/2001/04/xmlenc#sha256"/>
        <DigestValue>TaA6KX/SRWPpmiasS8KGCRFI/mFTpQlGqiM07LbibG8=</DigestValue>
      </Reference>
      <Reference URI="/xl/printerSettings/printerSettings22.bin?ContentType=application/vnd.openxmlformats-officedocument.spreadsheetml.printerSettings">
        <DigestMethod Algorithm="http://www.w3.org/2001/04/xmlenc#sha256"/>
        <DigestValue>TaA6KX/SRWPpmiasS8KGCRFI/mFTpQlGqiM07LbibG8=</DigestValue>
      </Reference>
      <Reference URI="/xl/printerSettings/printerSettings23.bin?ContentType=application/vnd.openxmlformats-officedocument.spreadsheetml.printerSettings">
        <DigestMethod Algorithm="http://www.w3.org/2001/04/xmlenc#sha256"/>
        <DigestValue>TaA6KX/SRWPpmiasS8KGCRFI/mFTpQlGqiM07LbibG8=</DigestValue>
      </Reference>
      <Reference URI="/xl/printerSettings/printerSettings24.bin?ContentType=application/vnd.openxmlformats-officedocument.spreadsheetml.printerSettings">
        <DigestMethod Algorithm="http://www.w3.org/2001/04/xmlenc#sha256"/>
        <DigestValue>TaA6KX/SRWPpmiasS8KGCRFI/mFTpQlGqiM07LbibG8=</DigestValue>
      </Reference>
      <Reference URI="/xl/printerSettings/printerSettings25.bin?ContentType=application/vnd.openxmlformats-officedocument.spreadsheetml.printerSettings">
        <DigestMethod Algorithm="http://www.w3.org/2001/04/xmlenc#sha256"/>
        <DigestValue>TaA6KX/SRWPpmiasS8KGCRFI/mFTpQlGqiM07LbibG8=</DigestValue>
      </Reference>
      <Reference URI="/xl/printerSettings/printerSettings26.bin?ContentType=application/vnd.openxmlformats-officedocument.spreadsheetml.printerSettings">
        <DigestMethod Algorithm="http://www.w3.org/2001/04/xmlenc#sha256"/>
        <DigestValue>TaA6KX/SRWPpmiasS8KGCRFI/mFTpQlGqiM07LbibG8=</DigestValue>
      </Reference>
      <Reference URI="/xl/printerSettings/printerSettings27.bin?ContentType=application/vnd.openxmlformats-officedocument.spreadsheetml.printerSettings">
        <DigestMethod Algorithm="http://www.w3.org/2001/04/xmlenc#sha256"/>
        <DigestValue>TaA6KX/SRWPpmiasS8KGCRFI/mFTpQlGqiM07LbibG8=</DigestValue>
      </Reference>
      <Reference URI="/xl/printerSettings/printerSettings28.bin?ContentType=application/vnd.openxmlformats-officedocument.spreadsheetml.printerSettings">
        <DigestMethod Algorithm="http://www.w3.org/2001/04/xmlenc#sha256"/>
        <DigestValue>TaA6KX/SRWPpmiasS8KGCRFI/mFTpQlGqiM07LbibG8=</DigestValue>
      </Reference>
      <Reference URI="/xl/printerSettings/printerSettings29.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Tk9LK+ZWXefqfSgjKvpxh3wCnZiNDftIGDWyddQuC14=</DigestValue>
      </Reference>
      <Reference URI="/xl/printerSettings/printerSettings30.bin?ContentType=application/vnd.openxmlformats-officedocument.spreadsheetml.printerSettings">
        <DigestMethod Algorithm="http://www.w3.org/2001/04/xmlenc#sha256"/>
        <DigestValue>GyyR84UYFfbFvVrs+ip9vPggIMAXC0nxkmeUVNsGxCc=</DigestValue>
      </Reference>
      <Reference URI="/xl/printerSettings/printerSettings31.bin?ContentType=application/vnd.openxmlformats-officedocument.spreadsheetml.printerSettings">
        <DigestMethod Algorithm="http://www.w3.org/2001/04/xmlenc#sha256"/>
        <DigestValue>TaA6KX/SRWPpmiasS8KGCRFI/mFTpQlGqiM07LbibG8=</DigestValue>
      </Reference>
      <Reference URI="/xl/printerSettings/printerSettings32.bin?ContentType=application/vnd.openxmlformats-officedocument.spreadsheetml.printerSettings">
        <DigestMethod Algorithm="http://www.w3.org/2001/04/xmlenc#sha256"/>
        <DigestValue>s6l80irlBTW+uFk7nR5c7WcaDa2jSh3MPBgl0IjaDO0=</DigestValue>
      </Reference>
      <Reference URI="/xl/printerSettings/printerSettings33.bin?ContentType=application/vnd.openxmlformats-officedocument.spreadsheetml.printerSettings">
        <DigestMethod Algorithm="http://www.w3.org/2001/04/xmlenc#sha256"/>
        <DigestValue>TaA6KX/SRWPpmiasS8KGCRFI/mFTpQlGqiM07LbibG8=</DigestValue>
      </Reference>
      <Reference URI="/xl/printerSettings/printerSettings34.bin?ContentType=application/vnd.openxmlformats-officedocument.spreadsheetml.printerSettings">
        <DigestMethod Algorithm="http://www.w3.org/2001/04/xmlenc#sha256"/>
        <DigestValue>TaA6KX/SRWPpmiasS8KGCRFI/mFTpQlGqiM07LbibG8=</DigestValue>
      </Reference>
      <Reference URI="/xl/printerSettings/printerSettings35.bin?ContentType=application/vnd.openxmlformats-officedocument.spreadsheetml.printerSettings">
        <DigestMethod Algorithm="http://www.w3.org/2001/04/xmlenc#sha256"/>
        <DigestValue>TaA6KX/SRWPpmiasS8KGCRFI/mFTpQlGqiM07LbibG8=</DigestValue>
      </Reference>
      <Reference URI="/xl/printerSettings/printerSettings36.bin?ContentType=application/vnd.openxmlformats-officedocument.spreadsheetml.printerSettings">
        <DigestMethod Algorithm="http://www.w3.org/2001/04/xmlenc#sha256"/>
        <DigestValue>TaA6KX/SRWPpmiasS8KGCRFI/mFTpQlGqiM07LbibG8=</DigestValue>
      </Reference>
      <Reference URI="/xl/printerSettings/printerSettings37.bin?ContentType=application/vnd.openxmlformats-officedocument.spreadsheetml.printerSettings">
        <DigestMethod Algorithm="http://www.w3.org/2001/04/xmlenc#sha256"/>
        <DigestValue>TaA6KX/SRWPpmiasS8KGCRFI/mFTpQlGqiM07LbibG8=</DigestValue>
      </Reference>
      <Reference URI="/xl/printerSettings/printerSettings38.bin?ContentType=application/vnd.openxmlformats-officedocument.spreadsheetml.printerSettings">
        <DigestMethod Algorithm="http://www.w3.org/2001/04/xmlenc#sha256"/>
        <DigestValue>TaA6KX/SRWPpmiasS8KGCRFI/mFTpQlGqiM07LbibG8=</DigestValue>
      </Reference>
      <Reference URI="/xl/printerSettings/printerSettings39.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Dz27cbWr41kVTaSP3vl/G9giw0/aTSuchDZ4fbkwKi4=</DigestValue>
      </Reference>
      <Reference URI="/xl/printerSettings/printerSettings40.bin?ContentType=application/vnd.openxmlformats-officedocument.spreadsheetml.printerSettings">
        <DigestMethod Algorithm="http://www.w3.org/2001/04/xmlenc#sha256"/>
        <DigestValue>TaA6KX/SRWPpmiasS8KGCRFI/mFTpQlGqiM07LbibG8=</DigestValue>
      </Reference>
      <Reference URI="/xl/printerSettings/printerSettings41.bin?ContentType=application/vnd.openxmlformats-officedocument.spreadsheetml.printerSettings">
        <DigestMethod Algorithm="http://www.w3.org/2001/04/xmlenc#sha256"/>
        <DigestValue>TaA6KX/SRWPpmiasS8KGCRFI/mFTpQlGqiM07LbibG8=</DigestValue>
      </Reference>
      <Reference URI="/xl/printerSettings/printerSettings42.bin?ContentType=application/vnd.openxmlformats-officedocument.spreadsheetml.printerSettings">
        <DigestMethod Algorithm="http://www.w3.org/2001/04/xmlenc#sha256"/>
        <DigestValue>TaA6KX/SRWPpmiasS8KGCRFI/mFTpQlGqiM07LbibG8=</DigestValue>
      </Reference>
      <Reference URI="/xl/printerSettings/printerSettings43.bin?ContentType=application/vnd.openxmlformats-officedocument.spreadsheetml.printerSettings">
        <DigestMethod Algorithm="http://www.w3.org/2001/04/xmlenc#sha256"/>
        <DigestValue>TaA6KX/SRWPpmiasS8KGCRFI/mFTpQlGqiM07LbibG8=</DigestValue>
      </Reference>
      <Reference URI="/xl/printerSettings/printerSettings44.bin?ContentType=application/vnd.openxmlformats-officedocument.spreadsheetml.printerSettings">
        <DigestMethod Algorithm="http://www.w3.org/2001/04/xmlenc#sha256"/>
        <DigestValue>TaA6KX/SRWPpmiasS8KGCRFI/mFTpQlGqiM07LbibG8=</DigestValue>
      </Reference>
      <Reference URI="/xl/printerSettings/printerSettings45.bin?ContentType=application/vnd.openxmlformats-officedocument.spreadsheetml.printerSettings">
        <DigestMethod Algorithm="http://www.w3.org/2001/04/xmlenc#sha256"/>
        <DigestValue>GyyR84UYFfbFvVrs+ip9vPggIMAXC0nxkmeUVNsGxCc=</DigestValue>
      </Reference>
      <Reference URI="/xl/printerSettings/printerSettings5.bin?ContentType=application/vnd.openxmlformats-officedocument.spreadsheetml.printerSettings">
        <DigestMethod Algorithm="http://www.w3.org/2001/04/xmlenc#sha256"/>
        <DigestValue>wLiy6LpEuHxBnsxzQ892jbm/w59pzVZlxGs3Du30RNs=</DigestValue>
      </Reference>
      <Reference URI="/xl/printerSettings/printerSettings6.bin?ContentType=application/vnd.openxmlformats-officedocument.spreadsheetml.printerSettings">
        <DigestMethod Algorithm="http://www.w3.org/2001/04/xmlenc#sha256"/>
        <DigestValue>TaA6KX/SRWPpmiasS8KGCRFI/mFTpQlGqiM07LbibG8=</DigestValue>
      </Reference>
      <Reference URI="/xl/printerSettings/printerSettings7.bin?ContentType=application/vnd.openxmlformats-officedocument.spreadsheetml.printerSettings">
        <DigestMethod Algorithm="http://www.w3.org/2001/04/xmlenc#sha256"/>
        <DigestValue>TaA6KX/SRWPpmiasS8KGCRFI/mFTpQlGqiM07LbibG8=</DigestValue>
      </Reference>
      <Reference URI="/xl/printerSettings/printerSettings8.bin?ContentType=application/vnd.openxmlformats-officedocument.spreadsheetml.printerSettings">
        <DigestMethod Algorithm="http://www.w3.org/2001/04/xmlenc#sha256"/>
        <DigestValue>TaA6KX/SRWPpmiasS8KGCRFI/mFTpQlGqiM07LbibG8=</DigestValue>
      </Reference>
      <Reference URI="/xl/printerSettings/printerSettings9.bin?ContentType=application/vnd.openxmlformats-officedocument.spreadsheetml.printerSettings">
        <DigestMethod Algorithm="http://www.w3.org/2001/04/xmlenc#sha256"/>
        <DigestValue>TaA6KX/SRWPpmiasS8KGCRFI/mFTpQlGqiM07LbibG8=</DigestValue>
      </Reference>
      <Reference URI="/xl/sharedStrings.xml?ContentType=application/vnd.openxmlformats-officedocument.spreadsheetml.sharedStrings+xml">
        <DigestMethod Algorithm="http://www.w3.org/2001/04/xmlenc#sha256"/>
        <DigestValue>i9/bwEHJi1Np8UZ0ZRRXl0aTJ4ajI28GFf9dq1SxdxM=</DigestValue>
      </Reference>
      <Reference URI="/xl/styles.xml?ContentType=application/vnd.openxmlformats-officedocument.spreadsheetml.styles+xml">
        <DigestMethod Algorithm="http://www.w3.org/2001/04/xmlenc#sha256"/>
        <DigestValue>A/CQsr5HnD4P4pcbXLyEeMHlNMMSQj6+VXFru5kJN2E=</DigestValue>
      </Reference>
      <Reference URI="/xl/theme/theme1.xml?ContentType=application/vnd.openxmlformats-officedocument.theme+xml">
        <DigestMethod Algorithm="http://www.w3.org/2001/04/xmlenc#sha256"/>
        <DigestValue>cI0/HXUJqryaYoRwZC3vNBHtNesfR3Vou+AOm9g0lJo=</DigestValue>
      </Reference>
      <Reference URI="/xl/workbook.xml?ContentType=application/vnd.openxmlformats-officedocument.spreadsheetml.sheet.main+xml">
        <DigestMethod Algorithm="http://www.w3.org/2001/04/xmlenc#sha256"/>
        <DigestValue>ItPLJTk1OjIYzBldr3oPwXGza5KhnQe1ky9nJWt5ssc=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+BaS/HzMhZvgymMUYRUkbCwSJ1I5c/o/tC1teWbfMDE=</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sLAyB/ivPAvzDhjFp3qhlhByAdJLKCZlv86uSB7TW54=</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THN4suJYDJQrBPb7aVbzr8dimaodct7Vq8qNsBy5mWU=</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CT17HW5GAUg8IDCoaiJv6Mmp5l/6Gnt1WxqNfk70QIQ=</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7jDD410mty20UU2MmXoAgxr4t+Of4vGfmaoWvGUM1Ps=</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Z+OMXa9pj7LK6f4e9JuVIih6+fVMLTnfe8KM3dgHpx8=</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zHMio15cATmGVO/6ruckrA49B89o3wymufjxZVwXKMs=</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B8Tp91fZSJoFRMcpgMC9BDM1c0zbyGj47c6YRDMNi5s=</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fBxG8jFEB3Fc71SEEMXhw2bfJeNKRGcZXH2/fABHdt4=</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x4pMp6g58P+c/+cyJCWhKQxvmwLb9G3SpFJBijRcR/M=</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w9kJgC3POm8IXkF8apaHYpiB7UgESnMvh8+REVGXmoc=</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AICw4A5sqwpexidxtvwLmMDLkj6/DEBu8WGixzTBfHQ=</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QpQa+N3sqSOvvVDMDSgcxaYsyxI8T0m84fD5NCi6ggA=</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SPa8aTCKCFQBc0AhbGDDDrpRqkrwbpJ6ah6MXzreUBU=</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X5Qc5hD0DPF23cCE1lttU8x2piyNNDvX4LaT22CQL+M=</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/PEDt/kXNx3xPTxxQf/oyIaFScHF3HEpe6M8YVyjT9w=</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HTtszp5I0MNQjB275m1lKESBjD8w1K8c8IUDO22lMUQ=</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Av9Zc+2SAbzrgcftbC7uVVCvT7nUJsSxZZUTuR0wV+M=</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2BLy2bCAJXLz7b9AfnFDd+sQ86qMwGGnBlyrnGUb1M8=</DigestValue>
      </Reference>
      <Reference URI="/xl/worksheets/_rels/sheet2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CiDnGj4nGamcHTCamyfJ+Q4QYQB8Wc6++eCnmY4eO2Y=</DigestValue>
      </Reference>
      <Reference URI="/xl/worksheets/_rels/sheet2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YQiD0W1EhXP8boke70di1vr6ize294QfvJjD1olfxdQ=</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iLnqDiTvY3jcO6oGUkMq4Xn822GZ9FieCsP3rsGEq9A=</DigestValue>
      </Reference>
      <Reference URI="/xl/worksheets/_rels/sheet3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XOUT5cQS8BvcJkOuJM7d/jNDWWtnhfH4BmA/tGPcT54=</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vTZFN1Y2/uJ3XnWIxsUpNvgHpImLjr0IJFejUFdkpnc=</DigestValue>
      </Reference>
      <Reference URI="/xl/worksheets/_rels/sheet3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3kwSbEp1Bkbu5jr6eY9uvlI5BsNnWLtoglkDm8y9UzA=</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wUflzU4fF91Qv6WRMhw1Q9QxSoNcGCV51apbfPgiRYU=</DigestValue>
      </Reference>
      <Reference URI="/xl/worksheets/_rels/sheet3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ZOJgod25Qg/d0GL7pJE0mgzw1fPWX+2h/P1KGcrCWyQ=</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d4tiKsLX4t9J00sdDk3ei4P3ak5jxYUx5Z4oeT0YChE=</DigestValue>
      </Reference>
      <Reference URI="/xl/worksheets/_rels/sheet3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G0QecQ19wTrihUHQ7AAvDOxUIFGwDCVFc6sQKzx7NHs=</DigestValue>
      </Reference>
      <Reference URI="/xl/worksheets/_rels/sheet3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e/AcKArf8hTp6D25oIYzMvW4Z9dMaFtGHq3caJXUThU=</DigestValue>
      </Reference>
      <Reference URI="/xl/worksheets/_rels/sheet3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doyNXZSmZYyescG/1OqfKUsa7dYwrCJ3MjnuL343vqk=</DigestValue>
      </Reference>
      <Reference URI="/xl/worksheets/_rels/sheet3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P7TIF5IFO5I53XNNG+9e4TM84OZSh+MICpzYOXtbtBs=</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Tawd0AR3WKIFqlhccubY3AMVoPIhyN3+vwBhGLrXAaA=</DigestValue>
      </Reference>
      <Reference URI="/xl/worksheets/_rels/sheet4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5SYS5mNxAvt2oEOrO6SnLZq71GDscWLgtW55U1dze8k=</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rhRcOQM7fUSG0+uaaWlrBoJ9G0pAMXtWx9n2v3KdJfo=</DigestValue>
      </Reference>
      <Reference URI="/xl/worksheets/_rels/sheet4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pIc4nTI9zSXJp26iUuqoHPvmj4rTZH+j6r03qaCMIM4=</DigestValue>
      </Reference>
      <Reference URI="/xl/worksheets/_rels/sheet4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OkBflyvmkeQXLq5qGN0CQEBfH+ErOdjbD3MoU+CuPlk=</DigestValue>
      </Reference>
      <Reference URI="/xl/worksheets/_rels/sheet4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u4krCFc0C75AzHplRRLvuHZnnv8TbHbxCuy1lDrjesU=</DigestValue>
      </Reference>
      <Reference URI="/xl/worksheets/_rels/sheet4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oaNPgSEYDZ7rrmwYrgOHTYs+yz939aCeNDFb3tpOkm4=</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kES1yCotKwnnhOOZkxVYB9G/E/IMRFzLZ5BhStIJkE0=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8GKlLdInL2QRjK8f6lVFdQ6jnGET2MO39Zd+uuWgXI0=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XcHrgaSEQPXtEt8bDTvGf3twKbRe1ZYn2wcDZ6ypBbY=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X3zpCex888qW3aWZrots4NCsUJcmpFznSbbui3dQdeI=</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9OECRoONlLJKFtVUgpZ5A1EvEAwg5NdHus6boCYjhzY=</DigestValue>
      </Reference>
      <Reference URI="/xl/worksheets/sheet1.xml?ContentType=application/vnd.openxmlformats-officedocument.spreadsheetml.worksheet+xml">
        <DigestMethod Algorithm="http://www.w3.org/2001/04/xmlenc#sha256"/>
        <DigestValue>AlfFUGf0wYaxs1oJjQ3bZMdFMRFWVijhptukQfhhpvM=</DigestValue>
      </Reference>
      <Reference URI="/xl/worksheets/sheet10.xml?ContentType=application/vnd.openxmlformats-officedocument.spreadsheetml.worksheet+xml">
        <DigestMethod Algorithm="http://www.w3.org/2001/04/xmlenc#sha256"/>
        <DigestValue>XbADsBRhljSpHb7BJX4LM94WqvhjEXrbB4uFmwNWp1c=</DigestValue>
      </Reference>
      <Reference URI="/xl/worksheets/sheet11.xml?ContentType=application/vnd.openxmlformats-officedocument.spreadsheetml.worksheet+xml">
        <DigestMethod Algorithm="http://www.w3.org/2001/04/xmlenc#sha256"/>
        <DigestValue>xUdsQqtBpE5qOHpsCo4tFEQzuPGgSg+OawQDYqDcnMY=</DigestValue>
      </Reference>
      <Reference URI="/xl/worksheets/sheet12.xml?ContentType=application/vnd.openxmlformats-officedocument.spreadsheetml.worksheet+xml">
        <DigestMethod Algorithm="http://www.w3.org/2001/04/xmlenc#sha256"/>
        <DigestValue>rEgDiPnCmvQsLPDtETVDoD65HhdvyDlIGkWa4xBVC5o=</DigestValue>
      </Reference>
      <Reference URI="/xl/worksheets/sheet13.xml?ContentType=application/vnd.openxmlformats-officedocument.spreadsheetml.worksheet+xml">
        <DigestMethod Algorithm="http://www.w3.org/2001/04/xmlenc#sha256"/>
        <DigestValue>hYfgFUo+lcO5EZC9GG+VmbOaoDmp5ZvwvIAPNDncVBY=</DigestValue>
      </Reference>
      <Reference URI="/xl/worksheets/sheet14.xml?ContentType=application/vnd.openxmlformats-officedocument.spreadsheetml.worksheet+xml">
        <DigestMethod Algorithm="http://www.w3.org/2001/04/xmlenc#sha256"/>
        <DigestValue>DFZS1g3SclQOo8sMbZ/WuT3S0x8EZbvpLyZrRkEhAuE=</DigestValue>
      </Reference>
      <Reference URI="/xl/worksheets/sheet15.xml?ContentType=application/vnd.openxmlformats-officedocument.spreadsheetml.worksheet+xml">
        <DigestMethod Algorithm="http://www.w3.org/2001/04/xmlenc#sha256"/>
        <DigestValue>JFo5mKa72qJgHtp1FoyJMY7TV9xyfNkO1pe7Tz4NYnM=</DigestValue>
      </Reference>
      <Reference URI="/xl/worksheets/sheet16.xml?ContentType=application/vnd.openxmlformats-officedocument.spreadsheetml.worksheet+xml">
        <DigestMethod Algorithm="http://www.w3.org/2001/04/xmlenc#sha256"/>
        <DigestValue>ol3M/+yMjXxN0xhGDSMDga7/PymSZoQCTPQ7nePupho=</DigestValue>
      </Reference>
      <Reference URI="/xl/worksheets/sheet17.xml?ContentType=application/vnd.openxmlformats-officedocument.spreadsheetml.worksheet+xml">
        <DigestMethod Algorithm="http://www.w3.org/2001/04/xmlenc#sha256"/>
        <DigestValue>viWbssBUG/FyK9T8RDBde1p4VDOiTgyv2+Gmvy4hiKo=</DigestValue>
      </Reference>
      <Reference URI="/xl/worksheets/sheet18.xml?ContentType=application/vnd.openxmlformats-officedocument.spreadsheetml.worksheet+xml">
        <DigestMethod Algorithm="http://www.w3.org/2001/04/xmlenc#sha256"/>
        <DigestValue>Jq5OkHrBh9UWYFd8f+C0ZWWLsPcPcQAsWG/Kufhf2u8=</DigestValue>
      </Reference>
      <Reference URI="/xl/worksheets/sheet19.xml?ContentType=application/vnd.openxmlformats-officedocument.spreadsheetml.worksheet+xml">
        <DigestMethod Algorithm="http://www.w3.org/2001/04/xmlenc#sha256"/>
        <DigestValue>048iB+2LgUwTNMim4nAu/2Afkxx6FuGe5UXR0C0GY4Q=</DigestValue>
      </Reference>
      <Reference URI="/xl/worksheets/sheet2.xml?ContentType=application/vnd.openxmlformats-officedocument.spreadsheetml.worksheet+xml">
        <DigestMethod Algorithm="http://www.w3.org/2001/04/xmlenc#sha256"/>
        <DigestValue>U6Qbhl8OXVGWLQOCawJCrnzdGDzEmVXRYr9+VKO07mI=</DigestValue>
      </Reference>
      <Reference URI="/xl/worksheets/sheet20.xml?ContentType=application/vnd.openxmlformats-officedocument.spreadsheetml.worksheet+xml">
        <DigestMethod Algorithm="http://www.w3.org/2001/04/xmlenc#sha256"/>
        <DigestValue>rbQ4yngKvXmuohTXuN6ViSVH9PfS8/Vhl9XkXCbh4FU=</DigestValue>
      </Reference>
      <Reference URI="/xl/worksheets/sheet21.xml?ContentType=application/vnd.openxmlformats-officedocument.spreadsheetml.worksheet+xml">
        <DigestMethod Algorithm="http://www.w3.org/2001/04/xmlenc#sha256"/>
        <DigestValue>UABZDiMfaL3UqN65Cs2i3y/qXnOrPZhrouDS9B4A+DA=</DigestValue>
      </Reference>
      <Reference URI="/xl/worksheets/sheet22.xml?ContentType=application/vnd.openxmlformats-officedocument.spreadsheetml.worksheet+xml">
        <DigestMethod Algorithm="http://www.w3.org/2001/04/xmlenc#sha256"/>
        <DigestValue>cG8PVWbASxMqPZFtT6hT52cR7MoiTKuy/3MrQqspnXU=</DigestValue>
      </Reference>
      <Reference URI="/xl/worksheets/sheet23.xml?ContentType=application/vnd.openxmlformats-officedocument.spreadsheetml.worksheet+xml">
        <DigestMethod Algorithm="http://www.w3.org/2001/04/xmlenc#sha256"/>
        <DigestValue>Wr/xQbk0EEmJ3F70mf12gZOOVerCMw2l5pqXKL/Fhrg=</DigestValue>
      </Reference>
      <Reference URI="/xl/worksheets/sheet24.xml?ContentType=application/vnd.openxmlformats-officedocument.spreadsheetml.worksheet+xml">
        <DigestMethod Algorithm="http://www.w3.org/2001/04/xmlenc#sha256"/>
        <DigestValue>meyva2i/MjLgxXZ5OiI247fNVtwW+mG3l+vkdx5ujyk=</DigestValue>
      </Reference>
      <Reference URI="/xl/worksheets/sheet25.xml?ContentType=application/vnd.openxmlformats-officedocument.spreadsheetml.worksheet+xml">
        <DigestMethod Algorithm="http://www.w3.org/2001/04/xmlenc#sha256"/>
        <DigestValue>/BnZKbVFlurecyNPzyVYS4z1ZWOnRbdn5XreH5UHVBw=</DigestValue>
      </Reference>
      <Reference URI="/xl/worksheets/sheet26.xml?ContentType=application/vnd.openxmlformats-officedocument.spreadsheetml.worksheet+xml">
        <DigestMethod Algorithm="http://www.w3.org/2001/04/xmlenc#sha256"/>
        <DigestValue>0VnwOUmInE2PXuwyK5B8wxn6Uhnn8PfSq4but6MGHLY=</DigestValue>
      </Reference>
      <Reference URI="/xl/worksheets/sheet27.xml?ContentType=application/vnd.openxmlformats-officedocument.spreadsheetml.worksheet+xml">
        <DigestMethod Algorithm="http://www.w3.org/2001/04/xmlenc#sha256"/>
        <DigestValue>Qp0y+x/CjJeaaBAm8oKFU66fxJPrzc20snltRAviqGc=</DigestValue>
      </Reference>
      <Reference URI="/xl/worksheets/sheet28.xml?ContentType=application/vnd.openxmlformats-officedocument.spreadsheetml.worksheet+xml">
        <DigestMethod Algorithm="http://www.w3.org/2001/04/xmlenc#sha256"/>
        <DigestValue>CT6cdWB62dtxmHT2qWQN8oUxx3tduTSvWhBBSAbaIJ8=</DigestValue>
      </Reference>
      <Reference URI="/xl/worksheets/sheet29.xml?ContentType=application/vnd.openxmlformats-officedocument.spreadsheetml.worksheet+xml">
        <DigestMethod Algorithm="http://www.w3.org/2001/04/xmlenc#sha256"/>
        <DigestValue>Knb8IcMMScewpXC0qciux/RljHCbV889bszEFpe4im4=</DigestValue>
      </Reference>
      <Reference URI="/xl/worksheets/sheet3.xml?ContentType=application/vnd.openxmlformats-officedocument.spreadsheetml.worksheet+xml">
        <DigestMethod Algorithm="http://www.w3.org/2001/04/xmlenc#sha256"/>
        <DigestValue>2baJgdIKzPW5acU71IhlRN8L23I7Ax7Z/Xpt5vFAuSM=</DigestValue>
      </Reference>
      <Reference URI="/xl/worksheets/sheet30.xml?ContentType=application/vnd.openxmlformats-officedocument.spreadsheetml.worksheet+xml">
        <DigestMethod Algorithm="http://www.w3.org/2001/04/xmlenc#sha256"/>
        <DigestValue>f0tMsECHgcNNIj2uYj2MP6Y0ZfO7V5yMx8uzyMoqhwk=</DigestValue>
      </Reference>
      <Reference URI="/xl/worksheets/sheet31.xml?ContentType=application/vnd.openxmlformats-officedocument.spreadsheetml.worksheet+xml">
        <DigestMethod Algorithm="http://www.w3.org/2001/04/xmlenc#sha256"/>
        <DigestValue>MHexPkdLPDxxhBNW0Lfh8av7H7RDxbeb9/I7vyryqns=</DigestValue>
      </Reference>
      <Reference URI="/xl/worksheets/sheet32.xml?ContentType=application/vnd.openxmlformats-officedocument.spreadsheetml.worksheet+xml">
        <DigestMethod Algorithm="http://www.w3.org/2001/04/xmlenc#sha256"/>
        <DigestValue>RxR8bIAG2IEMo9TZV/h9e8hEy04we/bYLysQsUtHXyk=</DigestValue>
      </Reference>
      <Reference URI="/xl/worksheets/sheet33.xml?ContentType=application/vnd.openxmlformats-officedocument.spreadsheetml.worksheet+xml">
        <DigestMethod Algorithm="http://www.w3.org/2001/04/xmlenc#sha256"/>
        <DigestValue>9fCAxcy3mOsUdpySLKsWc77dR0QMk+2DvEL4BQZD1yM=</DigestValue>
      </Reference>
      <Reference URI="/xl/worksheets/sheet34.xml?ContentType=application/vnd.openxmlformats-officedocument.spreadsheetml.worksheet+xml">
        <DigestMethod Algorithm="http://www.w3.org/2001/04/xmlenc#sha256"/>
        <DigestValue>KOBdQsHOMgaV90+OreabGyKpEeqRf08OXKgAsKBWg2Y=</DigestValue>
      </Reference>
      <Reference URI="/xl/worksheets/sheet35.xml?ContentType=application/vnd.openxmlformats-officedocument.spreadsheetml.worksheet+xml">
        <DigestMethod Algorithm="http://www.w3.org/2001/04/xmlenc#sha256"/>
        <DigestValue>9LO51PS5RKEBUcmRmy3ntk17vaajriL3KdelYSmQMq8=</DigestValue>
      </Reference>
      <Reference URI="/xl/worksheets/sheet36.xml?ContentType=application/vnd.openxmlformats-officedocument.spreadsheetml.worksheet+xml">
        <DigestMethod Algorithm="http://www.w3.org/2001/04/xmlenc#sha256"/>
        <DigestValue>+WhM8sTx31A9LZfqGhV3dzDe9sPYq/ALyNLg+c/O1QQ=</DigestValue>
      </Reference>
      <Reference URI="/xl/worksheets/sheet37.xml?ContentType=application/vnd.openxmlformats-officedocument.spreadsheetml.worksheet+xml">
        <DigestMethod Algorithm="http://www.w3.org/2001/04/xmlenc#sha256"/>
        <DigestValue>B1GJ3xLdjETVupIjBh6h5iqSK1nu9+LUlG0XcazcUhw=</DigestValue>
      </Reference>
      <Reference URI="/xl/worksheets/sheet38.xml?ContentType=application/vnd.openxmlformats-officedocument.spreadsheetml.worksheet+xml">
        <DigestMethod Algorithm="http://www.w3.org/2001/04/xmlenc#sha256"/>
        <DigestValue>vewoS/rLaAJbugXoCifOMo8vddRIID8n5FDAQxm9Q80=</DigestValue>
      </Reference>
      <Reference URI="/xl/worksheets/sheet39.xml?ContentType=application/vnd.openxmlformats-officedocument.spreadsheetml.worksheet+xml">
        <DigestMethod Algorithm="http://www.w3.org/2001/04/xmlenc#sha256"/>
        <DigestValue>ac1ADnToY7JhbuErZ1Yu3ObIu3yNcA5ps7bm67OJwLk=</DigestValue>
      </Reference>
      <Reference URI="/xl/worksheets/sheet4.xml?ContentType=application/vnd.openxmlformats-officedocument.spreadsheetml.worksheet+xml">
        <DigestMethod Algorithm="http://www.w3.org/2001/04/xmlenc#sha256"/>
        <DigestValue>ugjjUyerHEPxaeH/KnkZlu9FuARZcnGdwDS3Mv4ei00=</DigestValue>
      </Reference>
      <Reference URI="/xl/worksheets/sheet40.xml?ContentType=application/vnd.openxmlformats-officedocument.spreadsheetml.worksheet+xml">
        <DigestMethod Algorithm="http://www.w3.org/2001/04/xmlenc#sha256"/>
        <DigestValue>wAH0+JmeXSUTWNfsDm0NluG+xy2LLDApQcVsjfFNM3Q=</DigestValue>
      </Reference>
      <Reference URI="/xl/worksheets/sheet41.xml?ContentType=application/vnd.openxmlformats-officedocument.spreadsheetml.worksheet+xml">
        <DigestMethod Algorithm="http://www.w3.org/2001/04/xmlenc#sha256"/>
        <DigestValue>4eAJUbTPx43JQM+eW9qzzawWJxnVrmQQi/LkCWc5ddY=</DigestValue>
      </Reference>
      <Reference URI="/xl/worksheets/sheet42.xml?ContentType=application/vnd.openxmlformats-officedocument.spreadsheetml.worksheet+xml">
        <DigestMethod Algorithm="http://www.w3.org/2001/04/xmlenc#sha256"/>
        <DigestValue>+r3HylcyzsK2UyTqoGlb9FR9nxsvxskLSzrn8TxUUXA=</DigestValue>
      </Reference>
      <Reference URI="/xl/worksheets/sheet43.xml?ContentType=application/vnd.openxmlformats-officedocument.spreadsheetml.worksheet+xml">
        <DigestMethod Algorithm="http://www.w3.org/2001/04/xmlenc#sha256"/>
        <DigestValue>Jx9Z+eSvGZsD+hzXFJ8U6MOueHD244omTdVz3/zZBfI=</DigestValue>
      </Reference>
      <Reference URI="/xl/worksheets/sheet44.xml?ContentType=application/vnd.openxmlformats-officedocument.spreadsheetml.worksheet+xml">
        <DigestMethod Algorithm="http://www.w3.org/2001/04/xmlenc#sha256"/>
        <DigestValue>ExDgzOn2fikL1ZEF41wYyF8bdCOulA3qJGXtV00oNp0=</DigestValue>
      </Reference>
      <Reference URI="/xl/worksheets/sheet45.xml?ContentType=application/vnd.openxmlformats-officedocument.spreadsheetml.worksheet+xml">
        <DigestMethod Algorithm="http://www.w3.org/2001/04/xmlenc#sha256"/>
        <DigestValue>H9jqrqaH2rQkUdXRdKJUiZStWVh1GzsUHyeeUFs5ZLc=</DigestValue>
      </Reference>
      <Reference URI="/xl/worksheets/sheet46.xml?ContentType=application/vnd.openxmlformats-officedocument.spreadsheetml.worksheet+xml">
        <DigestMethod Algorithm="http://www.w3.org/2001/04/xmlenc#sha256"/>
        <DigestValue>w95S0BIBMwUX1hGNu/iBUQaQCjf11XxDne9e6v3b5yA=</DigestValue>
      </Reference>
      <Reference URI="/xl/worksheets/sheet47.xml?ContentType=application/vnd.openxmlformats-officedocument.spreadsheetml.worksheet+xml">
        <DigestMethod Algorithm="http://www.w3.org/2001/04/xmlenc#sha256"/>
        <DigestValue>IFqmjKOOgfBYDu4z+OeEaisuyTkCQxFxihFjE5LmtIY=</DigestValue>
      </Reference>
      <Reference URI="/xl/worksheets/sheet5.xml?ContentType=application/vnd.openxmlformats-officedocument.spreadsheetml.worksheet+xml">
        <DigestMethod Algorithm="http://www.w3.org/2001/04/xmlenc#sha256"/>
        <DigestValue>BLcPwbOzbpd7G7KTcseDkRf+dQhdxhi9a7BNESXSWYw=</DigestValue>
      </Reference>
      <Reference URI="/xl/worksheets/sheet6.xml?ContentType=application/vnd.openxmlformats-officedocument.spreadsheetml.worksheet+xml">
        <DigestMethod Algorithm="http://www.w3.org/2001/04/xmlenc#sha256"/>
        <DigestValue>cyNRBdQ6ogTjm42mw99ovLvfpfa55K1G90W/EsMLI8A=</DigestValue>
      </Reference>
      <Reference URI="/xl/worksheets/sheet7.xml?ContentType=application/vnd.openxmlformats-officedocument.spreadsheetml.worksheet+xml">
        <DigestMethod Algorithm="http://www.w3.org/2001/04/xmlenc#sha256"/>
        <DigestValue>Z62APtgygwZkreYDsvjplsS/+3ppjL8wnuvx55p9xl4=</DigestValue>
      </Reference>
      <Reference URI="/xl/worksheets/sheet8.xml?ContentType=application/vnd.openxmlformats-officedocument.spreadsheetml.worksheet+xml">
        <DigestMethod Algorithm="http://www.w3.org/2001/04/xmlenc#sha256"/>
        <DigestValue>8O2WJd82ENTFy7lmM5Kkmewzl6F7ALB7lyOItKIgr/M=</DigestValue>
      </Reference>
      <Reference URI="/xl/worksheets/sheet9.xml?ContentType=application/vnd.openxmlformats-officedocument.spreadsheetml.worksheet+xml">
        <DigestMethod Algorithm="http://www.w3.org/2001/04/xmlenc#sha256"/>
        <DigestValue>IfTSJ2hMrfLVtYNSQcHwkimKW1Cs0iMtjA8B23uuTww=</DigestValue>
      </Reference>
    </Manifest>
    <SignatureProperties>
      <SignatureProperty Id="idSignatureTime" Target="#idPackageSignature">
        <mdssi:SignatureTime xmlns:mdssi="http://schemas.openxmlformats.org/package/2006/digital-signature">
          <mdssi:Format>YYYY-MM-DDThh:mm:ssTZD</mdssi:Format>
          <mdssi:Value>2024-11-13T20:37:36Z</mdssi:Value>
        </mdssi:SignatureTime>
      </SignatureProperty>
    </SignatureProperties>
  </Object>
  <Object Id="idOfficeObject">
    <SignatureProperties>
      <SignatureProperty Id="idOfficeV1Details" Target="#idPackageSignature">
        <SignatureInfoV1 xmlns="http://schemas.microsoft.com/office/2006/digsig">
          <SetupID>{5F24FB6D-4F42-4130-AB67-6A1EEF9742E4}</SetupID>
          <SignatureText>Esteban Marques</SignatureText>
          <SignatureImage/>
          <SignatureComments/>
          <WindowsVersion>10.0</WindowsVersion>
          <OfficeVersion>16.0.18129/26</OfficeVersion>
          <ApplicationVersion>16.0.18129</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2024-11-13T20:37:36Z</xd:SigningTime>
          <xd:SigningCertificate>
            <xd:Cert>
              <xd:CertDigest>
                <DigestMethod Algorithm="http://www.w3.org/2001/04/xmlenc#sha256"/>
                <DigestValue>lnFH6aXX2epLgw1lXcwa9QafBA+FEQJAAjQT46Vrr/g=</DigestValue>
              </xd:CertDigest>
              <xd:IssuerSerial>
                <X509IssuerName>C=PY, O=DOCUMENTA S.A., SERIALNUMBER=RUC80050172-1, CN=CA-DOCUMENTA S.A.</X509IssuerName>
                <X509SerialNumber>8026640052566149271</X509SerialNumber>
              </xd:IssuerSerial>
            </xd:Cert>
          </xd:SigningCertificate>
          <xd:SignaturePolicyIdentifier>
            <xd:SignaturePolicyImplied/>
          </xd:SignaturePolicyIdentifier>
        </xd:SignedSignatureProperties>
      </xd:SignedProperties>
    </xd:QualifyingProperties>
  </Object>
  <Object Id="idValidSigLnImg">AQAAAGwAAAAAAAAAAAAAAE4BAACfAAAAAAAAAAAAAAAQFQAAEgoAACBFTUYAAAEAqBwAAKoAAAAGAAAAAAAAAAAAAAAAAAAAgAcAADgEAAA1AQAArgAAAAAAAAAAAAAAAAAAAAi3BACwpwIACgAAABAAAAAAAAAAAAAAAEsAAAAQAAAAAAAAAAUAAAAeAAAAGAAAAAAAAAAAAAAATwEAAKAAAAAnAAAAGAAAAAEAAAAAAAAAAAAAAAAAAAAlAAAADAAAAAEAAABMAAAAZAAAAAAAAAAAAAAATgEAAJ8AAAAAAAAAAAAAAE8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OAQAAnwAAAAAAAAAAAAAATwEAAKAAAAAhAPAAAAAAAAAAAAAAAIA/AAAAAAAAAAAAAIA/AAAAAAAAAAAAAAAAAAAAAAAAAAAAAAAAAAAAAAAAAAAlAAAADAAAAAAAAIAoAAAADAAAAAEAAAAnAAAAGAAAAAEAAAAAAAAA8PDwAAAAAAAlAAAADAAAAAEAAABMAAAAZAAAAAAAAAAAAAAATgEAAJ8AAAAAAAAAAAAAAE8BAACgAAAAIQDwAAAAAAAAAAAAAACAPwAAAAAAAAAAAACAPwAAAAAAAAAAAAAAAAAAAAAAAAAAAAAAAAAAAAAAAAAAJQAAAAwAAAAAAACAKAAAAAwAAAABAAAAJwAAABgAAAABAAAAAAAAAPDw8AAAAAAAJQAAAAwAAAABAAAATAAAAGQAAAAAAAAAAAAAAE4BAACfAAAAAAAAAAAAAABPAQAAoAAAACEA8AAAAAAAAAAAAAAAgD8AAAAAAAAAAAAAgD8AAAAAAAAAAAAAAAAAAAAAAAAAAAAAAAAAAAAAAAAAACUAAAAMAAAAAAAAgCgAAAAMAAAAAQAAACcAAAAYAAAAAQAAAAAAAADw8PAAAAAAACUAAAAMAAAAAQAAAEwAAABkAAAAAAAAAAAAAABOAQAAnwAAAAAAAAAAAAAATwEAAKAAAAAhAPAAAAAAAAAAAAAAAIA/AAAAAAAAAAAAAIA/AAAAAAAAAAAAAAAAAAAAAAAAAAAAAAAAAAAAAAAAAAAlAAAADAAAAAAAAIAoAAAADAAAAAEAAAAnAAAAGAAAAAEAAAAAAAAA////AAAAAAAlAAAADAAAAAEAAABMAAAAZAAAAAAAAAAAAAAATgEAAJ8AAAAAAAAAAAAAAE8BAACgAAAAIQDwAAAAAAAAAAAAAACAPwAAAAAAAAAAAACAPwAAAAAAAAAAAAAAAAAAAAAAAAAAAAAAAAAAAAAAAAAAJQAAAAwAAAAAAACAKAAAAAwAAAABAAAAJwAAABgAAAABAAAAAAAAAP///wAAAAAAJQAAAAwAAAABAAAATAAAAGQAAAAAAAAAAAAAAE4BAACfAAAAAAAAAAAAAABP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O4AAAAFAAAAMQEAABUAAADuAAAABQAAAEQ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O4AAAAFAAAAMgEAABYAAAAlAAAADAAAAAEAAABUAAAAiAAAAO8AAAAFAAAAMAEAABUAAAABAAAAAMCAQY7jgEHvAAAABQAAAAoAAABMAAAAAAAAAAAAAAAAAAAA//////////9gAAAAMQAzAC8AMQAxAC8AMgAwADIANAAHAAAABwAAAAUAAAAHAAAABwAAAAUAAAAHAAAABwAAAAcAAAAHAAAASwAAAEAAAAAwAAAABQAAACAAAAABAAAAAQAAABAAAAAAAAAAAAAAAE8BAACgAAAAAAAAAAAAAABPAQAAo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wAAAAAAAAAPwAAACEA8AAAAAAAAAAAAAAAgD8AAAAAAAAAAAAAgD8AAAAAAAAAAAAAAAAAAAAAAAAAAAAAAAAAAAAAAAAAACUAAAAMAAAAAAAAgCgAAAAMAAAAAwAAACcAAAAYAAAAAwAAAAAAAAAAAAAAAAAAACUAAAAMAAAAAwAAAEwAAABkAAAAAAAAAAAAAAD//////////wAAAAAcAAAAQAEAAAAAAAAhAPAAAAAAAAAAAAAAAIA/AAAAAAAAAAAAAIA/AAAAAAAAAAAAAAAAAAAAAAAAAAAAAAAAAAAAAAAAAAAlAAAADAAAAAAAAIAoAAAADAAAAAMAAAAnAAAAGAAAAAMAAAAAAAAAAAAAAAAAAAAlAAAADAAAAAMAAABMAAAAZAAAAAAAAAAAAAAA//////////9AAQAAHAAAAAAAAAA/AAAAIQDwAAAAAAAAAAAAAACAPwAAAAAAAAAAAACAPwAAAAAAAAAAAAAAAAAAAAAAAAAAAAAAAAAAAAAAAAAAJQAAAAwAAAAAAACAKAAAAAwAAAADAAAAJwAAABgAAAADAAAAAAAAAAAAAAAAAAAAJQAAAAwAAAADAAAATAAAAGQAAAAAAAAAWwAAAD8BAABcAAAAAAAAAFsAAABAAQAAAgAAACEA8AAAAAAAAAAAAAAAgD8AAAAAAAAAAAAAgD8AAAAAAAAAAAAAAAAAAAAAAAAAAAAAAAAAAAAAAAAAACUAAAAMAAAAAAAAgCgAAAAMAAAAAwAAACcAAAAYAAAAAwAAAAAAAAD///8AAAAAACUAAAAMAAAAAwAAAEwAAABkAAAAAAAAABwAAAA/AQAAWgAAAAAAAAAcAAAAQAEAAD8AAAAhAPAAAAAAAAAAAAAAAIA/AAAAAAAAAAAAAIA/AAAAAAAAAAAAAAAAAAAAAAAAAAAAAAAAAAAAAAAAAAAlAAAADAAAAAAAAIAoAAAADAAAAAMAAAAnAAAAGAAAAAMAAAAAAAAA////AAAAAAAlAAAADAAAAAMAAABMAAAAZAAAAAsAAAA3AAAAIQAAAFoAAAALAAAAN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wAAAA3AAAAIAAAAFoAAAABAAAAAMCAQY7jgEEMAAAAWwAAAAEAAABMAAAABAAAAAsAAAA3AAAAIgAAAFsAAABQAAAAWABzABUAAAAWAAAADAAAAAAAAAAlAAAADAAAAAIAAAAnAAAAGAAAAAQAAAAAAAAA////AAAAAAAlAAAADAAAAAQAAABMAAAAZAAAADAAAAAgAAAANAEAAFoAAAAwAAAAIAAAAAUBAAA7AAAAIQDwAAAAAAAAAAAAAACAPwAAAAAAAAAAAACAPwAAAAAAAAAAAAAAAAAAAAAAAAAAAAAAAAAAAAAAAAAAJQAAAAwAAAAAAACAKAAAAAwAAAAEAAAAJwAAABgAAAAEAAAAAAAAAP///wAAAAAAJQAAAAwAAAAEAAAATAAAAGQAAAAwAAAAIAAAADQBAABWAAAAMAAAACAAAAAFAQAANwAAACEA8AAAAAAAAAAAAAAAgD8AAAAAAAAAAAAAgD8AAAAAAAAAAAAAAAAAAAAAAAAAAAAAAAAAAAAAAAAAACUAAAAMAAAAAAAAgCgAAAAMAAAABAAAACcAAAAYAAAABAAAAAAAAAD///8AAAAAACUAAAAMAAAABAAAAEwAAABkAAAAMAAAADsAAADGAAAAVgAAADAAAAA7AAAAlwAAABwAAAAhAPAAAAAAAAAAAAAAAIA/AAAAAAAAAAAAAIA/AAAAAAAAAAAAAAAAAAAAAAAAAAAAAAAAAAAAAAAAAAAlAAAADAAAAAAAAIAoAAAADAAAAAQAAABSAAAAcAEAAAQAAADs////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MAAAADsAAADHAAAAVwAAACUAAAAMAAAABAAAAFQAAACoAAAAMQAAADsAAADFAAAAVgAAAAEAAAAAwIBBjuOAQTEAAAA7AAAADwAAAEwAAAAAAAAAAAAAAAAAAAD//////////2wAAABFAHMAdABlAGIAYQBuACAATQBhAHIAcQB1AGUAcwBuAAoAAAAIAAAABwAAAAoAAAAMAAAACgAAAAsAAAAFAAAAEgAAAAoAAAAHAAAADAAAAAsAAAAKAAAACAAAAEsAAABAAAAAMAAAAAUAAAAgAAAAAQAAAAEAAAAQAAAAAAAAAAAAAABPAQAAoAAAAAAAAAAAAAAATwEAAKAAAAAlAAAADAAAAAIAAAAnAAAAGAAAAAUAAAAAAAAA////AAAAAAAlAAAADAAAAAUAAABMAAAAZAAAAAAAAABhAAAATgEAAJsAAAAAAAAAYQAAAE8BAAA7AAAAIQDwAAAAAAAAAAAAAACAPwAAAAAAAAAAAACAPwAAAAAAAAAAAAAAAAAAAAAAAAAAAAAAAAAAAAAAAAAAJQAAAAwAAAAAAACAKAAAAAwAAAAFAAAAJwAAABgAAAAFAAAAAAAAAP///wAAAAAAJQAAAAwAAAAFAAAATAAAAGQAAAAOAAAAYQAAAD8BAABxAAAADgAAAGEAAAAyAQAAEQAAACEA8AAAAAAAAAAAAAAAgD8AAAAAAAAAAAAAgD8AAAAAAAAAAAAAAAAAAAAAAAAAAAAAAAAAAAAAAAAAACUAAAAMAAAAAAAAgCgAAAAMAAAABQAAACUAAAAMAAAAAQAAABgAAAAMAAAAAAAAABIAAAAMAAAAAQAAAB4AAAAYAAAADgAAAGEAAABAAQAAcgAAACUAAAAMAAAAAQAAAFQAAACoAAAADwAAAGEAAAB0AAAAcQAAAAEAAAAAwIBBjuOAQQ8AAABhAAAADwAAAEwAAAAAAAAAAAAAAAAAAAD//////////2wAAABFAHMAdABlAGIAYQBuACAATQBhAHIAcQB1AGUAcwAyAAcAAAAGAAAABAAAAAcAAAAIAAAABwAAAAcAAAAEAAAADAAAAAcAAAAFAAAACAAAAAcAAAAHAAAABgAAAEsAAABAAAAAMAAAAAUAAAAgAAAAAQAAAAEAAAAQAAAAAAAAAAAAAABPAQAAoAAAAAAAAAAAAAAATwEAAKAAAAAlAAAADAAAAAIAAAAnAAAAGAAAAAUAAAAAAAAA////AAAAAAAlAAAADAAAAAUAAABMAAAAZAAAAA4AAAB2AAAAPwEAAIYAAAAOAAAAdgAAADIBAAARAAAAIQDwAAAAAAAAAAAAAACAPwAAAAAAAAAAAACAPwAAAAAAAAAAAAAAAAAAAAAAAAAAAAAAAAAAAAAAAAAAJQAAAAwAAAAAAACAKAAAAAwAAAAFAAAAJQAAAAwAAAABAAAAGAAAAAwAAAAAAAAAEgAAAAwAAAABAAAAHgAAABgAAAAOAAAAdgAAAEABAACHAAAAJQAAAAwAAAABAAAAVAAAAHQBAAAPAAAAdgAAAD4BAACGAAAAAQAAAADAgEGO44BBDwAAAHYAAAAxAAAATAAAAAAAAAAAAAAAAAAAAP//////////sAAAAEEAcABvAGQAZQByAGEAZABvACAALQAgAGMAbwBuAGYAbwByAG0AZQAgAGUAbAAgAFAAbwBkAGUAcgAgAEcAZQBuAGUAcgBhAGwAIABBAG0AcABsAGkAbwAgAGQALgAuAC4ANwAIAAAACAAAAAgAAAAIAAAABwAAAAUAAAAHAAAACAAAAAgAAAAEAAAABQAAAAQAAAAGAAAACAAAAAcAAAAEAAAACAAAAAUAAAALAAAABwAAAAQAAAAHAAAAAwAAAAQAAAAHAAAACAAAAAgAAAAHAAAABQAAAAQAAAAJAAAABwAAAAcAAAAHAAAABQAAAAcAAAADAAAABAAAAAgAAAALAAAACAAAAAMAAAADAAAACAAAAAQAAAAIAAAAAwAAAAMAAAADAAAASwAAAEAAAAAwAAAABQAAACAAAAABAAAAAQAAABAAAAAAAAAAAAAAAE8BAACgAAAAAAAAAAAAAABPAQAAoAAAACUAAAAMAAAAAgAAACcAAAAYAAAABQAAAAAAAAD///8AAAAAACUAAAAMAAAABQAAAEwAAABkAAAADgAAAIsAAABAAQAAmwAAAA4AAACLAAAAMwEAABEAAAAhAPAAAAAAAAAAAAAAAIA/AAAAAAAAAAAAAIA/AAAAAAAAAAAAAAAAAAAAAAAAAAAAAAAAAAAAAAAAAAAlAAAADAAAAAAAAIAoAAAADAAAAAUAAAAlAAAADAAAAAEAAAAYAAAADAAAAAAAAAASAAAADAAAAAEAAAAWAAAADAAAAAAAAABUAAAAUAEAAA8AAACLAAAAPwEAAJsAAAABAAAAAMCAQY7jgEEPAAAAiwAAACsAAABMAAAABAAAAA4AAACLAAAAQQEAAJwAAACkAAAARgBpAHIAbQBhAGQAbwAgAHAAbwByADoAIABFAFMAVABFAEIAQQBOACAAUABBAFUATAAgAE0AQQBSAFEAVQBFAFMAIABDAEEARgBGAEEAUgBFAE4AQQBJAAYAAAADAAAABQAAAAsAAAAHAAAACAAAAAgAAAAEAAAACAAAAAgAAAAFAAAAAwAAAAQAAAAHAAAABwAAAAcAAAAHAAAABwAAAAgAAAAKAAAABAAAAAcAAAAIAAAACQAAAAYAAAAEAAAADAAAAAgAAAAIAAAACgAAAAkAAAAHAAAABwAAAAQAAAAIAAAACAAAAAYAAAAGAAAACAAAAAgAAAAHAAAACgAAAAgAAAAWAAAADAAAAAAAAAAlAAAADAAAAAIAAAAOAAAAFAAAAAAAAAAQAAAAFAAAAA==</Object>
  <Object Id="idInvalidSigLnImg">AQAAAGwAAAAAAAAAAAAAAE4BAACfAAAAAAAAAAAAAAAQFQAAEgoAACBFTUYAAAEAJCMAALEAAAAGAAAAAAAAAAAAAAAAAAAAgAcAADgEAAA1AQAArgAAAAAAAAAAAAAAAAAAAAi3BACwpwIACgAAABAAAAAAAAAAAAAAAEsAAAAQAAAAAAAAAAUAAAAeAAAAGAAAAAAAAAAAAAAATwEAAKAAAAAnAAAAGAAAAAEAAAAAAAAAAAAAAAAAAAAlAAAADAAAAAEAAABMAAAAZAAAAAAAAAAAAAAATgEAAJ8AAAAAAAAAAAAAAE8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OAQAAnwAAAAAAAAAAAAAATwEAAKAAAAAhAPAAAAAAAAAAAAAAAIA/AAAAAAAAAAAAAIA/AAAAAAAAAAAAAAAAAAAAAAAAAAAAAAAAAAAAAAAAAAAlAAAADAAAAAAAAIAoAAAADAAAAAEAAAAnAAAAGAAAAAEAAAAAAAAA8PDwAAAAAAAlAAAADAAAAAEAAABMAAAAZAAAAAAAAAAAAAAATgEAAJ8AAAAAAAAAAAAAAE8BAACgAAAAIQDwAAAAAAAAAAAAAACAPwAAAAAAAAAAAACAPwAAAAAAAAAAAAAAAAAAAAAAAAAAAAAAAAAAAAAAAAAAJQAAAAwAAAAAAACAKAAAAAwAAAABAAAAJwAAABgAAAABAAAAAAAAAPDw8AAAAAAAJQAAAAwAAAABAAAATAAAAGQAAAAAAAAAAAAAAE4BAACfAAAAAAAAAAAAAABPAQAAoAAAACEA8AAAAAAAAAAAAAAAgD8AAAAAAAAAAAAAgD8AAAAAAAAAAAAAAAAAAAAAAAAAAAAAAAAAAAAAAAAAACUAAAAMAAAAAAAAgCgAAAAMAAAAAQAAACcAAAAYAAAAAQAAAAAAAADw8PAAAAAAACUAAAAMAAAAAQAAAEwAAABkAAAAAAAAAAAAAABOAQAAnwAAAAAAAAAAAAAATwEAAKAAAAAhAPAAAAAAAAAAAAAAAIA/AAAAAAAAAAAAAIA/AAAAAAAAAAAAAAAAAAAAAAAAAAAAAAAAAAAAAAAAAAAlAAAADAAAAAAAAIAoAAAADAAAAAEAAAAnAAAAGAAAAAEAAAAAAAAA////AAAAAAAlAAAADAAAAAEAAABMAAAAZAAAAAAAAAAAAAAATgEAAJ8AAAAAAAAAAAAAAE8BAACgAAAAIQDwAAAAAAAAAAAAAACAPwAAAAAAAAAAAACAPwAAAAAAAAAAAAAAAAAAAAAAAAAAAAAAAAAAAAAAAAAAJQAAAAwAAAAAAACAKAAAAAwAAAABAAAAJwAAABgAAAABAAAAAAAAAP///wAAAAAAJQAAAAwAAAABAAAATAAAAGQAAAAAAAAAAAAAAE4BAACfAAAAAAAAAAAAAABP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AAwIBBjuOAQTEAAAAFAAAADwAAAEwAAAAAAAAAAAAAAAAAAAD//////////2wAAABGAGkAcgBtAGEAIABuAG8AIAB2AOEAbABpAGQAYQASfgYAAAADAAAABQAAAAsAAAAHAAAABAAAAAcAAAAIAAAABAAAAAYAAAAHAAAAAwAAAAMAAAAIAAAABwAAAEsAAABAAAAAMAAAAAUAAAAgAAAAAQAAAAEAAAAQAAAAAAAAAAAAAABPAQAAoAAAAAAAAAAAAAAATw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ADAgEGO44BBDAAAAFsAAAABAAAATAAAAAQAAAALAAAANwAAACIAAABbAAAAUAAAAFgA9f8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xgAAAFYAAAAwAAAAOwAAAJc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xwAAAFcAAAAlAAAADAAAAAQAAABUAAAAqAAAADEAAAA7AAAAxQAAAFYAAAABAAAAAMCAQY7jgEExAAAAOwAAAA8AAABMAAAAAAAAAAAAAAAAAAAA//////////9sAAAARQBzAHQAZQBiAGEAbgAgAE0AYQByAHEAdQBlAHMAAAAKAAAACAAAAAcAAAAKAAAADAAAAAoAAAALAAAABQAAABIAAAAKAAAABwAAAAwAAAALAAAACgAAAAgAAABLAAAAQAAAADAAAAAFAAAAIAAAAAEAAAABAAAAEAAAAAAAAAAAAAAATwEAAKAAAAAAAAAAAAAAAE8BAACgAAAAJQAAAAwAAAACAAAAJwAAABgAAAAFAAAAAAAAAP///wAAAAAAJQAAAAwAAAAFAAAATAAAAGQAAAAAAAAAYQAAAE4BAACbAAAAAAAAAGEAAABPAQAAOwAAACEA8AAAAAAAAAAAAAAAgD8AAAAAAAAAAAAAgD8AAAAAAAAAAAAAAAAAAAAAAAAAAAAAAAAAAAAAAAAAACUAAAAMAAAAAAAAgCgAAAAMAAAABQAAACcAAAAYAAAABQAAAAAAAAD///8AAAAAACUAAAAMAAAABQAAAEwAAABkAAAADgAAAGEAAAA/AQAAcQAAAA4AAABhAAAAMgEAABEAAAAhAPAAAAAAAAAAAAAAAIA/AAAAAAAAAAAAAIA/AAAAAAAAAAAAAAAAAAAAAAAAAAAAAAAAAAAAAAAAAAAlAAAADAAAAAAAAIAoAAAADAAAAAUAAAAlAAAADAAAAAEAAAAYAAAADAAAAAAAAAASAAAADAAAAAEAAAAeAAAAGAAAAA4AAABhAAAAQAEAAHIAAAAlAAAADAAAAAEAAABUAAAAqAAAAA8AAABhAAAAdAAAAHEAAAABAAAAAMCAQY7jgEEPAAAAYQAAAA8AAABMAAAAAAAAAAAAAAAAAAAA//////////9sAAAARQBzAHQAZQBiAGEAbgAgAE0AYQByAHEAdQBlAHMAAAAHAAAABgAAAAQAAAAHAAAACAAAAAcAAAAHAAAABAAAAAwAAAAHAAAABQAAAAgAAAAHAAAABwAAAAYAAABLAAAAQAAAADAAAAAFAAAAIAAAAAEAAAABAAAAEAAAAAAAAAAAAAAATwEAAKAAAAAAAAAAAAAAAE8BAACgAAAAJQAAAAwAAAACAAAAJwAAABgAAAAFAAAAAAAAAP///wAAAAAAJQAAAAwAAAAFAAAATAAAAGQAAAAOAAAAdgAAAD8BAACGAAAADgAAAHYAAAAyAQAAEQAAACEA8AAAAAAAAAAAAAAAgD8AAAAAAAAAAAAAgD8AAAAAAAAAAAAAAAAAAAAAAAAAAAAAAAAAAAAAAAAAACUAAAAMAAAAAAAAgCgAAAAMAAAABQAAACUAAAAMAAAAAQAAABgAAAAMAAAAAAAAABIAAAAMAAAAAQAAAB4AAAAYAAAADgAAAHYAAABAAQAAhwAAACUAAAAMAAAAAQAAAFQAAAB0AQAADwAAAHYAAAA+AQAAhgAAAAEAAAAAwIBBjuOAQQ8AAAB2AAAAMQAAAEwAAAAAAAAAAAAAAAAAAAD//////////7AAAABBAHAAbwBkAGUAcgBhAGQAbwAgAC0AIABjAG8AbgBmAG8AcgBtAGUAIABlAGwAIABQAG8AZABlAHIAIABHAGUAbgBlAHIAYQBsACAAQQBtAHAAbABpAG8AIABkAC4ALgAuAAAACAAAAAgAAAAIAAAACAAAAAcAAAAFAAAABwAAAAgAAAAIAAAABAAAAAUAAAAEAAAABgAAAAgAAAAHAAAABAAAAAgAAAAFAAAACwAAAAcAAAAEAAAABwAAAAMAAAAEAAAABwAAAAgAAAAIAAAABwAAAAUAAAAEAAAACQAAAAcAAAAHAAAABwAAAAUAAAAHAAAAAwAAAAQAAAAIAAAACwAAAAgAAAADAAAAAwAAAAgAAAAEAAAACAAAAAMAAAADAAAAAwAAAEsAAABAAAAAMAAAAAUAAAAgAAAAAQAAAAEAAAAQAAAAAAAAAAAAAABPAQAAoAAAAAAAAAAAAAAATwEAAKAAAAAlAAAADAAAAAIAAAAnAAAAGAAAAAUAAAAAAAAA////AAAAAAAlAAAADAAAAAUAAABMAAAAZAAAAA4AAACLAAAAQAEAAJsAAAAOAAAAiwAAADMBAAARAAAAIQDwAAAAAAAAAAAAAACAPwAAAAAAAAAAAACAPwAAAAAAAAAAAAAAAAAAAAAAAAAAAAAAAAAAAAAAAAAAJQAAAAwAAAAAAACAKAAAAAwAAAAFAAAAJQAAAAwAAAABAAAAGAAAAAwAAAAAAAAAEgAAAAwAAAABAAAAFgAAAAwAAAAAAAAAVAAAAFABAAAPAAAAiwAAAD8BAACbAAAAAQAAAADAgEGO44BBDwAAAIsAAAArAAAATAAAAAQAAAAOAAAAiwAAAEEBAACcAAAApAAAAEYAaQByAG0AYQBkAG8AIABwAG8AcgA6ACAARQBTAFQARQBCAEEATgAgAFAAQQBVAEwAIABNAEEAUgBRAFUARQBTACAAQwBBAEYARgBBAFIARQBOAEEAAAAGAAAAAwAAAAUAAAALAAAABwAAAAgAAAAIAAAABAAAAAgAAAAIAAAABQAAAAMAAAAEAAAABwAAAAcAAAAHAAAABwAAAAcAAAAIAAAACgAAAAQAAAAHAAAACAAAAAkAAAAGAAAABAAAAAwAAAAIAAAACAAAAAoAAAAJAAAABwAAAAcAAAAEAAAACAAAAAgAAAAGAAAABgAAAAgAAAAIAAAABwAAAAoAAAAIAAAAFgAAAAwAAAAAAAAAJQAAAAwAAAACAAAADgAAABQAAAAAAAAAEAAAABQAAAA=</Object>
</Signature>
</file>

<file path=_xmlsignatures/sig3.xml><?xml version="1.0" encoding="utf-8"?>
<Signature xmlns="http://www.w3.org/2000/09/xmldsig#" Id="idPackageSignature">
  <SignedInfo>
    <CanonicalizationMethod Algorithm="http://www.w3.org/TR/2001/REC-xml-c14n-20010315"/>
    <SignatureMethod Algorithm="http://www.w3.org/2001/04/xmldsig-more#ecdsa-sha384"/>
    <Reference Type="http://www.w3.org/2000/09/xmldsig#Object" URI="#idPackageObject">
      <DigestMethod Algorithm="http://www.w3.org/2001/04/xmldsig-more#sha384"/>
      <DigestValue>etX88hTvQJXzRzeCP65pA1Y5Y2b80BCeE2nKvAl5bFFOIlA1fBjCfjX17Llhzkz/</DigestValue>
    </Reference>
    <Reference Type="http://www.w3.org/2000/09/xmldsig#Object" URI="#idOfficeObject">
      <DigestMethod Algorithm="http://www.w3.org/2001/04/xmldsig-more#sha384"/>
      <DigestValue>cXv/+VI4DDHg0ZcPKLC1PVBbeGGSEvkNKJA3CXNQQhC3EXtRqRueQEZQ+tgxkKNe</DigestValue>
    </Reference>
    <Reference Type="http://uri.etsi.org/01903#SignedProperties" URI="#idSignedProperties">
      <Transforms>
        <Transform Algorithm="http://www.w3.org/TR/2001/REC-xml-c14n-20010315"/>
      </Transforms>
      <DigestMethod Algorithm="http://www.w3.org/2001/04/xmldsig-more#sha384"/>
      <DigestValue>BKHEy+Vu0J96mexxjg+njl8x9LsvC9gZ7k4GkPDK/2D6NAzNrmMI6ToZcrHZLlbt</DigestValue>
    </Reference>
    <Reference Type="http://www.w3.org/2000/09/xmldsig#Object" URI="#idValidSigLnImg">
      <DigestMethod Algorithm="http://www.w3.org/2001/04/xmldsig-more#sha384"/>
      <DigestValue>SWpCuywbuRmm8J4VtfhvqsyUaNPr0oaCNKImyhEkmf4IBmYjf352zbYOrKlUmGnO</DigestValue>
    </Reference>
    <Reference Type="http://www.w3.org/2000/09/xmldsig#Object" URI="#idInvalidSigLnImg">
      <DigestMethod Algorithm="http://www.w3.org/2001/04/xmldsig-more#sha384"/>
      <DigestValue>N7zALx0KH4b5YxkcPGI0KcVAISl/Qpl7XnC3wb0bokRhyVy7F81OqSjqnkndzk+I</DigestValue>
    </Reference>
  </SignedInfo>
  <SignatureValue>wJ6/h05G8XKaqirDaVdrQ0zi1TqlHH+BU+R93/mh1Tz+0b3TOx1v4zJBpmiWa3FQ+MVZYeDKNiEm
2M8Z7wWgPPdpCriuk4GLav+nWdSh0TOBgwKcENINd3zejYytdSB1</SignatureValue>
  <KeyInfo>
    <X509Data>
      <X509Certificate>MIIBjzCCARWgAwIBAgIIVarEC8NV/PYwCgYIKoZIzj0EAwMwLzEtMCsGA1UEAxMkMzMxYTA5OWUtYmMwNy00OTgzLTkzNzQtZjVlNDBkNDc3NmM2MB4XDTI0MDkyNTA3NDMxOVoXDTI1MDkyNTE5NDMxOVowLzEtMCsGA1UEAxMkMzMxYTA5OWUtYmMwNy00OTgzLTkzNzQtZjVlNDBkNDc3NmM2MHYwEAYHKoZIzj0CAQYFK4EEACIDYgAEsLNXedP0Z0Hgtakn5CJh4ZaW+WFYpXqAgbFwhpMIMdZE9kaesZY/gQKEkkNrzP7ztaj7LvMLJbst/BNo4F6FQ7PXtPQpVW3Vjs/c/72GoBsJyUjSQ6oaFZYF5OdmgfEkMAoGCCqGSM49BAMDA2gAMGUCMB9TXFuwUd1FiEEMRfHscjw+8K5F/EnfvsAJrLy7keqBG7o5zijJzNhdj92KDYDYdwIxAOV4pPaeqOyLCv/bpVctIy4kmnysz+Pt3AnLUMohzMhocIXnThrxXpxwxoD0ce+ug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Mf2/mKvHoEm+XQe0V5FnG8+mCC19i1rJCIQNslrm4nmnCLDlck67lEpi2D8bIPxk</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47"/>
            <mdssi:RelationshipReference xmlns:mdssi="http://schemas.openxmlformats.org/package/2006/digital-signature" SourceId="rId50"/>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9"/>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49"/>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48"/>
            <mdssi:RelationshipReference xmlns:mdssi="http://schemas.openxmlformats.org/package/2006/digital-signature" SourceId="rId8"/>
            <mdssi:RelationshipReference xmlns:mdssi="http://schemas.openxmlformats.org/package/2006/digital-signature" SourceId="rId51"/>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3"/>
          </Transform>
          <Transform Algorithm="http://www.w3.org/TR/2001/REC-xml-c14n-20010315"/>
        </Transforms>
        <DigestMethod Algorithm="http://www.w3.org/2001/04/xmldsig-more#sha384"/>
        <DigestValue>vZE1ZPZfWE3YqxK9TZl7WPbAJOohg9fUHylkM1mcQ0yxxiiB/+UA3YsR13gSn/I0</DigestValue>
      </Reference>
      <Reference URI="/xl/calcChain.xml?ContentType=application/vnd.openxmlformats-officedocument.spreadsheetml.calcChain+xml">
        <DigestMethod Algorithm="http://www.w3.org/2001/04/xmldsig-more#sha384"/>
        <DigestValue>O7XFFVd4ng9LnhuoLndHywFIHtZUxqOtcxCjy8CtHsep8dpahohXa51IFpuxIy70</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2uXpZzAm5Y8fqPuDrBw3d0I71Hw/jri9FntY2PN0TJuWt4mS6RGvWqtTItAXAmjS</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dyIxfa5zOOPqdRlgnJyN+CAKdjUyFJ3kteFUk7UVxR8MWb8esdsc70drHyi/f/og</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AgmvDT33WWM5V+I9Qq4oYHTCyxE5ZjY1IMBp1jjiFluK/xAkMLFvsQpUJc2+ZBcC</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pRHWNAVtYNlUHss8sck/QRlU7F4lowlFXR/Fd96mqy33HXKqyBkCIZ7lzOeCLCGm</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pRHWNAVtYNlUHss8sck/QRlU7F4lowlFXR/Fd96mqy33HXKqyBkCIZ7lzOeCLCGm</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j6qjJv5vMggC8HfZaWrd1yptItOVog8zLgbumY1Pom/TACzsf/Ryr+/vCSRUxvZH</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j6qjJv5vMggC8HfZaWrd1yptItOVog8zLgbumY1Pom/TACzsf/Ryr+/vCSRUxvZH</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L1bKjl6TwjGXOu85dcEtzxtj/9Iy3yblNguXQ+LjjlcAc3LK9vw5XDh2MdmpE41q</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NMO3/7soaej/nJLe4lg4AEYZT+MHGy5WgPFG/iRSiqlWodjoi7nq6scdlxGDPoYj</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pRHWNAVtYNlUHss8sck/QRlU7F4lowlFXR/Fd96mqy33HXKqyBkCIZ7lzOeCLCGm</DigestValue>
      </Reference>
      <Reference URI="/xl/drawings/_rels/drawing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aS7UoyG9zcRcRpEJBIRbk3my+kjNuVTqFFXhk5jk2QR1PsuLaNSvfuzIeyp7N6hP</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V2jbOuVVGcwPwehpdlanqmLr1T/radD3T3GUo5GdBVQ1vo0Vwje7FwJqud3C8ipI</DigestValue>
      </Reference>
      <Reference URI="/xl/drawings/_rels/drawing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07FWaVuzNXCpMzWzCx2ulZutXe2rdekkuns2pofNZ3O/tTPfaC1158DXN1NBXU89</DigestValue>
      </Reference>
      <Reference URI="/xl/drawings/_rels/drawing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9FMF4Cz2OJw+IjJihFHO+n4W5MkuM0Yfby+h1ISECrgT1Z09yhVMOijoR4s8ThJR</DigestValue>
      </Reference>
      <Reference URI="/xl/drawings/_rels/drawing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07FWaVuzNXCpMzWzCx2ulZutXe2rdekkuns2pofNZ3O/tTPfaC1158DXN1NBXU89</DigestValue>
      </Reference>
      <Reference URI="/xl/drawings/_rels/drawing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+MToyrUgGBgPt5UvX5HMpuS6IflSCQArA7Doo64ZFdJ8nqY4mqTislUFvlicAHUk</DigestValue>
      </Reference>
      <Reference URI="/xl/drawings/_rels/drawing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5Lt/ip5llXn2yq4E3JjCr6TWS+4LPBSxC1fzpoTq7s9R9o2TGvbuOlkMBBSwZiSD</DigestValue>
      </Reference>
      <Reference URI="/xl/drawings/_rels/drawing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+MToyrUgGBgPt5UvX5HMpuS6IflSCQArA7Doo64ZFdJ8nqY4mqTislUFvlicAHUk</DigestValue>
      </Reference>
      <Reference URI="/xl/drawings/_rels/drawing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QmIYpBZtS/GTZA1wuIiGsfu7YNQnl3/isq5g8nbp/tOg14a3Q2stuhTMoiSTy8Zw</DigestValue>
      </Reference>
      <Reference URI="/xl/drawings/_rels/drawing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A1hCXW7HG5KrkRW4lVFVlRcBLj4iohasA6jH6p/osKlvugrqSHOEpNlU0JQ0+S9P</DigestValue>
      </Reference>
      <Reference URI="/xl/drawings/_rels/drawing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qK7kKXDdoH7sEZYJbrPzFLsizx/rsNtycMd/zUDycw9nQGrloBuO8vc+ZEF3XLXL</DigestValue>
      </Reference>
      <Reference URI="/xl/drawings/_rels/drawing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EnElBveVHVJFLnXiZAaG8RA8ClzhaYpvWcE340Hu+sa/7gGc4JXBpLjaNT5UIKNa</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h/W8GWafeC2xWV+HcXUt71Dkc47PJ/kxHvinDxuQlRE5EnxhYaGni+UVOLMEaSNP</DigestValue>
      </Reference>
      <Reference URI="/xl/drawings/_rels/drawing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07FWaVuzNXCpMzWzCx2ulZutXe2rdekkuns2pofNZ3O/tTPfaC1158DXN1NBXU89</DigestValue>
      </Reference>
      <Reference URI="/xl/drawings/_rels/drawing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4r3abmf1tIqVmAX4ft9S8PTPD5P4PpAjN8vCRaYCXl6z06cD/v59XcuX39JH8cpF</DigestValue>
      </Reference>
      <Reference URI="/xl/drawings/_rels/drawing3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yhz0m6T9KCDulf2s3/Cu1ITdCLJmwzzVebvJT2/KBvvrNLhSXl08rknX4I5Xoboi</DigestValue>
      </Reference>
      <Reference URI="/xl/drawings/_rels/drawing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WtomUY/bXbxIDIw4RZqMPo8NIMKDUioDlN/UPjxRIXfB82kYWbXwe4BJH8sheNnu</DigestValue>
      </Reference>
      <Reference URI="/xl/drawings/_rels/drawing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07FWaVuzNXCpMzWzCx2ulZutXe2rdekkuns2pofNZ3O/tTPfaC1158DXN1NBXU89</DigestValue>
      </Reference>
      <Reference URI="/xl/drawings/_rels/drawing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WtomUY/bXbxIDIw4RZqMPo8NIMKDUioDlN/UPjxRIXfB82kYWbXwe4BJH8sheNnu</DigestValue>
      </Reference>
      <Reference URI="/xl/drawings/_rels/drawing3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qx9QCs4u8HZKRCjXr/K/zIbl/IvD2VFg0E7xf03s16M/UgJOLDbAB2jxuZreR0AM</DigestValue>
      </Reference>
      <Reference URI="/xl/drawings/_rels/drawing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QmIYpBZtS/GTZA1wuIiGsfu7YNQnl3/isq5g8nbp/tOg14a3Q2stuhTMoiSTy8Zw</DigestValue>
      </Reference>
      <Reference URI="/xl/drawings/_rels/drawing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NgkaGKQ+F08BOPdFmhTz4QqYkyxF6cAQKtG6QMEIWI5r+FtXIGJorcuDBHZrTxSE</DigestValue>
      </Reference>
      <Reference URI="/xl/drawings/_rels/drawing3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QmIYpBZtS/GTZA1wuIiGsfu7YNQnl3/isq5g8nbp/tOg14a3Q2stuhTMoiSTy8Zw</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8gXb0Hf4cjkTJxvFq6aUc+4ntDLyW4zyS/qWQ62g9WNbdw3GEUzKoi+QlgguL16S</DigestValue>
      </Reference>
      <Reference URI="/xl/drawings/_rels/drawing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WtomUY/bXbxIDIw4RZqMPo8NIMKDUioDlN/UPjxRIXfB82kYWbXwe4BJH8sheNnu</DigestValue>
      </Reference>
      <Reference URI="/xl/drawings/_rels/drawing4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07FWaVuzNXCpMzWzCx2ulZutXe2rdekkuns2pofNZ3O/tTPfaC1158DXN1NBXU89</DigestValue>
      </Reference>
      <Reference URI="/xl/drawings/_rels/drawing4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WtomUY/bXbxIDIw4RZqMPo8NIMKDUioDlN/UPjxRIXfB82kYWbXwe4BJH8sheNnu</DigestValue>
      </Reference>
      <Reference URI="/xl/drawings/_rels/drawing4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U+52Cq1xzLc8tpZztG+j3Shd53nDB5zgiCjGiuJbb1mMfSR1IInurep98x2nkDys</DigestValue>
      </Reference>
      <Reference URI="/xl/drawings/_rels/drawing4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07FWaVuzNXCpMzWzCx2ulZutXe2rdekkuns2pofNZ3O/tTPfaC1158DXN1NBXU89</DigestValue>
      </Reference>
      <Reference URI="/xl/drawings/_rels/drawing4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07FWaVuzNXCpMzWzCx2ulZutXe2rdekkuns2pofNZ3O/tTPfaC1158DXN1NBXU89</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veuTcUqKw2amLiONVkJilwz12ZCWGsIthfRnpfW9FTtaiUjGBlEIL4xBdqu51kgB</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S6swMLU3RCGJ5d3576sUKeRm7H/kcS6wwdKeInJE2t+eUIT4XJEzN/6SbmhHIIwg</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PrS7DVNeFnhVJLyFxmtZfrt/7t1Q79M4irMclL7trPwCHGO+pShm01gHBLhpZ8KD</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PrS7DVNeFnhVJLyFxmtZfrt/7t1Q79M4irMclL7trPwCHGO+pShm01gHBLhpZ8KD</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H8WD0A1c7JE+gNZ67BAzBT3eEZZplIP406sVVkHUR7kkNPZn23qDnjWsx0q715jE</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dsig-more#sha384"/>
        <DigestValue>f6EMHe9/PAo3fpLNjYRay0kLmqM4BfkfOMrkNaN58S2z9tjblM6vIICCy6Q8Zihn</DigestValue>
      </Reference>
      <Reference URI="/xl/drawings/drawing1.xml?ContentType=application/vnd.openxmlformats-officedocument.drawing+xml">
        <DigestMethod Algorithm="http://www.w3.org/2001/04/xmldsig-more#sha384"/>
        <DigestValue>0WOxxmg/cu2gaA85b8lPOy53o4g0AYgPUY6q497bs5m216R8WTdyckdH/ORHVoC7</DigestValue>
      </Reference>
      <Reference URI="/xl/drawings/drawing10.xml?ContentType=application/vnd.openxmlformats-officedocument.drawing+xml">
        <DigestMethod Algorithm="http://www.w3.org/2001/04/xmldsig-more#sha384"/>
        <DigestValue>Qp4ZJncoZ6FdgiJAT1E7LEQzxEsPh9IiG4bloS2W5anpmd53WpHORoOQDElZPtHR</DigestValue>
      </Reference>
      <Reference URI="/xl/drawings/drawing11.xml?ContentType=application/vnd.openxmlformats-officedocument.drawing+xml">
        <DigestMethod Algorithm="http://www.w3.org/2001/04/xmldsig-more#sha384"/>
        <DigestValue>XYS7IsU9GlIiiyAlA9xBRLxAxPE7Jlf1OcheAmhvAdkhA0yGFoRP5f8bRvQZZXdW</DigestValue>
      </Reference>
      <Reference URI="/xl/drawings/drawing12.xml?ContentType=application/vnd.openxmlformats-officedocument.drawing+xml">
        <DigestMethod Algorithm="http://www.w3.org/2001/04/xmldsig-more#sha384"/>
        <DigestValue>vfqEkn+xOPUlkgqlIHOWWht2yup40QfdE6IwXeNesRsaTkV/h2kYMxTzUdHjlW8J</DigestValue>
      </Reference>
      <Reference URI="/xl/drawings/drawing13.xml?ContentType=application/vnd.openxmlformats-officedocument.drawing+xml">
        <DigestMethod Algorithm="http://www.w3.org/2001/04/xmldsig-more#sha384"/>
        <DigestValue>kk6Amkdfx/2QGfjuy5RMe+HieMYaHLZdFG4kZpK+MaJdMkFQukgGJFdKzwqqaYTY</DigestValue>
      </Reference>
      <Reference URI="/xl/drawings/drawing14.xml?ContentType=application/vnd.openxmlformats-officedocument.drawing+xml">
        <DigestMethod Algorithm="http://www.w3.org/2001/04/xmldsig-more#sha384"/>
        <DigestValue>GD9YwkAhnJgsUvSRq3soEvTzdhDvQMKkGbOuZnVZH9HPNkxDsH7vftf5N5dtRB5Z</DigestValue>
      </Reference>
      <Reference URI="/xl/drawings/drawing15.xml?ContentType=application/vnd.openxmlformats-officedocument.drawing+xml">
        <DigestMethod Algorithm="http://www.w3.org/2001/04/xmldsig-more#sha384"/>
        <DigestValue>qka3o7/nLAWoRKRF999OZLmcYZkkXLYo16JEmibRaFhbbbm9Be98StLqxSzzt4K6</DigestValue>
      </Reference>
      <Reference URI="/xl/drawings/drawing16.xml?ContentType=application/vnd.openxmlformats-officedocument.drawing+xml">
        <DigestMethod Algorithm="http://www.w3.org/2001/04/xmldsig-more#sha384"/>
        <DigestValue>bW1oWlzN++1kya2uRyO7v3/orGS2UX7cj0ThlAqVZ7P+Y6dnwLJW7ExFVJ2Sqoee</DigestValue>
      </Reference>
      <Reference URI="/xl/drawings/drawing17.xml?ContentType=application/vnd.openxmlformats-officedocument.drawing+xml">
        <DigestMethod Algorithm="http://www.w3.org/2001/04/xmldsig-more#sha384"/>
        <DigestValue>3Ujqu4JWp0wJMlJbpL3SOuNi9TrCqlz54GQ6WHWy7OxAi3Yo2eSZFIuh4uSFpvBi</DigestValue>
      </Reference>
      <Reference URI="/xl/drawings/drawing18.xml?ContentType=application/vnd.openxmlformats-officedocument.drawing+xml">
        <DigestMethod Algorithm="http://www.w3.org/2001/04/xmldsig-more#sha384"/>
        <DigestValue>6ICzyscZJQtYAsA5x0bJoAK0unFJz+zm/TRXXTZshziS+WHW4EcWQYHmWN1nE0h3</DigestValue>
      </Reference>
      <Reference URI="/xl/drawings/drawing19.xml?ContentType=application/vnd.openxmlformats-officedocument.drawing+xml">
        <DigestMethod Algorithm="http://www.w3.org/2001/04/xmldsig-more#sha384"/>
        <DigestValue>S1SzBziq0wDKRjGEDfOKRbuBRWnZqlKOegKY97Ko09PpCsYET6GjtL0VrhPIC8kx</DigestValue>
      </Reference>
      <Reference URI="/xl/drawings/drawing2.xml?ContentType=application/vnd.openxmlformats-officedocument.drawing+xml">
        <DigestMethod Algorithm="http://www.w3.org/2001/04/xmldsig-more#sha384"/>
        <DigestValue>Yg/u30gbZMBJndvTJffrhANUmiOFoTNVpGffvPJyZtIIHQpqXpHl6IHKkGzj5MFn</DigestValue>
      </Reference>
      <Reference URI="/xl/drawings/drawing20.xml?ContentType=application/vnd.openxmlformats-officedocument.drawing+xml">
        <DigestMethod Algorithm="http://www.w3.org/2001/04/xmldsig-more#sha384"/>
        <DigestValue>WHgQWnCEPxUHt3XMV2y9pn0QUxzIInQEWinjvp/LN6IqI+6fE3CBzRfhUQ7yCPQP</DigestValue>
      </Reference>
      <Reference URI="/xl/drawings/drawing21.xml?ContentType=application/vnd.openxmlformats-officedocument.drawing+xml">
        <DigestMethod Algorithm="http://www.w3.org/2001/04/xmldsig-more#sha384"/>
        <DigestValue>GH9RVPzfPcl4Lb/65Abtt/Hb3pYE9Fe2sLcrAREr0r9Rn28cir66vSz7bPvZk8iW</DigestValue>
      </Reference>
      <Reference URI="/xl/drawings/drawing22.xml?ContentType=application/vnd.openxmlformats-officedocument.drawing+xml">
        <DigestMethod Algorithm="http://www.w3.org/2001/04/xmldsig-more#sha384"/>
        <DigestValue>L0YG5pYPxGrfmv1dwTkzdNqVgjWPaKvseeX/rvDZzuWla9Oy50R4I24UWxJxI5R3</DigestValue>
      </Reference>
      <Reference URI="/xl/drawings/drawing23.xml?ContentType=application/vnd.openxmlformats-officedocument.drawing+xml">
        <DigestMethod Algorithm="http://www.w3.org/2001/04/xmldsig-more#sha384"/>
        <DigestValue>Ii+Iiky3GbPksudgHjm+q7XwVLKRADOMgj/KRF9gylP8gZWBpsJX9dQFjjmr+d+h</DigestValue>
      </Reference>
      <Reference URI="/xl/drawings/drawing24.xml?ContentType=application/vnd.openxmlformats-officedocument.drawing+xml">
        <DigestMethod Algorithm="http://www.w3.org/2001/04/xmldsig-more#sha384"/>
        <DigestValue>QVW/FxIaVCD95WucnbFKDl2OdKxYqyWQFjIsLNLxpMkULOschmHYPstDWZwYUQiq</DigestValue>
      </Reference>
      <Reference URI="/xl/drawings/drawing25.xml?ContentType=application/vnd.openxmlformats-officedocument.drawing+xml">
        <DigestMethod Algorithm="http://www.w3.org/2001/04/xmldsig-more#sha384"/>
        <DigestValue>aBrj153psQD+RT8/oro1Lte9MZ3xAnXGwMf+ySGIssU3f6P1mU341jE++qXG4yiA</DigestValue>
      </Reference>
      <Reference URI="/xl/drawings/drawing26.xml?ContentType=application/vnd.openxmlformats-officedocument.drawing+xml">
        <DigestMethod Algorithm="http://www.w3.org/2001/04/xmldsig-more#sha384"/>
        <DigestValue>odU3AmW31XKlLbMDj/ilHl96ujSQdrB15GwPNilqYP334I42fZW/8soEDryztbZc</DigestValue>
      </Reference>
      <Reference URI="/xl/drawings/drawing27.xml?ContentType=application/vnd.openxmlformats-officedocument.drawing+xml">
        <DigestMethod Algorithm="http://www.w3.org/2001/04/xmldsig-more#sha384"/>
        <DigestValue>x9RdenVeFiq3eMGqS7FxSycwme3Mdp71y5Nksvj41h/xAaEpDsbam5MuplauFuPc</DigestValue>
      </Reference>
      <Reference URI="/xl/drawings/drawing28.xml?ContentType=application/vnd.openxmlformats-officedocument.drawing+xml">
        <DigestMethod Algorithm="http://www.w3.org/2001/04/xmldsig-more#sha384"/>
        <DigestValue>lAJjQA3dkVfBh2IHLrOP6dBACXZ+ZLGXr4KAf3N19rM+GMaBJSBzmLNerhpFpltb</DigestValue>
      </Reference>
      <Reference URI="/xl/drawings/drawing29.xml?ContentType=application/vnd.openxmlformats-officedocument.drawing+xml">
        <DigestMethod Algorithm="http://www.w3.org/2001/04/xmldsig-more#sha384"/>
        <DigestValue>fUU+o9r+cKXsAHBKoou9F/go8fQgbzsmJ4jcGAvpiRg5bJ6fVnywGpIw3S3tAaCK</DigestValue>
      </Reference>
      <Reference URI="/xl/drawings/drawing3.xml?ContentType=application/vnd.openxmlformats-officedocument.drawing+xml">
        <DigestMethod Algorithm="http://www.w3.org/2001/04/xmldsig-more#sha384"/>
        <DigestValue>3qn2bSJGjB3YPhKG8Hz90OFymH8/OkS3FtkVG9DI872jc20cbImVufiqWom3zPvb</DigestValue>
      </Reference>
      <Reference URI="/xl/drawings/drawing30.xml?ContentType=application/vnd.openxmlformats-officedocument.drawing+xml">
        <DigestMethod Algorithm="http://www.w3.org/2001/04/xmldsig-more#sha384"/>
        <DigestValue>CbE52VeEuOyjrMhP+GenhyWR6ovVSsrIwN4eydSODD7b4dbMp8nsUQcruCSq10ty</DigestValue>
      </Reference>
      <Reference URI="/xl/drawings/drawing31.xml?ContentType=application/vnd.openxmlformats-officedocument.drawing+xml">
        <DigestMethod Algorithm="http://www.w3.org/2001/04/xmldsig-more#sha384"/>
        <DigestValue>yoEgrXOe6jtyVCeJmN61Oz98/bnrur3f67yqVDoC6+cEO9hohO158YBLNZRHeAKd</DigestValue>
      </Reference>
      <Reference URI="/xl/drawings/drawing32.xml?ContentType=application/vnd.openxmlformats-officedocument.drawing+xml">
        <DigestMethod Algorithm="http://www.w3.org/2001/04/xmldsig-more#sha384"/>
        <DigestValue>YDbQQphE1vw1OP1WVDTQtg75fM7a/2Jorxs4jdPk1birgvW0BIB/45qTRntU/qSM</DigestValue>
      </Reference>
      <Reference URI="/xl/drawings/drawing33.xml?ContentType=application/vnd.openxmlformats-officedocument.drawing+xml">
        <DigestMethod Algorithm="http://www.w3.org/2001/04/xmldsig-more#sha384"/>
        <DigestValue>5zSp76m2XzWerE0ydbFNGNOOD+iHYmghBDd21EKQKDqCPRttDe+Qa5XutyzLnFtE</DigestValue>
      </Reference>
      <Reference URI="/xl/drawings/drawing34.xml?ContentType=application/vnd.openxmlformats-officedocument.drawing+xml">
        <DigestMethod Algorithm="http://www.w3.org/2001/04/xmldsig-more#sha384"/>
        <DigestValue>bPrIRTF5D964qlS8O5B4vYfY/tHVdFcGNSrdBYp7TAcvsOVkJb0CFu1aSFLbb3ra</DigestValue>
      </Reference>
      <Reference URI="/xl/drawings/drawing35.xml?ContentType=application/vnd.openxmlformats-officedocument.drawing+xml">
        <DigestMethod Algorithm="http://www.w3.org/2001/04/xmldsig-more#sha384"/>
        <DigestValue>FeWKJOxPDKN6GcuMmZNJE70HoGSj0xJ07T3YOnIBvnShYP1DI+JNJvYsJ0CMEG23</DigestValue>
      </Reference>
      <Reference URI="/xl/drawings/drawing36.xml?ContentType=application/vnd.openxmlformats-officedocument.drawing+xml">
        <DigestMethod Algorithm="http://www.w3.org/2001/04/xmldsig-more#sha384"/>
        <DigestValue>AYblAZXrn+trTvpBWORQMQ/uQZdHw/+9xPE4/qFzF8x12OXSboqUgR2BqTnTzqWd</DigestValue>
      </Reference>
      <Reference URI="/xl/drawings/drawing37.xml?ContentType=application/vnd.openxmlformats-officedocument.drawing+xml">
        <DigestMethod Algorithm="http://www.w3.org/2001/04/xmldsig-more#sha384"/>
        <DigestValue>tUnswBgVCoViDH1jGiwzBBTh1+O3QOwvwwPgQbN5YQVdKVLIhiqnYMPJsPzaDuyG</DigestValue>
      </Reference>
      <Reference URI="/xl/drawings/drawing38.xml?ContentType=application/vnd.openxmlformats-officedocument.drawing+xml">
        <DigestMethod Algorithm="http://www.w3.org/2001/04/xmldsig-more#sha384"/>
        <DigestValue>dPZWYJGtUh4o1kAtEhbRuYDnVKgS7YF2vB/ve98LKspyN7ziXXLECqxomJWWPM4S</DigestValue>
      </Reference>
      <Reference URI="/xl/drawings/drawing39.xml?ContentType=application/vnd.openxmlformats-officedocument.drawing+xml">
        <DigestMethod Algorithm="http://www.w3.org/2001/04/xmldsig-more#sha384"/>
        <DigestValue>2794MMfrDLL7F58BQO52ktubJhdaEEKgRoKd8PbF+X2vWfM/cYfNWimBB5qfD5X8</DigestValue>
      </Reference>
      <Reference URI="/xl/drawings/drawing4.xml?ContentType=application/vnd.openxmlformats-officedocument.drawing+xml">
        <DigestMethod Algorithm="http://www.w3.org/2001/04/xmldsig-more#sha384"/>
        <DigestValue>M4kc9900Dk6WlkBpOYdQf5xL4ysC8+F2iWiTj91tzzBAglHKx5ugD+4FCbxfaFbJ</DigestValue>
      </Reference>
      <Reference URI="/xl/drawings/drawing40.xml?ContentType=application/vnd.openxmlformats-officedocument.drawing+xml">
        <DigestMethod Algorithm="http://www.w3.org/2001/04/xmldsig-more#sha384"/>
        <DigestValue>bTdDgQdgMcUCb2U2CKuTDQ6hmh0eSne07AyOLNjRIGEyVsmbqb2Dqx9+6AkSYI3y</DigestValue>
      </Reference>
      <Reference URI="/xl/drawings/drawing41.xml?ContentType=application/vnd.openxmlformats-officedocument.drawing+xml">
        <DigestMethod Algorithm="http://www.w3.org/2001/04/xmldsig-more#sha384"/>
        <DigestValue>0dFOL2D6eztmTDfbEA8Wrkob67zPHH1WeVb2SpSBSttSwYDGIqDdrWq/keA3eUGa</DigestValue>
      </Reference>
      <Reference URI="/xl/drawings/drawing42.xml?ContentType=application/vnd.openxmlformats-officedocument.drawing+xml">
        <DigestMethod Algorithm="http://www.w3.org/2001/04/xmldsig-more#sha384"/>
        <DigestValue>+PHmXOpilkxN8sITvIe+uEeW0QNG86JzqvChTY12Dnk4fTb4Clz2ueZflzA8rvpd</DigestValue>
      </Reference>
      <Reference URI="/xl/drawings/drawing43.xml?ContentType=application/vnd.openxmlformats-officedocument.drawing+xml">
        <DigestMethod Algorithm="http://www.w3.org/2001/04/xmldsig-more#sha384"/>
        <DigestValue>hnFsBu0i3z/YDjEsw8dJ18UANTynBukx09TW8cboArklrBmqLRydCXU1hsi5c8t3</DigestValue>
      </Reference>
      <Reference URI="/xl/drawings/drawing44.xml?ContentType=application/vnd.openxmlformats-officedocument.drawing+xml">
        <DigestMethod Algorithm="http://www.w3.org/2001/04/xmldsig-more#sha384"/>
        <DigestValue>0Vhsi9appN3mjKLT6v7JlchaZQBv12K47jHCjktkA+Mn6xHni8JII+5XaOGYYoP8</DigestValue>
      </Reference>
      <Reference URI="/xl/drawings/drawing45.xml?ContentType=application/vnd.openxmlformats-officedocument.drawing+xml">
        <DigestMethod Algorithm="http://www.w3.org/2001/04/xmldsig-more#sha384"/>
        <DigestValue>08R5InuvjT7qxb0NC9ooSq0RX4ZjvBwP7h4mxXTnEzKxpKvME6xU7dvft9TPoVA3</DigestValue>
      </Reference>
      <Reference URI="/xl/drawings/drawing5.xml?ContentType=application/vnd.openxmlformats-officedocument.drawing+xml">
        <DigestMethod Algorithm="http://www.w3.org/2001/04/xmldsig-more#sha384"/>
        <DigestValue>djFzYV5627iCrbWRBm6f0s5WtpnMQVwTIAoOERRN7E+rN0fT2dUuQ35HuMTdSQeI</DigestValue>
      </Reference>
      <Reference URI="/xl/drawings/drawing6.xml?ContentType=application/vnd.openxmlformats-officedocument.drawing+xml">
        <DigestMethod Algorithm="http://www.w3.org/2001/04/xmldsig-more#sha384"/>
        <DigestValue>+qcOxkiwQI+Gpi0hMXH0WUXWwzkjQp1yfXnjP6/y+vaqJErUC2w/PhgYu3kx44s9</DigestValue>
      </Reference>
      <Reference URI="/xl/drawings/drawing7.xml?ContentType=application/vnd.openxmlformats-officedocument.drawing+xml">
        <DigestMethod Algorithm="http://www.w3.org/2001/04/xmldsig-more#sha384"/>
        <DigestValue>dC4XePt5zBIZDKadkLxGn9OqRmuvB3jier5Ane1guI42l+RbgF2uslXqgwVQnpqw</DigestValue>
      </Reference>
      <Reference URI="/xl/drawings/drawing8.xml?ContentType=application/vnd.openxmlformats-officedocument.drawing+xml">
        <DigestMethod Algorithm="http://www.w3.org/2001/04/xmldsig-more#sha384"/>
        <DigestValue>MtSEEw8KqNtU8SICsSBpQX/xUqEG5ejSS3zpdWXaDJoD4Bw+OcQ573fZIlayWiKk</DigestValue>
      </Reference>
      <Reference URI="/xl/drawings/drawing9.xml?ContentType=application/vnd.openxmlformats-officedocument.drawing+xml">
        <DigestMethod Algorithm="http://www.w3.org/2001/04/xmldsig-more#sha384"/>
        <DigestValue>E12sdlAQ4QRY0/2WC62+MwymxwETGShsPjPpg+cKXQOGmGAGe9lBmp3eHhHszbNf</DigestValue>
      </Reference>
      <Reference URI="/xl/drawings/vmlDrawing1.vml?ContentType=application/vnd.openxmlformats-officedocument.vmlDrawing">
        <DigestMethod Algorithm="http://www.w3.org/2001/04/xmldsig-more#sha384"/>
        <DigestValue>IIxOminIchydKnNOdYHWLp2Iyxf/fiykzIGrxPGPs6b+zZBgde/k4LCetaItsQqP</DigestValue>
      </Reference>
      <Reference URI="/xl/media/image1.jpeg?ContentType=image/jpeg">
        <DigestMethod Algorithm="http://www.w3.org/2001/04/xmldsig-more#sha384"/>
        <DigestValue>bYhXuUlW832C7oFF9v8xA0RIZ99aYnAzb7Wui0a6gQFe0lHGCs1dBt9s8+ZlspzR</DigestValue>
      </Reference>
      <Reference URI="/xl/media/image10.jpeg?ContentType=image/jpeg">
        <DigestMethod Algorithm="http://www.w3.org/2001/04/xmldsig-more#sha384"/>
        <DigestValue>SGio4k3xkNgyvnRBfFUIgUAN649tieU+ch5t2kweERBVDR5R+fpSXx9tJ70/2H0Y</DigestValue>
      </Reference>
      <Reference URI="/xl/media/image11.jpeg?ContentType=image/jpeg">
        <DigestMethod Algorithm="http://www.w3.org/2001/04/xmldsig-more#sha384"/>
        <DigestValue>RSgQkATcos/aS/KHPNZlPiml0g3LNuSEF+IiXivehLMSbOb94DHGfD/kEFd+sp4A</DigestValue>
      </Reference>
      <Reference URI="/xl/media/image12.jpeg?ContentType=image/jpeg">
        <DigestMethod Algorithm="http://www.w3.org/2001/04/xmldsig-more#sha384"/>
        <DigestValue>b8va6fzp3OlsHRGILrfouIiK5hrVbX76Klg03xS8RACa7CjX4a8N9+Icg2dJj1Bt</DigestValue>
      </Reference>
      <Reference URI="/xl/media/image13.jpeg?ContentType=image/jpeg">
        <DigestMethod Algorithm="http://www.w3.org/2001/04/xmldsig-more#sha384"/>
        <DigestValue>eGL3+dqufLEuBiwG5ipwVFSHQPCohF902n8zL7tXzsP4usmlNU9Wl5qk6GHBUye1</DigestValue>
      </Reference>
      <Reference URI="/xl/media/image14.jpeg?ContentType=image/jpeg">
        <DigestMethod Algorithm="http://www.w3.org/2001/04/xmldsig-more#sha384"/>
        <DigestValue>zRQmFP5A/fYggfK4LMXvc+ejfRhv7Yt9JusOHASfDeEK+AUDN2E+urfx4l98VIt4</DigestValue>
      </Reference>
      <Reference URI="/xl/media/image15.jpeg?ContentType=image/jpeg">
        <DigestMethod Algorithm="http://www.w3.org/2001/04/xmldsig-more#sha384"/>
        <DigestValue>skVIyl+65bxxk74m3KW9fg82k3V1W6sNTUxHKCiumw5KgaRr2Md4s6Y0uEqJfM/C</DigestValue>
      </Reference>
      <Reference URI="/xl/media/image16.jpeg?ContentType=image/jpeg">
        <DigestMethod Algorithm="http://www.w3.org/2001/04/xmldsig-more#sha384"/>
        <DigestValue>y/VrKBglwvC+doqcwD6/qNMwcVJ52vOPtG8YsGXJobzd9dC4fR+v06EnQQpxC05s</DigestValue>
      </Reference>
      <Reference URI="/xl/media/image17.jpeg?ContentType=image/jpeg">
        <DigestMethod Algorithm="http://www.w3.org/2001/04/xmldsig-more#sha384"/>
        <DigestValue>JEVvG31ZQIDXJi5Zp5SLlJ7MToEjTWeG55AxJjk7NWXuhatpzrsaiX9Jd0cfsp5g</DigestValue>
      </Reference>
      <Reference URI="/xl/media/image18.jpeg?ContentType=image/jpeg">
        <DigestMethod Algorithm="http://www.w3.org/2001/04/xmldsig-more#sha384"/>
        <DigestValue>6MOGnYsMbLsVSsWspPGiZ4pWf4F90sN4k8e5XxuIiCSUyWbtEmgxtNfKmKO2Sw1f</DigestValue>
      </Reference>
      <Reference URI="/xl/media/image19.jpeg?ContentType=image/jpeg">
        <DigestMethod Algorithm="http://www.w3.org/2001/04/xmldsig-more#sha384"/>
        <DigestValue>8YMBWhdngZwfG4tyWtDEMoSLZiT+DkB02rhzvfcGBpmZGdhhUpViN0Xhjur3gE4s</DigestValue>
      </Reference>
      <Reference URI="/xl/media/image2.jpeg?ContentType=image/jpeg">
        <DigestMethod Algorithm="http://www.w3.org/2001/04/xmldsig-more#sha384"/>
        <DigestValue>lS9/XOfn7gNofItYyinQjpG8UlwHIvyqQ2EWQma9lVELPt2GX+nIC8vRiAFh4o+P</DigestValue>
      </Reference>
      <Reference URI="/xl/media/image20.jpeg?ContentType=image/jpeg">
        <DigestMethod Algorithm="http://www.w3.org/2001/04/xmldsig-more#sha384"/>
        <DigestValue>74G77qrRJzKuD69gCSEKDL5HT1FAsOnH+aoaQn00RDgA6NY+leRVy1x2NAcEvkkZ</DigestValue>
      </Reference>
      <Reference URI="/xl/media/image21.jpeg?ContentType=image/jpeg">
        <DigestMethod Algorithm="http://www.w3.org/2001/04/xmldsig-more#sha384"/>
        <DigestValue>uevVJZQF5XHQP9oVy+0LX7VFBDgo+tfs+ic8eIwUC8vCbpwHL5Jc4d7z7NWIVGQw</DigestValue>
      </Reference>
      <Reference URI="/xl/media/image22.jpeg?ContentType=image/jpeg">
        <DigestMethod Algorithm="http://www.w3.org/2001/04/xmldsig-more#sha384"/>
        <DigestValue>PP24jZq6ygblVvjG28hPo85/H2pf5RwOsMIOe1+tNTWzyxoFDfAtXXOYSTKtJdX0</DigestValue>
      </Reference>
      <Reference URI="/xl/media/image23.jpeg?ContentType=image/jpeg">
        <DigestMethod Algorithm="http://www.w3.org/2001/04/xmldsig-more#sha384"/>
        <DigestValue>rw08xG5puc/r8WFvMzx4V9S5EZ1sWfDyxxZBR7BZiDVYsDdWpv9lws5TG92b6SMT</DigestValue>
      </Reference>
      <Reference URI="/xl/media/image24.jpeg?ContentType=image/jpeg">
        <DigestMethod Algorithm="http://www.w3.org/2001/04/xmldsig-more#sha384"/>
        <DigestValue>kebdnpBeSwpCpEil0A2jUdpxpPCDfoH8IEvXxtudm0F4CMlXKpudMNM5Wz1Lxck8</DigestValue>
      </Reference>
      <Reference URI="/xl/media/image25.jpeg?ContentType=image/jpeg">
        <DigestMethod Algorithm="http://www.w3.org/2001/04/xmldsig-more#sha384"/>
        <DigestValue>Go1FP8YQziGZxgHYxv/rLyrU6gNV2kJqVUZAf95dAMfyeeyZGOG9XmeIHw0UoRvX</DigestValue>
      </Reference>
      <Reference URI="/xl/media/image26.jpeg?ContentType=image/jpeg">
        <DigestMethod Algorithm="http://www.w3.org/2001/04/xmldsig-more#sha384"/>
        <DigestValue>MoTLKa4ZrM3uan+5ugFdqNjcU1f7Eio5TGi3J5PTrIUOQ8KbFoa5+6m+2ui/7GJr</DigestValue>
      </Reference>
      <Reference URI="/xl/media/image27.jpeg?ContentType=image/jpeg">
        <DigestMethod Algorithm="http://www.w3.org/2001/04/xmldsig-more#sha384"/>
        <DigestValue>O5C9djVPFhueNnP6fXgB4qS4QhzTSdHmwwZiz+Cet/AF7lg4zmiRRHxVdDS1fMMe</DigestValue>
      </Reference>
      <Reference URI="/xl/media/image28.jpeg?ContentType=image/jpeg">
        <DigestMethod Algorithm="http://www.w3.org/2001/04/xmldsig-more#sha384"/>
        <DigestValue>VjOVV1XHScWVyDcQpdC/fcnfUBNnHA8UIX7Uxy5DgyFpkAA2w8acqGAc2K11XseR</DigestValue>
      </Reference>
      <Reference URI="/xl/media/image29.jpeg?ContentType=image/jpeg">
        <DigestMethod Algorithm="http://www.w3.org/2001/04/xmldsig-more#sha384"/>
        <DigestValue>/WNxGJqOO5czUSdoRsk5P/TRc6yk2cfhMN00RFIMNFbfrBmH8pQaK/O0LF+5TRll</DigestValue>
      </Reference>
      <Reference URI="/xl/media/image3.emf?ContentType=image/x-emf">
        <DigestMethod Algorithm="http://www.w3.org/2001/04/xmldsig-more#sha384"/>
        <DigestValue>863rv0PaThbibGm24JwrCwemYch5yPkZ+6Onw6kLMjxAzHIXg6rjxCQwM7GM60e0</DigestValue>
      </Reference>
      <Reference URI="/xl/media/image30.jpeg?ContentType=image/jpeg">
        <DigestMethod Algorithm="http://www.w3.org/2001/04/xmldsig-more#sha384"/>
        <DigestValue>7FTl4MsZ+K+oRedgRSlzWVKm0YZ7OMS98I+cveepHp+tksMEhRMBg17vRBhEBJf8</DigestValue>
      </Reference>
      <Reference URI="/xl/media/image31.jpeg?ContentType=image/jpeg">
        <DigestMethod Algorithm="http://www.w3.org/2001/04/xmldsig-more#sha384"/>
        <DigestValue>FyjGLfR2r4Y+9dpZjzM+ExI1Fz8dPyz30a/K8wRFuqMpwwL9sfIp2wARsn6+NpV+</DigestValue>
      </Reference>
      <Reference URI="/xl/media/image32.jpeg?ContentType=image/jpeg">
        <DigestMethod Algorithm="http://www.w3.org/2001/04/xmldsig-more#sha384"/>
        <DigestValue>/GTKMKPRLv3unv+l1ZYu2p32H78xwDu6N+aPqPFrjAn3hmlbDRlolFnQua4uAt+G</DigestValue>
      </Reference>
      <Reference URI="/xl/media/image4.emf?ContentType=image/x-emf">
        <DigestMethod Algorithm="http://www.w3.org/2001/04/xmldsig-more#sha384"/>
        <DigestValue>azho5Vjs/S2P/RS9Nyc+U//qcb4vpRyknoYPJTMDJUhay05+4GmZLuWidk91yYvA</DigestValue>
      </Reference>
      <Reference URI="/xl/media/image5.emf?ContentType=image/x-emf">
        <DigestMethod Algorithm="http://www.w3.org/2001/04/xmldsig-more#sha384"/>
        <DigestValue>jgcG23uUpFR0AGroSUaBm0qco6qJKSzPh4lFtose/Rua82ykj3/RpnWV4Gq+QVhX</DigestValue>
      </Reference>
      <Reference URI="/xl/media/image6.jpeg?ContentType=image/jpeg">
        <DigestMethod Algorithm="http://www.w3.org/2001/04/xmldsig-more#sha384"/>
        <DigestValue>QajFodDI4Dhja1+Rj+UBaLRYaUNNlp+py+gT3LFRfJIWZF0uyGqrqM2B7WU9xRNr</DigestValue>
      </Reference>
      <Reference URI="/xl/media/image7.jpeg?ContentType=image/jpeg">
        <DigestMethod Algorithm="http://www.w3.org/2001/04/xmldsig-more#sha384"/>
        <DigestValue>efzMKnhRfmUIHAu9e6QYRWhjxZHxqLwTQhoaFZjowgdeIqvgZ0jDo+ujY76JB/hZ</DigestValue>
      </Reference>
      <Reference URI="/xl/media/image8.jpeg?ContentType=image/jpeg">
        <DigestMethod Algorithm="http://www.w3.org/2001/04/xmldsig-more#sha384"/>
        <DigestValue>1BYkySHDNvaKjzVwxJ33hU4NoLpNKwPP4ir2gLEkfsVkD22QkK2IVdezpX8wQo2i</DigestValue>
      </Reference>
      <Reference URI="/xl/media/image9.png?ContentType=image/png">
        <DigestMethod Algorithm="http://www.w3.org/2001/04/xmldsig-more#sha384"/>
        <DigestValue>eCq2jJrDyDANDSxAumko5SmOXduJUmg4zBRm7v38+8FZUBlkkYmM2Hk5UzFv94Jk</DigestValue>
      </Reference>
      <Reference URI="/xl/printerSettings/printerSettings1.bin?ContentType=application/vnd.openxmlformats-officedocument.spreadsheetml.printerSettings">
        <DigestMethod Algorithm="http://www.w3.org/2001/04/xmldsig-more#sha384"/>
        <DigestValue>EAWT+ei0Mhw/XcjSkp9+xqQLWWBVrMwH7A0WbE8jEbfBV/e2ZZBufADktc1w5/C5</DigestValue>
      </Reference>
      <Reference URI="/xl/printerSettings/printerSettings10.bin?ContentType=application/vnd.openxmlformats-officedocument.spreadsheetml.printerSettings">
        <DigestMethod Algorithm="http://www.w3.org/2001/04/xmldsig-more#sha384"/>
        <DigestValue>UcrzDNQHSRzqE5+54fRtJG258UB7x3CFRLVXD8O0VOKbgY8kUxXCZVJkrYFZmRTc</DigestValue>
      </Reference>
      <Reference URI="/xl/printerSettings/printerSettings11.bin?ContentType=application/vnd.openxmlformats-officedocument.spreadsheetml.printerSettings">
        <DigestMethod Algorithm="http://www.w3.org/2001/04/xmldsig-more#sha384"/>
        <DigestValue>UcrzDNQHSRzqE5+54fRtJG258UB7x3CFRLVXD8O0VOKbgY8kUxXCZVJkrYFZmRTc</DigestValue>
      </Reference>
      <Reference URI="/xl/printerSettings/printerSettings12.bin?ContentType=application/vnd.openxmlformats-officedocument.spreadsheetml.printerSettings">
        <DigestMethod Algorithm="http://www.w3.org/2001/04/xmldsig-more#sha384"/>
        <DigestValue>UcrzDNQHSRzqE5+54fRtJG258UB7x3CFRLVXD8O0VOKbgY8kUxXCZVJkrYFZmRTc</DigestValue>
      </Reference>
      <Reference URI="/xl/printerSettings/printerSettings13.bin?ContentType=application/vnd.openxmlformats-officedocument.spreadsheetml.printerSettings">
        <DigestMethod Algorithm="http://www.w3.org/2001/04/xmldsig-more#sha384"/>
        <DigestValue>1xMLyZshwPDG3Ct1JVuMO1MkXXYHL7hAcJW5bHBtiZGqaJnhrODeSCLIn1/PJy+y</DigestValue>
      </Reference>
      <Reference URI="/xl/printerSettings/printerSettings14.bin?ContentType=application/vnd.openxmlformats-officedocument.spreadsheetml.printerSettings">
        <DigestMethod Algorithm="http://www.w3.org/2001/04/xmldsig-more#sha384"/>
        <DigestValue>nqE6nom6P5XnwgJMyqpgD/QoTZUFy+BOZbN+az4qt8B8c8JAdoWg04h0cCAqCDXN</DigestValue>
      </Reference>
      <Reference URI="/xl/printerSettings/printerSettings15.bin?ContentType=application/vnd.openxmlformats-officedocument.spreadsheetml.printerSettings">
        <DigestMethod Algorithm="http://www.w3.org/2001/04/xmldsig-more#sha384"/>
        <DigestValue>UcrzDNQHSRzqE5+54fRtJG258UB7x3CFRLVXD8O0VOKbgY8kUxXCZVJkrYFZmRTc</DigestValue>
      </Reference>
      <Reference URI="/xl/printerSettings/printerSettings16.bin?ContentType=application/vnd.openxmlformats-officedocument.spreadsheetml.printerSettings">
        <DigestMethod Algorithm="http://www.w3.org/2001/04/xmldsig-more#sha384"/>
        <DigestValue>UcrzDNQHSRzqE5+54fRtJG258UB7x3CFRLVXD8O0VOKbgY8kUxXCZVJkrYFZmRTc</DigestValue>
      </Reference>
      <Reference URI="/xl/printerSettings/printerSettings17.bin?ContentType=application/vnd.openxmlformats-officedocument.spreadsheetml.printerSettings">
        <DigestMethod Algorithm="http://www.w3.org/2001/04/xmldsig-more#sha384"/>
        <DigestValue>UcrzDNQHSRzqE5+54fRtJG258UB7x3CFRLVXD8O0VOKbgY8kUxXCZVJkrYFZmRTc</DigestValue>
      </Reference>
      <Reference URI="/xl/printerSettings/printerSettings18.bin?ContentType=application/vnd.openxmlformats-officedocument.spreadsheetml.printerSettings">
        <DigestMethod Algorithm="http://www.w3.org/2001/04/xmldsig-more#sha384"/>
        <DigestValue>UcrzDNQHSRzqE5+54fRtJG258UB7x3CFRLVXD8O0VOKbgY8kUxXCZVJkrYFZmRTc</DigestValue>
      </Reference>
      <Reference URI="/xl/printerSettings/printerSettings19.bin?ContentType=application/vnd.openxmlformats-officedocument.spreadsheetml.printerSettings">
        <DigestMethod Algorithm="http://www.w3.org/2001/04/xmldsig-more#sha384"/>
        <DigestValue>nqE6nom6P5XnwgJMyqpgD/QoTZUFy+BOZbN+az4qt8B8c8JAdoWg04h0cCAqCDXN</DigestValue>
      </Reference>
      <Reference URI="/xl/printerSettings/printerSettings2.bin?ContentType=application/vnd.openxmlformats-officedocument.spreadsheetml.printerSettings">
        <DigestMethod Algorithm="http://www.w3.org/2001/04/xmldsig-more#sha384"/>
        <DigestValue>1xMLyZshwPDG3Ct1JVuMO1MkXXYHL7hAcJW5bHBtiZGqaJnhrODeSCLIn1/PJy+y</DigestValue>
      </Reference>
      <Reference URI="/xl/printerSettings/printerSettings20.bin?ContentType=application/vnd.openxmlformats-officedocument.spreadsheetml.printerSettings">
        <DigestMethod Algorithm="http://www.w3.org/2001/04/xmldsig-more#sha384"/>
        <DigestValue>UcrzDNQHSRzqE5+54fRtJG258UB7x3CFRLVXD8O0VOKbgY8kUxXCZVJkrYFZmRTc</DigestValue>
      </Reference>
      <Reference URI="/xl/printerSettings/printerSettings21.bin?ContentType=application/vnd.openxmlformats-officedocument.spreadsheetml.printerSettings">
        <DigestMethod Algorithm="http://www.w3.org/2001/04/xmldsig-more#sha384"/>
        <DigestValue>UcrzDNQHSRzqE5+54fRtJG258UB7x3CFRLVXD8O0VOKbgY8kUxXCZVJkrYFZmRTc</DigestValue>
      </Reference>
      <Reference URI="/xl/printerSettings/printerSettings22.bin?ContentType=application/vnd.openxmlformats-officedocument.spreadsheetml.printerSettings">
        <DigestMethod Algorithm="http://www.w3.org/2001/04/xmldsig-more#sha384"/>
        <DigestValue>UcrzDNQHSRzqE5+54fRtJG258UB7x3CFRLVXD8O0VOKbgY8kUxXCZVJkrYFZmRTc</DigestValue>
      </Reference>
      <Reference URI="/xl/printerSettings/printerSettings23.bin?ContentType=application/vnd.openxmlformats-officedocument.spreadsheetml.printerSettings">
        <DigestMethod Algorithm="http://www.w3.org/2001/04/xmldsig-more#sha384"/>
        <DigestValue>UcrzDNQHSRzqE5+54fRtJG258UB7x3CFRLVXD8O0VOKbgY8kUxXCZVJkrYFZmRTc</DigestValue>
      </Reference>
      <Reference URI="/xl/printerSettings/printerSettings24.bin?ContentType=application/vnd.openxmlformats-officedocument.spreadsheetml.printerSettings">
        <DigestMethod Algorithm="http://www.w3.org/2001/04/xmldsig-more#sha384"/>
        <DigestValue>UcrzDNQHSRzqE5+54fRtJG258UB7x3CFRLVXD8O0VOKbgY8kUxXCZVJkrYFZmRTc</DigestValue>
      </Reference>
      <Reference URI="/xl/printerSettings/printerSettings25.bin?ContentType=application/vnd.openxmlformats-officedocument.spreadsheetml.printerSettings">
        <DigestMethod Algorithm="http://www.w3.org/2001/04/xmldsig-more#sha384"/>
        <DigestValue>UcrzDNQHSRzqE5+54fRtJG258UB7x3CFRLVXD8O0VOKbgY8kUxXCZVJkrYFZmRTc</DigestValue>
      </Reference>
      <Reference URI="/xl/printerSettings/printerSettings26.bin?ContentType=application/vnd.openxmlformats-officedocument.spreadsheetml.printerSettings">
        <DigestMethod Algorithm="http://www.w3.org/2001/04/xmldsig-more#sha384"/>
        <DigestValue>UcrzDNQHSRzqE5+54fRtJG258UB7x3CFRLVXD8O0VOKbgY8kUxXCZVJkrYFZmRTc</DigestValue>
      </Reference>
      <Reference URI="/xl/printerSettings/printerSettings27.bin?ContentType=application/vnd.openxmlformats-officedocument.spreadsheetml.printerSettings">
        <DigestMethod Algorithm="http://www.w3.org/2001/04/xmldsig-more#sha384"/>
        <DigestValue>UcrzDNQHSRzqE5+54fRtJG258UB7x3CFRLVXD8O0VOKbgY8kUxXCZVJkrYFZmRTc</DigestValue>
      </Reference>
      <Reference URI="/xl/printerSettings/printerSettings28.bin?ContentType=application/vnd.openxmlformats-officedocument.spreadsheetml.printerSettings">
        <DigestMethod Algorithm="http://www.w3.org/2001/04/xmldsig-more#sha384"/>
        <DigestValue>UcrzDNQHSRzqE5+54fRtJG258UB7x3CFRLVXD8O0VOKbgY8kUxXCZVJkrYFZmRTc</DigestValue>
      </Reference>
      <Reference URI="/xl/printerSettings/printerSettings29.bin?ContentType=application/vnd.openxmlformats-officedocument.spreadsheetml.printerSettings">
        <DigestMethod Algorithm="http://www.w3.org/2001/04/xmldsig-more#sha384"/>
        <DigestValue>UcrzDNQHSRzqE5+54fRtJG258UB7x3CFRLVXD8O0VOKbgY8kUxXCZVJkrYFZmRTc</DigestValue>
      </Reference>
      <Reference URI="/xl/printerSettings/printerSettings3.bin?ContentType=application/vnd.openxmlformats-officedocument.spreadsheetml.printerSettings">
        <DigestMethod Algorithm="http://www.w3.org/2001/04/xmldsig-more#sha384"/>
        <DigestValue>1xMLyZshwPDG3Ct1JVuMO1MkXXYHL7hAcJW5bHBtiZGqaJnhrODeSCLIn1/PJy+y</DigestValue>
      </Reference>
      <Reference URI="/xl/printerSettings/printerSettings30.bin?ContentType=application/vnd.openxmlformats-officedocument.spreadsheetml.printerSettings">
        <DigestMethod Algorithm="http://www.w3.org/2001/04/xmldsig-more#sha384"/>
        <DigestValue>HSR300D2Yy10lj9I2ow9V3Xt/t/PIZi/tQK38UyH0sGlKdcElj2gF5l9d93h3q1v</DigestValue>
      </Reference>
      <Reference URI="/xl/printerSettings/printerSettings31.bin?ContentType=application/vnd.openxmlformats-officedocument.spreadsheetml.printerSettings">
        <DigestMethod Algorithm="http://www.w3.org/2001/04/xmldsig-more#sha384"/>
        <DigestValue>UcrzDNQHSRzqE5+54fRtJG258UB7x3CFRLVXD8O0VOKbgY8kUxXCZVJkrYFZmRTc</DigestValue>
      </Reference>
      <Reference URI="/xl/printerSettings/printerSettings32.bin?ContentType=application/vnd.openxmlformats-officedocument.spreadsheetml.printerSettings">
        <DigestMethod Algorithm="http://www.w3.org/2001/04/xmldsig-more#sha384"/>
        <DigestValue>zwdpVKMgNSZat5oTRyocQTYLvRVLt9H8E+NGScEmKzhW01+JrobmbQTQwn62mGnP</DigestValue>
      </Reference>
      <Reference URI="/xl/printerSettings/printerSettings33.bin?ContentType=application/vnd.openxmlformats-officedocument.spreadsheetml.printerSettings">
        <DigestMethod Algorithm="http://www.w3.org/2001/04/xmldsig-more#sha384"/>
        <DigestValue>UcrzDNQHSRzqE5+54fRtJG258UB7x3CFRLVXD8O0VOKbgY8kUxXCZVJkrYFZmRTc</DigestValue>
      </Reference>
      <Reference URI="/xl/printerSettings/printerSettings34.bin?ContentType=application/vnd.openxmlformats-officedocument.spreadsheetml.printerSettings">
        <DigestMethod Algorithm="http://www.w3.org/2001/04/xmldsig-more#sha384"/>
        <DigestValue>UcrzDNQHSRzqE5+54fRtJG258UB7x3CFRLVXD8O0VOKbgY8kUxXCZVJkrYFZmRTc</DigestValue>
      </Reference>
      <Reference URI="/xl/printerSettings/printerSettings35.bin?ContentType=application/vnd.openxmlformats-officedocument.spreadsheetml.printerSettings">
        <DigestMethod Algorithm="http://www.w3.org/2001/04/xmldsig-more#sha384"/>
        <DigestValue>UcrzDNQHSRzqE5+54fRtJG258UB7x3CFRLVXD8O0VOKbgY8kUxXCZVJkrYFZmRTc</DigestValue>
      </Reference>
      <Reference URI="/xl/printerSettings/printerSettings36.bin?ContentType=application/vnd.openxmlformats-officedocument.spreadsheetml.printerSettings">
        <DigestMethod Algorithm="http://www.w3.org/2001/04/xmldsig-more#sha384"/>
        <DigestValue>UcrzDNQHSRzqE5+54fRtJG258UB7x3CFRLVXD8O0VOKbgY8kUxXCZVJkrYFZmRTc</DigestValue>
      </Reference>
      <Reference URI="/xl/printerSettings/printerSettings37.bin?ContentType=application/vnd.openxmlformats-officedocument.spreadsheetml.printerSettings">
        <DigestMethod Algorithm="http://www.w3.org/2001/04/xmldsig-more#sha384"/>
        <DigestValue>UcrzDNQHSRzqE5+54fRtJG258UB7x3CFRLVXD8O0VOKbgY8kUxXCZVJkrYFZmRTc</DigestValue>
      </Reference>
      <Reference URI="/xl/printerSettings/printerSettings38.bin?ContentType=application/vnd.openxmlformats-officedocument.spreadsheetml.printerSettings">
        <DigestMethod Algorithm="http://www.w3.org/2001/04/xmldsig-more#sha384"/>
        <DigestValue>UcrzDNQHSRzqE5+54fRtJG258UB7x3CFRLVXD8O0VOKbgY8kUxXCZVJkrYFZmRTc</DigestValue>
      </Reference>
      <Reference URI="/xl/printerSettings/printerSettings39.bin?ContentType=application/vnd.openxmlformats-officedocument.spreadsheetml.printerSettings">
        <DigestMethod Algorithm="http://www.w3.org/2001/04/xmldsig-more#sha384"/>
        <DigestValue>UcrzDNQHSRzqE5+54fRtJG258UB7x3CFRLVXD8O0VOKbgY8kUxXCZVJkrYFZmRTc</DigestValue>
      </Reference>
      <Reference URI="/xl/printerSettings/printerSettings4.bin?ContentType=application/vnd.openxmlformats-officedocument.spreadsheetml.printerSettings">
        <DigestMethod Algorithm="http://www.w3.org/2001/04/xmldsig-more#sha384"/>
        <DigestValue>n7xtGb3SGrsr7CJ2k926DDMnbPV8eBwISMVxVx2jn+bsYICUNmM2P5nXkpsgRB4M</DigestValue>
      </Reference>
      <Reference URI="/xl/printerSettings/printerSettings40.bin?ContentType=application/vnd.openxmlformats-officedocument.spreadsheetml.printerSettings">
        <DigestMethod Algorithm="http://www.w3.org/2001/04/xmldsig-more#sha384"/>
        <DigestValue>UcrzDNQHSRzqE5+54fRtJG258UB7x3CFRLVXD8O0VOKbgY8kUxXCZVJkrYFZmRTc</DigestValue>
      </Reference>
      <Reference URI="/xl/printerSettings/printerSettings41.bin?ContentType=application/vnd.openxmlformats-officedocument.spreadsheetml.printerSettings">
        <DigestMethod Algorithm="http://www.w3.org/2001/04/xmldsig-more#sha384"/>
        <DigestValue>UcrzDNQHSRzqE5+54fRtJG258UB7x3CFRLVXD8O0VOKbgY8kUxXCZVJkrYFZmRTc</DigestValue>
      </Reference>
      <Reference URI="/xl/printerSettings/printerSettings42.bin?ContentType=application/vnd.openxmlformats-officedocument.spreadsheetml.printerSettings">
        <DigestMethod Algorithm="http://www.w3.org/2001/04/xmldsig-more#sha384"/>
        <DigestValue>UcrzDNQHSRzqE5+54fRtJG258UB7x3CFRLVXD8O0VOKbgY8kUxXCZVJkrYFZmRTc</DigestValue>
      </Reference>
      <Reference URI="/xl/printerSettings/printerSettings43.bin?ContentType=application/vnd.openxmlformats-officedocument.spreadsheetml.printerSettings">
        <DigestMethod Algorithm="http://www.w3.org/2001/04/xmldsig-more#sha384"/>
        <DigestValue>UcrzDNQHSRzqE5+54fRtJG258UB7x3CFRLVXD8O0VOKbgY8kUxXCZVJkrYFZmRTc</DigestValue>
      </Reference>
      <Reference URI="/xl/printerSettings/printerSettings44.bin?ContentType=application/vnd.openxmlformats-officedocument.spreadsheetml.printerSettings">
        <DigestMethod Algorithm="http://www.w3.org/2001/04/xmldsig-more#sha384"/>
        <DigestValue>UcrzDNQHSRzqE5+54fRtJG258UB7x3CFRLVXD8O0VOKbgY8kUxXCZVJkrYFZmRTc</DigestValue>
      </Reference>
      <Reference URI="/xl/printerSettings/printerSettings45.bin?ContentType=application/vnd.openxmlformats-officedocument.spreadsheetml.printerSettings">
        <DigestMethod Algorithm="http://www.w3.org/2001/04/xmldsig-more#sha384"/>
        <DigestValue>HSR300D2Yy10lj9I2ow9V3Xt/t/PIZi/tQK38UyH0sGlKdcElj2gF5l9d93h3q1v</DigestValue>
      </Reference>
      <Reference URI="/xl/printerSettings/printerSettings5.bin?ContentType=application/vnd.openxmlformats-officedocument.spreadsheetml.printerSettings">
        <DigestMethod Algorithm="http://www.w3.org/2001/04/xmldsig-more#sha384"/>
        <DigestValue>T8UwvrfTBPiQBw95blCRBR/hrq+OC5YCUXfKBHcKH7BHCOcvAt8A+tq7yYNPTeIT</DigestValue>
      </Reference>
      <Reference URI="/xl/printerSettings/printerSettings6.bin?ContentType=application/vnd.openxmlformats-officedocument.spreadsheetml.printerSettings">
        <DigestMethod Algorithm="http://www.w3.org/2001/04/xmldsig-more#sha384"/>
        <DigestValue>UcrzDNQHSRzqE5+54fRtJG258UB7x3CFRLVXD8O0VOKbgY8kUxXCZVJkrYFZmRTc</DigestValue>
      </Reference>
      <Reference URI="/xl/printerSettings/printerSettings7.bin?ContentType=application/vnd.openxmlformats-officedocument.spreadsheetml.printerSettings">
        <DigestMethod Algorithm="http://www.w3.org/2001/04/xmldsig-more#sha384"/>
        <DigestValue>UcrzDNQHSRzqE5+54fRtJG258UB7x3CFRLVXD8O0VOKbgY8kUxXCZVJkrYFZmRTc</DigestValue>
      </Reference>
      <Reference URI="/xl/printerSettings/printerSettings8.bin?ContentType=application/vnd.openxmlformats-officedocument.spreadsheetml.printerSettings">
        <DigestMethod Algorithm="http://www.w3.org/2001/04/xmldsig-more#sha384"/>
        <DigestValue>UcrzDNQHSRzqE5+54fRtJG258UB7x3CFRLVXD8O0VOKbgY8kUxXCZVJkrYFZmRTc</DigestValue>
      </Reference>
      <Reference URI="/xl/printerSettings/printerSettings9.bin?ContentType=application/vnd.openxmlformats-officedocument.spreadsheetml.printerSettings">
        <DigestMethod Algorithm="http://www.w3.org/2001/04/xmldsig-more#sha384"/>
        <DigestValue>UcrzDNQHSRzqE5+54fRtJG258UB7x3CFRLVXD8O0VOKbgY8kUxXCZVJkrYFZmRTc</DigestValue>
      </Reference>
      <Reference URI="/xl/sharedStrings.xml?ContentType=application/vnd.openxmlformats-officedocument.spreadsheetml.sharedStrings+xml">
        <DigestMethod Algorithm="http://www.w3.org/2001/04/xmldsig-more#sha384"/>
        <DigestValue>zA15Qg+uc4NaEJJ3a3EtQ0EKeLB6aaH8T7MoZ7bLGv2Ft551eioV4Q+WMGBoM4PT</DigestValue>
      </Reference>
      <Reference URI="/xl/styles.xml?ContentType=application/vnd.openxmlformats-officedocument.spreadsheetml.styles+xml">
        <DigestMethod Algorithm="http://www.w3.org/2001/04/xmldsig-more#sha384"/>
        <DigestValue>0l9OIJ6TrIyNj6GSfzrtE67CizcgVvMsHA4oDHCI6J/+Zt333UEnVMYt7z5quL9M</DigestValue>
      </Reference>
      <Reference URI="/xl/theme/theme1.xml?ContentType=application/vnd.openxmlformats-officedocument.theme+xml">
        <DigestMethod Algorithm="http://www.w3.org/2001/04/xmldsig-more#sha384"/>
        <DigestValue>3K6gzAbCzIU1bXYcOKn+vC2K2VBRWN+wqyIWLnKaX7xJH73DDXa0sDiIk/ZdThjR</DigestValue>
      </Reference>
      <Reference URI="/xl/workbook.xml?ContentType=application/vnd.openxmlformats-officedocument.spreadsheetml.sheet.main+xml">
        <DigestMethod Algorithm="http://www.w3.org/2001/04/xmldsig-more#sha384"/>
        <DigestValue>Iqbcvi6mhSsx9sjOoBWQzHo0ih1cHHvjH/H+SsfgGfKMiSZyHHGkb+tZZxX3zbHv</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dsig-more#sha384"/>
        <DigestValue>wPHi6TbTttoKGF20JtTmiS5GCQSgW4ViMIuOWuBL4VL+KXloDRDvoMjBrUb02g8C</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dsig-more#sha384"/>
        <DigestValue>YIddQ0Tt3XxjnzZUPnCsl8FAuOwHvBmheuUTyWE6Yq3NUficVAAVdQyY4xYumNNN</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dsig-more#sha384"/>
        <DigestValue>tT92DBMN0JYCPQ2opx8dWJf2OugVvaR+1e1+skGbccrR3B144cM/VUMrdOey09vC</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dsig-more#sha384"/>
        <DigestValue>Rtb5/JOcyX18RztzQNFgwrY156aBwvL7YWyKaE3+rQL9XSIhag+5rPqHxzOrBLwb</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dsig-more#sha384"/>
        <DigestValue>ZXh32ZFSELNiwBIXG1hlUqNO4fbcaSlby+1RpLscHUEEuAi6URcGkARpiZPD6gYV</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dsig-more#sha384"/>
        <DigestValue>qYkwJ831HJfleuBL05x8s0nYplbpgPaeefKWUsewQet6Vywef4A64pNBMKIFqcjQ</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dsig-more#sha384"/>
        <DigestValue>efVbPI9cPfr+H3vsTaa49K/ADK3/r3yrTCxPvwfAnU2Ql37KF2cgXp79BazwoOjJ</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dsig-more#sha384"/>
        <DigestValue>RDljsyc+7sSeLcufea3Rsk+siqk2am1614UBUcIWRiapmPrhUFR1/h2xFr/UplDf</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dsig-more#sha384"/>
        <DigestValue>DoQ3OD3+NvlVexyfglIAayoi9TXYnq+DAc+UzlgIHKQmUexgX6TRH7wsAGl89uWS</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dsig-more#sha384"/>
        <DigestValue>0C+NfhgxZZGyulZOFcjrt/7IFWUzJh5R9KRN2wJ2GThPB9uSo+7HCJ/FK1bUGNZy</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dsig-more#sha384"/>
        <DigestValue>Zl5Qzs3uiz887IUhdkdGiLIRuzRulcBny3hPxvQglgB5WHP3Zsja97sQUz/nfs/Q</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dsig-more#sha384"/>
        <DigestValue>XfXH1jdwC5BwQLqKsbWYUykRFxUZhvDRcd4nUbeEmhrwkvCPdveQifLefAx6VtYA</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dsig-more#sha384"/>
        <DigestValue>NWhCsLBj9QwHOTjcfZQ/nM/jHciiihDFtFU+sUiGRVhrhvm4jJfYYUvrHwDgR9rT</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dsig-more#sha384"/>
        <DigestValue>dprJcsEHda2DFBNn0KRvHgngQ3ue1DkmKw+irtiwvToQEvcFvys8uMs6qwBF5jwD</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dsig-more#sha384"/>
        <DigestValue>6l+N8faAeNpLrlZn+fNYrsolnIJCnCEKw0erDrz0IZ0ZyZUnHYCSpF4lEvB5ezb4</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dsig-more#sha384"/>
        <DigestValue>Xnfs/bYyJ/rUcO2jZ/5ySgqR2clnGdCPkeKSgfDNIKUVJ3ECWA9NH6bORpMhGNoz</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dsig-more#sha384"/>
        <DigestValue>3xCkE78vnVSWjqB1MA/ElUBPK8LD7tVojgdTiT+MwTq4Fi8YSgN5Brt3sXXj/Stz</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dsig-more#sha384"/>
        <DigestValue>SHUwWkk6Ps08UQEVE3EgmG8fyl0Eh5aopmaPsCV8nQ85I/n49FNHgpzDqTWNrHyq</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dsig-more#sha384"/>
        <DigestValue>8IDd02AI3v78wIXFiKdqiP8N1q3rs+CR/256der3y8f+SYjYrlwFzhEZ89W/K2Xg</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dsig-more#sha384"/>
        <DigestValue>5iuij8J51FupjMsMZaBjS3/kMSJcOCT7Q12SsLbSoJAR6R3pWq1llkYQvlBa+isi</DigestValue>
      </Reference>
      <Reference URI="/xl/worksheets/_rels/sheet2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dsig-more#sha384"/>
        <DigestValue>Z2OHPgf/WysyBZs9uQqZJx5ovit7iagawl1inZNc+X68b4t3rRNxk0pDc0o/eHiZ</DigestValue>
      </Reference>
      <Reference URI="/xl/worksheets/_rels/sheet2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dsig-more#sha384"/>
        <DigestValue>0vB1uZairUqXoBvMGss9+qbuYbnPd8PyFQIi06XTqgLdqzFhfLej70QzAaLRXh9v</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dsig-more#sha384"/>
        <DigestValue>rouSItJ4M3737yMkCYrV63aFQZRuP6JB3qzT9M3e0y2j4C0kJYtCkaSqTmldYVHE</DigestValue>
      </Reference>
      <Reference URI="/xl/worksheets/_rels/sheet3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dsig-more#sha384"/>
        <DigestValue>rf+3mvP18PsmetguVkdQvRNEvgtuIvuMg5rTApAblpRnx8q/N/yy/zJ/2aQBYypc</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dsig-more#sha384"/>
        <DigestValue>6yNUzM2o9LZaLpyBNey+CzK2YM/aoByTnWTqgSwgqH/syIXh1KEZhamZUV4gWcMu</DigestValue>
      </Reference>
      <Reference URI="/xl/worksheets/_rels/sheet3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dsig-more#sha384"/>
        <DigestValue>V5fjWfwWsU4R1Xzit6v6W7tXyiXlUyb6JEhGwiEwjBuC3ZfJAkfTqNgGwGxxY5aM</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dsig-more#sha384"/>
        <DigestValue>A1lsXbIxkxpVkbAap9c0IjQJvRcNzD9GxZwVmWRK3291BWFbAopI3qBxtfslnVXt</DigestValue>
      </Reference>
      <Reference URI="/xl/worksheets/_rels/sheet3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dsig-more#sha384"/>
        <DigestValue>tNnZp7UOXbeOrYoXbdInQRugdb1ULMToecbobhX2OjOQlkvgkYk1YAhzuiEsbdXR</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dsig-more#sha384"/>
        <DigestValue>w5fDCPgXW+Un/Nrvw7Jr93jiV/4jcfQyQNl09eQNbzrI83EfN5rHe8UdDC9n/yuZ</DigestValue>
      </Reference>
      <Reference URI="/xl/worksheets/_rels/sheet3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dsig-more#sha384"/>
        <DigestValue>nEZEE1KkrL7nHDj5LbbSuQb+Agj6BBOBX0JynB5IMCCWy9oQw5wH2NEbQxLPMf9j</DigestValue>
      </Reference>
      <Reference URI="/xl/worksheets/_rels/sheet3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dsig-more#sha384"/>
        <DigestValue>pBXJwhu8M89AWGUvKu6hcpEgj0/ISsEb0tfCfVIKNu0ud7EcQKQwgoNvQm3B06IU</DigestValue>
      </Reference>
      <Reference URI="/xl/worksheets/_rels/sheet3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dsig-more#sha384"/>
        <DigestValue>EDZMxYbTZNWXJp16yA2p/RKXhwnayQ7K+2jJFvDO83DtA0MloeQCIIQHt6uH4Iy6</DigestValue>
      </Reference>
      <Reference URI="/xl/worksheets/_rels/sheet3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dsig-more#sha384"/>
        <DigestValue>5aLpvPqSvlXZE5boG7eWQHbZYvRlywSiBQA0qFYw0dATG2v3FfHVG2ECAkoMDz7k</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dsig-more#sha384"/>
        <DigestValue>NfORunXyPV2Dd4zLOpzVqsRJPTzB/I3qy8Ks3ctrNOoyDQPIJFdK77Jm11P7eYwZ</DigestValue>
      </Reference>
      <Reference URI="/xl/worksheets/_rels/sheet4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dsig-more#sha384"/>
        <DigestValue>zqFDtrzn+0hDus5lTLqigP8TWwiSX5GNetRYgpw1mRx0yfrBOoMhME4/d7T4wZi6</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dsig-more#sha384"/>
        <DigestValue>SgbE7Fo+L9LMCScLFJBFWTtsFPObKZG5YWatvj1G1TWQGjV0Pvx00643PWKy8WPT</DigestValue>
      </Reference>
      <Reference URI="/xl/worksheets/_rels/sheet4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dsig-more#sha384"/>
        <DigestValue>VkJghLzqrCULkHXzEgMcMTBr56TDo53wOrYtWge7aV9GZONSw3kVUxfTN8U2BYPG</DigestValue>
      </Reference>
      <Reference URI="/xl/worksheets/_rels/sheet4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dsig-more#sha384"/>
        <DigestValue>doNjX3II3EnhacUykbwcF75asKTIfWglPKF5kekxyMHirxBitsuIdjR/WeONj/8O</DigestValue>
      </Reference>
      <Reference URI="/xl/worksheets/_rels/sheet4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dsig-more#sha384"/>
        <DigestValue>wuWLIa12qNjScHE9JrIpedHj7kYvT5MPsgDDKm4xiToM7TntUBuKwfuuZaoW1m1S</DigestValue>
      </Reference>
      <Reference URI="/xl/worksheets/_rels/sheet4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dsig-more#sha384"/>
        <DigestValue>rA1jYCkEaE+dnWsWlhDdMfHpXZ7nOVQQQAvJrezpJgyLHGZ4T80Nphe5tQPoLINP</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dsig-more#sha384"/>
        <DigestValue>QxqOXtW1l9qZ6LFclxHDeLO5JKH3T0Ilu6dh248y4w9cf1kfYNiVYBUG7iFTzxwx</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dsig-more#sha384"/>
        <DigestValue>2LbHY/moh6z+O9hqqATWMwoUjDOP1wOZKpGXbLv/P2g37phwXq/KHQsvEGm3y+St</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dsig-more#sha384"/>
        <DigestValue>3cItD9+mEJa2mHzLEmC1zJkNHx0LcbOFUza2joel+Q1ilhODYMMNt3CThoix/YjT</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dsig-more#sha384"/>
        <DigestValue>pUaxRKtOkAAzL/trL6gAHD8UcAi7fbJCfy4keiax4glmgej38JqFCh1GkNuowVQ8</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dsig-more#sha384"/>
        <DigestValue>X1QVpZSarc7dsPsOVpn+Zo/oMtvuGvpFWCBsWJeh4Hlq4K0eDu95CqY2ZTQjjxPq</DigestValue>
      </Reference>
      <Reference URI="/xl/worksheets/sheet1.xml?ContentType=application/vnd.openxmlformats-officedocument.spreadsheetml.worksheet+xml">
        <DigestMethod Algorithm="http://www.w3.org/2001/04/xmldsig-more#sha384"/>
        <DigestValue>tEDeIOyA9KCEfHQQkPY/8IDF6fWYMyLkFqact8fQOeHkU/vi3MaTtiZ+Od6032iL</DigestValue>
      </Reference>
      <Reference URI="/xl/worksheets/sheet10.xml?ContentType=application/vnd.openxmlformats-officedocument.spreadsheetml.worksheet+xml">
        <DigestMethod Algorithm="http://www.w3.org/2001/04/xmldsig-more#sha384"/>
        <DigestValue>NGIy6l3s8WJng6PsNJ/cOCoInLJn93d5OXRFTKiKdAkyLmS9CnXU/xgS/gNHuTkq</DigestValue>
      </Reference>
      <Reference URI="/xl/worksheets/sheet11.xml?ContentType=application/vnd.openxmlformats-officedocument.spreadsheetml.worksheet+xml">
        <DigestMethod Algorithm="http://www.w3.org/2001/04/xmldsig-more#sha384"/>
        <DigestValue>hRpYjWQQJtpV2/AwdhYwFN+aKIbXqb5wUyABipGqJK2u7WzT2klOLN3WDqQ1p3HG</DigestValue>
      </Reference>
      <Reference URI="/xl/worksheets/sheet12.xml?ContentType=application/vnd.openxmlformats-officedocument.spreadsheetml.worksheet+xml">
        <DigestMethod Algorithm="http://www.w3.org/2001/04/xmldsig-more#sha384"/>
        <DigestValue>ShU4pdckAB0XWqCZyw2AfmHszWwLXBdvSR0H8usOtPXfKbYF+Q9wq7y/MaMPfFt4</DigestValue>
      </Reference>
      <Reference URI="/xl/worksheets/sheet13.xml?ContentType=application/vnd.openxmlformats-officedocument.spreadsheetml.worksheet+xml">
        <DigestMethod Algorithm="http://www.w3.org/2001/04/xmldsig-more#sha384"/>
        <DigestValue>fgM6BmH0ooUCJ+gNpCSQL045er/wr3h/JiTgulmyuJWld5trPG73f9STsnoqObMT</DigestValue>
      </Reference>
      <Reference URI="/xl/worksheets/sheet14.xml?ContentType=application/vnd.openxmlformats-officedocument.spreadsheetml.worksheet+xml">
        <DigestMethod Algorithm="http://www.w3.org/2001/04/xmldsig-more#sha384"/>
        <DigestValue>AUNmua1LAif+vDDtELyLprexHTYSOYNJ+Ac2quHIs4eD4mYy2qI0+ftNOc5jc7CM</DigestValue>
      </Reference>
      <Reference URI="/xl/worksheets/sheet15.xml?ContentType=application/vnd.openxmlformats-officedocument.spreadsheetml.worksheet+xml">
        <DigestMethod Algorithm="http://www.w3.org/2001/04/xmldsig-more#sha384"/>
        <DigestValue>34bXoyzAemgbt9Q6y159pa1xQWWYAVPrNfwQHYsY7JT5o2KqjfiDgYoCZjwHsBjn</DigestValue>
      </Reference>
      <Reference URI="/xl/worksheets/sheet16.xml?ContentType=application/vnd.openxmlformats-officedocument.spreadsheetml.worksheet+xml">
        <DigestMethod Algorithm="http://www.w3.org/2001/04/xmldsig-more#sha384"/>
        <DigestValue>JgL40hSCydSFUZrp61b4Palq1duP+xLwRvUGepROd8KwXSoaqn8Kjd9P6kSXMC4b</DigestValue>
      </Reference>
      <Reference URI="/xl/worksheets/sheet17.xml?ContentType=application/vnd.openxmlformats-officedocument.spreadsheetml.worksheet+xml">
        <DigestMethod Algorithm="http://www.w3.org/2001/04/xmldsig-more#sha384"/>
        <DigestValue>CK0/aNPFW3gn1e9WB3hosc7KLYPC2deOQAOAL0zUsTd6phvKcwzqBhM93ZadBdPv</DigestValue>
      </Reference>
      <Reference URI="/xl/worksheets/sheet18.xml?ContentType=application/vnd.openxmlformats-officedocument.spreadsheetml.worksheet+xml">
        <DigestMethod Algorithm="http://www.w3.org/2001/04/xmldsig-more#sha384"/>
        <DigestValue>b+lB8FcVXCm0Fwu4yzZ+GnGjlgmFV/hc3g52XhwwdQ7qNIiOHk0B5uFFGpCegDBE</DigestValue>
      </Reference>
      <Reference URI="/xl/worksheets/sheet19.xml?ContentType=application/vnd.openxmlformats-officedocument.spreadsheetml.worksheet+xml">
        <DigestMethod Algorithm="http://www.w3.org/2001/04/xmldsig-more#sha384"/>
        <DigestValue>AN1CAxpOw+AZci8fA4KVbfdPbEVcDMZf/LFGoyJpjfhpX8S4zdZMwkpqfHUSskB5</DigestValue>
      </Reference>
      <Reference URI="/xl/worksheets/sheet2.xml?ContentType=application/vnd.openxmlformats-officedocument.spreadsheetml.worksheet+xml">
        <DigestMethod Algorithm="http://www.w3.org/2001/04/xmldsig-more#sha384"/>
        <DigestValue>36DpNbdn7zp3xttK7LzUI1TKCysMAKXOJPW8AVMN2efUOejTjsyo9J8slemibBcN</DigestValue>
      </Reference>
      <Reference URI="/xl/worksheets/sheet20.xml?ContentType=application/vnd.openxmlformats-officedocument.spreadsheetml.worksheet+xml">
        <DigestMethod Algorithm="http://www.w3.org/2001/04/xmldsig-more#sha384"/>
        <DigestValue>rA3gWz1FLQpwwQYpl8SiKSJIWkaPygwe2K4UfBn1Pkh3k2Btm24PrzhdL2UhZ1YS</DigestValue>
      </Reference>
      <Reference URI="/xl/worksheets/sheet21.xml?ContentType=application/vnd.openxmlformats-officedocument.spreadsheetml.worksheet+xml">
        <DigestMethod Algorithm="http://www.w3.org/2001/04/xmldsig-more#sha384"/>
        <DigestValue>SY7RO1NGmoAkfKYOWeXwQf1LnBYud8BHUW9qfQs+o4RcDBIEwvzqPQnX1e6cP0HV</DigestValue>
      </Reference>
      <Reference URI="/xl/worksheets/sheet22.xml?ContentType=application/vnd.openxmlformats-officedocument.spreadsheetml.worksheet+xml">
        <DigestMethod Algorithm="http://www.w3.org/2001/04/xmldsig-more#sha384"/>
        <DigestValue>FndMTKgGN/loFyJrT6kZVbar03n70Y+7EECdl/o8W3T/5iVEwUvIVzN8SM9WYFgv</DigestValue>
      </Reference>
      <Reference URI="/xl/worksheets/sheet23.xml?ContentType=application/vnd.openxmlformats-officedocument.spreadsheetml.worksheet+xml">
        <DigestMethod Algorithm="http://www.w3.org/2001/04/xmldsig-more#sha384"/>
        <DigestValue>HZunHS+6HW1Cdm1ZEHQCUhXu9Na584xBa7613OTx93i30jZnjKnq0fI4j8ZULxEz</DigestValue>
      </Reference>
      <Reference URI="/xl/worksheets/sheet24.xml?ContentType=application/vnd.openxmlformats-officedocument.spreadsheetml.worksheet+xml">
        <DigestMethod Algorithm="http://www.w3.org/2001/04/xmldsig-more#sha384"/>
        <DigestValue>eniopUVgVCdmpAdbr8GS+UgsTjNmkai4ZsYeiHVzCX+dIVqSCBq+8VaQYXDdqcai</DigestValue>
      </Reference>
      <Reference URI="/xl/worksheets/sheet25.xml?ContentType=application/vnd.openxmlformats-officedocument.spreadsheetml.worksheet+xml">
        <DigestMethod Algorithm="http://www.w3.org/2001/04/xmldsig-more#sha384"/>
        <DigestValue>dtyoRPHymmlXvRUm4AZiREhDeOkiYs2LvtuQZUsScLrlNlrTu7UFxvgDl60AP8vC</DigestValue>
      </Reference>
      <Reference URI="/xl/worksheets/sheet26.xml?ContentType=application/vnd.openxmlformats-officedocument.spreadsheetml.worksheet+xml">
        <DigestMethod Algorithm="http://www.w3.org/2001/04/xmldsig-more#sha384"/>
        <DigestValue>GfOobgpKqBPb2l5BzRZdSpYYT34XPqCmNAdJ9L9AOcdU5yp+/EqKsR07n8K+94Qx</DigestValue>
      </Reference>
      <Reference URI="/xl/worksheets/sheet27.xml?ContentType=application/vnd.openxmlformats-officedocument.spreadsheetml.worksheet+xml">
        <DigestMethod Algorithm="http://www.w3.org/2001/04/xmldsig-more#sha384"/>
        <DigestValue>M5/Rp1BaEfGUWzLevrF5hsptEtsDtg/CnpHu79KSd3Sy600FN3GOLMq3St1j7mXY</DigestValue>
      </Reference>
      <Reference URI="/xl/worksheets/sheet28.xml?ContentType=application/vnd.openxmlformats-officedocument.spreadsheetml.worksheet+xml">
        <DigestMethod Algorithm="http://www.w3.org/2001/04/xmldsig-more#sha384"/>
        <DigestValue>LvdE6/+4NeIurfZzyD+/iNIq66T9FVL49HLcreg+kN/X+qxnQSqAKl7b2bWwdl8k</DigestValue>
      </Reference>
      <Reference URI="/xl/worksheets/sheet29.xml?ContentType=application/vnd.openxmlformats-officedocument.spreadsheetml.worksheet+xml">
        <DigestMethod Algorithm="http://www.w3.org/2001/04/xmldsig-more#sha384"/>
        <DigestValue>OXwWqN3tazKDavs255YQuNABfXy4G/SACXTlYqp9BObrgnvOjXwVx283iGcHClQ5</DigestValue>
      </Reference>
      <Reference URI="/xl/worksheets/sheet3.xml?ContentType=application/vnd.openxmlformats-officedocument.spreadsheetml.worksheet+xml">
        <DigestMethod Algorithm="http://www.w3.org/2001/04/xmldsig-more#sha384"/>
        <DigestValue>HbU6ceIvU4HrJz3lh/D69PW/+EbTDsu462RmcNWNidPj9X8tnz3FY/4wbZRdIyu8</DigestValue>
      </Reference>
      <Reference URI="/xl/worksheets/sheet30.xml?ContentType=application/vnd.openxmlformats-officedocument.spreadsheetml.worksheet+xml">
        <DigestMethod Algorithm="http://www.w3.org/2001/04/xmldsig-more#sha384"/>
        <DigestValue>GQTQ4sVPB25XFVPg8mNs+UPzPY7v/HYMd0Ga5ZooTDHZn5HFU7Ts75ATDl4SwRwE</DigestValue>
      </Reference>
      <Reference URI="/xl/worksheets/sheet31.xml?ContentType=application/vnd.openxmlformats-officedocument.spreadsheetml.worksheet+xml">
        <DigestMethod Algorithm="http://www.w3.org/2001/04/xmldsig-more#sha384"/>
        <DigestValue>2FOnjAQOHjM3ekumCpeCLBgCd/OSfSKBs4FA2lfWfAzSNAd276T3bOnwQXnHqM9u</DigestValue>
      </Reference>
      <Reference URI="/xl/worksheets/sheet32.xml?ContentType=application/vnd.openxmlformats-officedocument.spreadsheetml.worksheet+xml">
        <DigestMethod Algorithm="http://www.w3.org/2001/04/xmldsig-more#sha384"/>
        <DigestValue>bvMpMCRuX2rn1wu0D9VE1SonQOLZtg0uY42qixA4sx3vPg4fc7sAy1fgoVzXFVY+</DigestValue>
      </Reference>
      <Reference URI="/xl/worksheets/sheet33.xml?ContentType=application/vnd.openxmlformats-officedocument.spreadsheetml.worksheet+xml">
        <DigestMethod Algorithm="http://www.w3.org/2001/04/xmldsig-more#sha384"/>
        <DigestValue>KuL+Oa4ILnx0LqhrwVypkPf/iKDc4FQ6YRKyq2QpmPjolURMnAxUI+gTbOmEw8wZ</DigestValue>
      </Reference>
      <Reference URI="/xl/worksheets/sheet34.xml?ContentType=application/vnd.openxmlformats-officedocument.spreadsheetml.worksheet+xml">
        <DigestMethod Algorithm="http://www.w3.org/2001/04/xmldsig-more#sha384"/>
        <DigestValue>JU1yCdvdzECdZ4qkV0PEZCCMMSqipOiINVMEKOIpSlOlY8b0Gt7A6w1NLphCDBOU</DigestValue>
      </Reference>
      <Reference URI="/xl/worksheets/sheet35.xml?ContentType=application/vnd.openxmlformats-officedocument.spreadsheetml.worksheet+xml">
        <DigestMethod Algorithm="http://www.w3.org/2001/04/xmldsig-more#sha384"/>
        <DigestValue>ZfOFyYNiskPeLYaSecVOqjdYUpuJh2C0MNRFnNxAsdv/rKQJgnasbz9W8Z505wT0</DigestValue>
      </Reference>
      <Reference URI="/xl/worksheets/sheet36.xml?ContentType=application/vnd.openxmlformats-officedocument.spreadsheetml.worksheet+xml">
        <DigestMethod Algorithm="http://www.w3.org/2001/04/xmldsig-more#sha384"/>
        <DigestValue>kzBwaHoYsIGjlLXXD5oH6M9+Gz8xNwzAYJOFdtYzReCdCK6DOSTbLoT/5DjOEWoL</DigestValue>
      </Reference>
      <Reference URI="/xl/worksheets/sheet37.xml?ContentType=application/vnd.openxmlformats-officedocument.spreadsheetml.worksheet+xml">
        <DigestMethod Algorithm="http://www.w3.org/2001/04/xmldsig-more#sha384"/>
        <DigestValue>NLdejmTeNdETI5cs456fFWJMrLht+Zm7h7tKNpUfZYzzFzxbQPmQtPM8ZqtWebO/</DigestValue>
      </Reference>
      <Reference URI="/xl/worksheets/sheet38.xml?ContentType=application/vnd.openxmlformats-officedocument.spreadsheetml.worksheet+xml">
        <DigestMethod Algorithm="http://www.w3.org/2001/04/xmldsig-more#sha384"/>
        <DigestValue>Gelvn6Aqp8c756WfT08b+DGe15zWCAlawsirYvFS9uaI+lM1Pgw1nPj6AgL3ah2e</DigestValue>
      </Reference>
      <Reference URI="/xl/worksheets/sheet39.xml?ContentType=application/vnd.openxmlformats-officedocument.spreadsheetml.worksheet+xml">
        <DigestMethod Algorithm="http://www.w3.org/2001/04/xmldsig-more#sha384"/>
        <DigestValue>F5uqYssxJUy1BYGIOwLmcJsyWeP0Rw0BKr7YMicV/5Sbnr/jm5WivZJYSdrMAAJ+</DigestValue>
      </Reference>
      <Reference URI="/xl/worksheets/sheet4.xml?ContentType=application/vnd.openxmlformats-officedocument.spreadsheetml.worksheet+xml">
        <DigestMethod Algorithm="http://www.w3.org/2001/04/xmldsig-more#sha384"/>
        <DigestValue>4B0xAjNDfu/OYP/mQKbHkyjHlCpF9rkAAXpodJuH+jSqjHMWQK1q3VhaIduQHi3L</DigestValue>
      </Reference>
      <Reference URI="/xl/worksheets/sheet40.xml?ContentType=application/vnd.openxmlformats-officedocument.spreadsheetml.worksheet+xml">
        <DigestMethod Algorithm="http://www.w3.org/2001/04/xmldsig-more#sha384"/>
        <DigestValue>v20Q6qSRAgu2DRqbZn/Al2WdTEST7tncUQVfqE7Rj1TheTxmGscr/YDMhaOL242q</DigestValue>
      </Reference>
      <Reference URI="/xl/worksheets/sheet41.xml?ContentType=application/vnd.openxmlformats-officedocument.spreadsheetml.worksheet+xml">
        <DigestMethod Algorithm="http://www.w3.org/2001/04/xmldsig-more#sha384"/>
        <DigestValue>UKf4TJzEzLJhUyqJ73SiWG1Wwk870RD6YbxbOMGbOPc2cH4h07IEGt+Dy55TpDdY</DigestValue>
      </Reference>
      <Reference URI="/xl/worksheets/sheet42.xml?ContentType=application/vnd.openxmlformats-officedocument.spreadsheetml.worksheet+xml">
        <DigestMethod Algorithm="http://www.w3.org/2001/04/xmldsig-more#sha384"/>
        <DigestValue>5tV+aR8WZAhA5b91u7i7A/CJmnx6Y4MNshi1WmIirJxT50R65VkASlIc17XWC0jB</DigestValue>
      </Reference>
      <Reference URI="/xl/worksheets/sheet43.xml?ContentType=application/vnd.openxmlformats-officedocument.spreadsheetml.worksheet+xml">
        <DigestMethod Algorithm="http://www.w3.org/2001/04/xmldsig-more#sha384"/>
        <DigestValue>C6n17d+VGnYh1VROZpOAJi7AY0jGxgIUmMQLIzjXt3R3XEVdk5B3Jq/1q/QfIAcq</DigestValue>
      </Reference>
      <Reference URI="/xl/worksheets/sheet44.xml?ContentType=application/vnd.openxmlformats-officedocument.spreadsheetml.worksheet+xml">
        <DigestMethod Algorithm="http://www.w3.org/2001/04/xmldsig-more#sha384"/>
        <DigestValue>XbgUqI2D26g/8kAG88l8Q899cLi4d4RYHAaIlmYLiVrFDEIrMSY8Acw6yE+aMwGX</DigestValue>
      </Reference>
      <Reference URI="/xl/worksheets/sheet45.xml?ContentType=application/vnd.openxmlformats-officedocument.spreadsheetml.worksheet+xml">
        <DigestMethod Algorithm="http://www.w3.org/2001/04/xmldsig-more#sha384"/>
        <DigestValue>RTf5rWdeE/voFXcVdP+H0ROTZ3aC28Re+hcXJShwm6glzy49fTtZa5TP0jF30XA4</DigestValue>
      </Reference>
      <Reference URI="/xl/worksheets/sheet46.xml?ContentType=application/vnd.openxmlformats-officedocument.spreadsheetml.worksheet+xml">
        <DigestMethod Algorithm="http://www.w3.org/2001/04/xmldsig-more#sha384"/>
        <DigestValue>hDFKcBVhWpFiuRUh3KxKvKKsT9OB4limrXy04EksHzQbzz1sffx0COk0eXH4OUNo</DigestValue>
      </Reference>
      <Reference URI="/xl/worksheets/sheet47.xml?ContentType=application/vnd.openxmlformats-officedocument.spreadsheetml.worksheet+xml">
        <DigestMethod Algorithm="http://www.w3.org/2001/04/xmldsig-more#sha384"/>
        <DigestValue>X9B1tRK6MaeVst43AZS21EKPwN+KZ2LORAIzAjLCmZEsEc/w/bhaoq2Xz27NfW3N</DigestValue>
      </Reference>
      <Reference URI="/xl/worksheets/sheet5.xml?ContentType=application/vnd.openxmlformats-officedocument.spreadsheetml.worksheet+xml">
        <DigestMethod Algorithm="http://www.w3.org/2001/04/xmldsig-more#sha384"/>
        <DigestValue>qDCdAmYQstpYiloCmWpVrEkTmT+O6eDQLr5Z5PLr5TB4YmUVXu8Tg0vyNAiBQI1f</DigestValue>
      </Reference>
      <Reference URI="/xl/worksheets/sheet6.xml?ContentType=application/vnd.openxmlformats-officedocument.spreadsheetml.worksheet+xml">
        <DigestMethod Algorithm="http://www.w3.org/2001/04/xmldsig-more#sha384"/>
        <DigestValue>90Ku52Xre0VoUyroDU0K2WNCWwO9R0A/2tMKhatZJjja+9Nak9FV0qg+g/6Tqmwr</DigestValue>
      </Reference>
      <Reference URI="/xl/worksheets/sheet7.xml?ContentType=application/vnd.openxmlformats-officedocument.spreadsheetml.worksheet+xml">
        <DigestMethod Algorithm="http://www.w3.org/2001/04/xmldsig-more#sha384"/>
        <DigestValue>FJ2KnwvtUMZvRW2Mixn7xuZBf8t6x3ipfBG5upz0BDzx7JCxTrIm3XFG1jpAbca2</DigestValue>
      </Reference>
      <Reference URI="/xl/worksheets/sheet8.xml?ContentType=application/vnd.openxmlformats-officedocument.spreadsheetml.worksheet+xml">
        <DigestMethod Algorithm="http://www.w3.org/2001/04/xmldsig-more#sha384"/>
        <DigestValue>PM6HNaXUKop8kJSQWo23tERzYiX2eICYHghOK4StUwr6UPI8bwm7K9RWBuFw4D6E</DigestValue>
      </Reference>
      <Reference URI="/xl/worksheets/sheet9.xml?ContentType=application/vnd.openxmlformats-officedocument.spreadsheetml.worksheet+xml">
        <DigestMethod Algorithm="http://www.w3.org/2001/04/xmldsig-more#sha384"/>
        <DigestValue>XEv8+/vQ2ia6B0jdPy2MYpPnYgHmv6j3A1zSFpOKNWGMGvE3Mp2N9XppBGgdvef3</DigestValue>
      </Reference>
    </Manifest>
    <SignatureProperties>
      <SignatureProperty Id="idSignatureTime" Target="#idPackageSignature">
        <mdssi:SignatureTime xmlns:mdssi="http://schemas.openxmlformats.org/package/2006/digital-signature">
          <mdssi:Format>YYYY-MM-DDThh:mm:ssTZD</mdssi:Format>
          <mdssi:Value>2024-11-13T20:51:07Z</mdssi:Value>
        </mdssi:SignatureTime>
      </SignatureProperty>
    </SignatureProperties>
  </Object>
  <Object Id="idOfficeObject">
    <SignatureProperties>
      <SignatureProperty Id="idOfficeV1Details" Target="#idPackageSignature">
        <SignatureInfoV1 xmlns="http://schemas.microsoft.com/office/2006/digsig">
          <SetupID>{AC758B55-C78E-4E17-929E-44321752D08D}</SetupID>
          <SignatureText>Laura Borsato</SignatureText>
          <SignatureImage/>
          <SignatureComments/>
          <WindowsVersion>10.0</WindowsVersion>
          <OfficeVersion>16.0.18129/26</OfficeVersion>
          <ApplicationVersion>16.0.18129</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2024-11-13T20:51:07Z</xd:SigningTime>
          <xd:SigningCertificate>
            <xd:Cert>
              <xd:CertDigest>
                <DigestMethod Algorithm="http://www.w3.org/2001/04/xmldsig-more#sha384"/>
                <DigestValue>SG2M9KkQ5IgkF51GlreO58oeNLB+ABip9g7tFqibwkcVWccJ6V1XyGcvfLv7Qut7</DigestValue>
              </xd:CertDigest>
              <xd:IssuerSerial>
                <X509IssuerName>CN=331a099e-bc07-4983-9374-f5e40d4776c6</X509IssuerName>
                <X509SerialNumber>6172961794065562870</X509SerialNumber>
              </xd:IssuerSerial>
            </xd:Cert>
          </xd:SigningCertificate>
          <xd:SignaturePolicyIdentifier>
            <xd:SignaturePolicyImplied/>
          </xd:SignaturePolicyIdentifier>
        </xd:SignedSignatureProperties>
      </xd:SignedProperties>
    </xd:QualifyingProperties>
  </Object>
  <Object Id="idValidSigLnImg">AQAAAGwAAAAAAAAAAAAAALUBAAC/AAAAAAAAAAAAAACKGwAAFgwAACBFTUYAAAEAuBwAAKoAAAAGAAAAAAAAAAAAAAAAAAAAgAcAADgEAAA1AQAArgAAAAAAAAAAAAAAAAAAAAi3BACwpwIACgAAABAAAAAAAAAAAAAAAEsAAAAQAAAAAAAAAAUAAAAeAAAAGAAAAAAAAAAAAAAAtgEAAMAAAAAnAAAAGAAAAAEAAAAAAAAAAAAAAAAAAAAlAAAADAAAAAEAAABMAAAAZAAAAAAAAAAAAAAAtQEAAL8AAAAAAAAAAAAAALY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C1AQAAvwAAAAAAAAAAAAAAtgEAAMAAAAAhAPAAAAAAAAAAAAAAAIA/AAAAAAAAAAAAAIA/AAAAAAAAAAAAAAAAAAAAAAAAAAAAAAAAAAAAAAAAAAAlAAAADAAAAAAAAIAoAAAADAAAAAEAAAAnAAAAGAAAAAEAAAAAAAAA8PDwAAAAAAAlAAAADAAAAAEAAABMAAAAZAAAAAAAAAAAAAAAtQEAAL8AAAAAAAAAAAAAALYBAADAAAAAIQDwAAAAAAAAAAAAAACAPwAAAAAAAAAAAACAPwAAAAAAAAAAAAAAAAAAAAAAAAAAAAAAAAAAAAAAAAAAJQAAAAwAAAAAAACAKAAAAAwAAAABAAAAJwAAABgAAAABAAAAAAAAAPDw8AAAAAAAJQAAAAwAAAABAAAATAAAAGQAAAAAAAAAAAAAALUBAAC/AAAAAAAAAAAAAAC2AQAAwAAAACEA8AAAAAAAAAAAAAAAgD8AAAAAAAAAAAAAgD8AAAAAAAAAAAAAAAAAAAAAAAAAAAAAAAAAAAAAAAAAACUAAAAMAAAAAAAAgCgAAAAMAAAAAQAAACcAAAAYAAAAAQAAAAAAAADw8PAAAAAAACUAAAAMAAAAAQAAAEwAAABkAAAAAAAAAAAAAAC1AQAAvwAAAAAAAAAAAAAAtgEAAMAAAAAhAPAAAAAAAAAAAAAAAIA/AAAAAAAAAAAAAIA/AAAAAAAAAAAAAAAAAAAAAAAAAAAAAAAAAAAAAAAAAAAlAAAADAAAAAAAAIAoAAAADAAAAAEAAAAnAAAAGAAAAAEAAAAAAAAA////AAAAAAAlAAAADAAAAAEAAABMAAAAZAAAAAAAAAAAAAAAtQEAAL8AAAAAAAAAAAAAALYBAADAAAAAIQDwAAAAAAAAAAAAAACAPwAAAAAAAAAAAACAPwAAAAAAAAAAAAAAAAAAAAAAAAAAAAAAAAAAAAAAAAAAJQAAAAwAAAAAAACAKAAAAAwAAAABAAAAJwAAABgAAAABAAAAAAAAAP///wAAAAAAJQAAAAwAAAABAAAATAAAAGQAAAAAAAAAAAAAALUBAAC/AAAAAAAAAAAAAAC2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BAAAGAAAAagEAABoAAAAVAQAABgAAAFY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BUBAAAGAAAAawEAABsAAAAlAAAADAAAAAEAAABUAAAAiAAAABYBAAAGAAAAaQEAABoAAAABAAAAAMCAQY7jgEEWAQAABgAAAAoAAABMAAAAAAAAAAAAAAAAAAAA//////////9gAAAAMQAzAC8AMQAxAC8AMgAwADIANAAJAAAACQAAAAYAAAAJAAAACQAAAAYAAAAJAAAACQAAAAkAAAAJAAAASwAAAEAAAAAwAAAABQAAACAAAAABAAAAAQAAABAAAAAAAAAAAAAAALYBAADAAAAAAAAAAAAAAAC2AQAAw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CIAAAAAAAAASQAAACEA8AAAAAAAAAAAAAAAgD8AAAAAAAAAAAAAgD8AAAAAAAAAAAAAAAAAAAAAAAAAAAAAAAAAAAAAAAAAACUAAAAMAAAAAAAAgCgAAAAMAAAAAwAAACcAAAAYAAAAAwAAAAAAAAAAAAAAAAAAACUAAAAMAAAAAwAAAEwAAABkAAAAAAAAAAAAAAD//////////wAAAAAiAAAAgAEAAAAAAAAhAPAAAAAAAAAAAAAAAIA/AAAAAAAAAAAAAIA/AAAAAAAAAAAAAAAAAAAAAAAAAAAAAAAAAAAAAAAAAAAlAAAADAAAAAAAAIAoAAAADAAAAAMAAAAnAAAAGAAAAAMAAAAAAAAAAAAAAAAAAAAlAAAADAAAAAMAAABMAAAAZAAAAAAAAAAAAAAA//////////+AAQAAIgAAAAAAAABJAAAAIQDwAAAAAAAAAAAAAACAPwAAAAAAAAAAAACAPwAAAAAAAAAAAAAAAAAAAAAAAAAAAAAAAAAAAAAAAAAAJQAAAAwAAAAAAACAKAAAAAwAAAADAAAAJwAAABgAAAADAAAAAAAAAAAAAAAAAAAAJQAAAAwAAAADAAAATAAAAGQAAAAAAAAAawAAAH8BAABsAAAAAAAAAGsAAACAAQAAAgAAACEA8AAAAAAAAAAAAAAAgD8AAAAAAAAAAAAAgD8AAAAAAAAAAAAAAAAAAAAAAAAAAAAAAAAAAAAAAAAAACUAAAAMAAAAAAAAgCgAAAAMAAAAAwAAACcAAAAYAAAAAwAAAAAAAAD///8AAAAAACUAAAAMAAAAAwAAAEwAAABkAAAAAAAAACIAAAB/AQAAagAAAAAAAAAiAAAAgAEAAEkAAAAhAPAAAAAAAAAAAAAAAIA/AAAAAAAAAAAAAIA/AAAAAAAAAAAAAAAAAAAAAAAAAAAAAAAAAAAAAAAAAAAlAAAADAAAAAAAAIAoAAAADAAAAAMAAAAnAAAAGAAAAAMAAAAAAAAA////AAAAAAAlAAAADAAAAAMAAABMAAAAZAAAAA4AAABHAAAAJAAAAGoAAAAOAAAAR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8AAABHAAAAIwAAAGoAAAABAAAAAMCAQY7jgEEPAAAAawAAAAEAAABMAAAABAAAAA4AAABHAAAAJQAAAGsAAABQAAAAWAAAABUAAAAWAAAADAAAAAAAAAAlAAAADAAAAAIAAAAnAAAAGAAAAAQAAAAAAAAA////AAAAAAAlAAAADAAAAAQAAABMAAAAZAAAADoAAAAnAAAAcQEAAGoAAAA6AAAAJwAAADgBAABEAAAAIQDwAAAAAAAAAAAAAACAPwAAAAAAAAAAAACAPwAAAAAAAAAAAAAAAAAAAAAAAAAAAAAAAAAAAAAAAAAAJQAAAAwAAAAAAACAKAAAAAwAAAAEAAAAJwAAABgAAAAEAAAAAAAAAP///wAAAAAAJQAAAAwAAAAEAAAATAAAAGQAAAA6AAAAJwAAAHEBAABlAAAAOgAAACcAAAA4AQAAPwAAACEA8AAAAAAAAAAAAAAAgD8AAAAAAAAAAAAAgD8AAAAAAAAAAAAAAAAAAAAAAAAAAAAAAAAAAAAAAAAAACUAAAAMAAAAAAAAgCgAAAAMAAAABAAAACcAAAAYAAAABAAAAAAAAAD///8AAAAAACUAAAAMAAAABAAAAEwAAABkAAAAOgAAAEYAAADLAAAAZQAAADoAAABGAAAAkgAAACAAAAAhAPAAAAAAAAAAAAAAAIA/AAAAAAAAAAAAAIA/AAAAAAAAAAAAAAAAAAAAAAAAAAAAAAAAAAAAAAAAAAAlAAAADAAAAAAAAIAoAAAADAAAAAQAAABSAAAAcAEAAAQAAADo////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OgAAAEYAAADMAAAAZgAAACUAAAAMAAAABAAAAFQAAACcAAAAOwAAAEYAAADKAAAAZQAAAAEAAAAAwIBBjuOAQTsAAABGAAAADQAAAEwAAAAAAAAAAAAAAAAAAAD//////////2gAAABMAGEAdQByAGEAIABCAG8AcgBzAGEAdABvAAAACwAAAAwAAAAOAAAACAAAAAwAAAAHAAAADgAAAA4AAAAIAAAACgAAAAwAAAAIAAAADgAAAEsAAABAAAAAMAAAAAUAAAAgAAAAAQAAAAEAAAAQAAAAAAAAAAAAAAC2AQAAwAAAAAAAAAAAAAAAtgEAAMAAAAAlAAAADAAAAAIAAAAnAAAAGAAAAAUAAAAAAAAA////AAAAAAAlAAAADAAAAAUAAABMAAAAZAAAAAAAAAByAAAAtQEAALoAAAAAAAAAcgAAALYBAABJAAAAIQDwAAAAAAAAAAAAAACAPwAAAAAAAAAAAACAPwAAAAAAAAAAAAAAAAAAAAAAAAAAAAAAAAAAAAAAAAAAJQAAAAwAAAAAAACAKAAAAAwAAAAFAAAAJwAAABgAAAAFAAAAAAAAAP///wAAAAAAJQAAAAwAAAAFAAAATAAAAGQAAAAVAAAAcgAAAH8BAACGAAAAFQAAAHIAAABrAQAAFQAAACEA8AAAAAAAAAAAAAAAgD8AAAAAAAAAAAAAgD8AAAAAAAAAAAAAAAAAAAAAAAAAAAAAAAAAAAAAAAAAACUAAAAMAAAAAAAAgCgAAAAMAAAABQAAACUAAAAMAAAAAQAAABgAAAAMAAAAAAAAABIAAAAMAAAAAQAAAB4AAAAYAAAAFQAAAHIAAACAAQAAhwAAACUAAAAMAAAAAQAAAFQAAACcAAAAFgAAAHIAAAB1AAAAhgAAAAEAAAAAwIBBjuOAQRYAAAByAAAADQAAAEwAAAAAAAAAAAAAAAAAAAD//////////2gAAABMAGEAdQByAGEAIABCAG8AcgBzAGEAdABvAAAACAAAAAgAAAAJAAAABgAAAAgAAAAEAAAACQAAAAkAAAAGAAAABwAAAAgAAAAFAAAACQAAAEsAAABAAAAAMAAAAAUAAAAgAAAAAQAAAAEAAAAQAAAAAAAAAAAAAAC2AQAAwAAAAAAAAAAAAAAAtgEAAMAAAAAlAAAADAAAAAIAAAAnAAAAGAAAAAUAAAAAAAAA////AAAAAAAlAAAADAAAAAUAAABMAAAAZAAAABUAAACMAAAAfwEAAKAAAAAVAAAAjAAAAGsBAAAVAAAAIQDwAAAAAAAAAAAAAACAPwAAAAAAAAAAAACAPwAAAAAAAAAAAAAAAAAAAAAAAAAAAAAAAAAAAAAAAAAAJQAAAAwAAAAAAACAKAAAAAwAAAAFAAAAJQAAAAwAAAABAAAAGAAAAAwAAAAAAAAAEgAAAAwAAAABAAAAHgAAABgAAAAVAAAAjAAAAIABAAChAAAAJQAAAAwAAAABAAAAVAAAAHgBAAAWAAAAjAAAAH4BAACgAAAAAQAAAADAgEGO44BBFgAAAIwAAAAyAAAATAAAAAAAAAAAAAAAAAAAAP//////////sAAAAEEAcABvAGQAZQByAGEAZABvACAALQAgAGMAbwBuAGYAbwByAG0AZQAgAGUAbAAgAFAAbwBkAGUAcgAgAEcAZQBuAGUAcgBhAGwAIABBAG0AcABsAGkAbwAgAGQAZQAuAC4ALgAKAAAACQAAAAkAAAAJAAAACAAAAAYAAAAIAAAACQAAAAkAAAAEAAAABgAAAAQAAAAHAAAACQAAAAkAAAAFAAAACQAAAAYAAAAOAAAACAAAAAQAAAAIAAAABAAAAAQAAAAJAAAACQAAAAkAAAAIAAAABgAAAAQAAAALAAAACAAAAAkAAAAIAAAABgAAAAgAAAAEAAAABAAAAAoAAAAOAAAACQAAAAQAAAAEAAAACQAAAAQAAAAJAAAACAAAAAMAAAADAAAAAwAAAEsAAABAAAAAMAAAAAUAAAAgAAAAAQAAAAEAAAAQAAAAAAAAAAAAAAC2AQAAwAAAAAAAAAAAAAAAtgEAAMAAAAAlAAAADAAAAAIAAAAnAAAAGAAAAAUAAAAAAAAA////AAAAAAAlAAAADAAAAAUAAABMAAAAZAAAABUAAACmAAAAoAEAALoAAAAVAAAApgAAAIwBAAAVAAAAIQDwAAAAAAAAAAAAAACAPwAAAAAAAAAAAACAPwAAAAAAAAAAAAAAAAAAAAAAAAAAAAAAAAAAAAAAAAAAJQAAAAwAAAAAAACAKAAAAAwAAAAFAAAAJQAAAAwAAAABAAAAGAAAAAwAAAAAAAAAEgAAAAwAAAABAAAAFgAAAAwAAAAAAAAAVAAAAHQBAAAWAAAApgAAAJ8BAAC6AAAAAQAAAADAgEGO44BBFgAAAKYAAAAxAAAATAAAAAQAAAAVAAAApgAAAKEBAAC7AAAAsAAAAEYAaQByAG0AYQBkAG8AIABwAG8AcgA6ACAAMwAzADEAYQAwADkAOQBlAC0AYgBjADAANwAtADQAOQA4ADMALQA5ADMANwA0AC0AZgA1AGUANAAwAGQANAA3ADcANgBjADYAAAAIAAAABAAAAAYAAAAOAAAACAAAAAkAAAAJAAAABAAAAAkAAAAJAAAABgAAAAMAAAAEAAAACQAAAAkAAAAJAAAACAAAAAkAAAAJAAAACQAAAAgAAAAGAAAACQAAAAcAAAAJAAAACQAAAAYAAAAJAAAACQAAAAkAAAAJAAAABgAAAAkAAAAJAAAACQAAAAkAAAAGAAAABQAAAAkAAAAIAAAACQAAAAkAAAAJAAAACQAAAAkAAAAJAAAACQAAAAcAAAAJAAAAFgAAAAwAAAAAAAAAJQAAAAwAAAACAAAADgAAABQAAAAAAAAAEAAAABQAAAA=</Object>
  <Object Id="idInvalidSigLnImg">AQAAAGwAAAAAAAAAAAAAALUBAAC/AAAAAAAAAAAAAACKGwAAFgwAACBFTUYAAAEAtCUAALEAAAAGAAAAAAAAAAAAAAAAAAAAgAcAADgEAAA1AQAArgAAAAAAAAAAAAAAAAAAAAi3BACwpwIACgAAABAAAAAAAAAAAAAAAEsAAAAQAAAAAAAAAAUAAAAeAAAAGAAAAAAAAAAAAAAAtgEAAMAAAAAnAAAAGAAAAAEAAAAAAAAAAAAAAAAAAAAlAAAADAAAAAEAAABMAAAAZAAAAAAAAAAAAAAAtQEAAL8AAAAAAAAAAAAAALY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C1AQAAvwAAAAAAAAAAAAAAtgEAAMAAAAAhAPAAAAAAAAAAAAAAAIA/AAAAAAAAAAAAAIA/AAAAAAAAAAAAAAAAAAAAAAAAAAAAAAAAAAAAAAAAAAAlAAAADAAAAAAAAIAoAAAADAAAAAEAAAAnAAAAGAAAAAEAAAAAAAAA8PDwAAAAAAAlAAAADAAAAAEAAABMAAAAZAAAAAAAAAAAAAAAtQEAAL8AAAAAAAAAAAAAALYBAADAAAAAIQDwAAAAAAAAAAAAAACAPwAAAAAAAAAAAACAPwAAAAAAAAAAAAAAAAAAAAAAAAAAAAAAAAAAAAAAAAAAJQAAAAwAAAAAAACAKAAAAAwAAAABAAAAJwAAABgAAAABAAAAAAAAAPDw8AAAAAAAJQAAAAwAAAABAAAATAAAAGQAAAAAAAAAAAAAALUBAAC/AAAAAAAAAAAAAAC2AQAAwAAAACEA8AAAAAAAAAAAAAAAgD8AAAAAAAAAAAAAgD8AAAAAAAAAAAAAAAAAAAAAAAAAAAAAAAAAAAAAAAAAACUAAAAMAAAAAAAAgCgAAAAMAAAAAQAAACcAAAAYAAAAAQAAAAAAAADw8PAAAAAAACUAAAAMAAAAAQAAAEwAAABkAAAAAAAAAAAAAAC1AQAAvwAAAAAAAAAAAAAAtgEAAMAAAAAhAPAAAAAAAAAAAAAAAIA/AAAAAAAAAAAAAIA/AAAAAAAAAAAAAAAAAAAAAAAAAAAAAAAAAAAAAAAAAAAlAAAADAAAAAAAAIAoAAAADAAAAAEAAAAnAAAAGAAAAAEAAAAAAAAA////AAAAAAAlAAAADAAAAAEAAABMAAAAZAAAAAAAAAAAAAAAtQEAAL8AAAAAAAAAAAAAALYBAADAAAAAIQDwAAAAAAAAAAAAAACAPwAAAAAAAAAAAACAPwAAAAAAAAAAAAAAAAAAAAAAAAAAAAAAAAAAAAAAAAAAJQAAAAwAAAAAAACAKAAAAAwAAAABAAAAJwAAABgAAAABAAAAAAAAAP///wAAAAAAJQAAAAwAAAABAAAATAAAAGQAAAAAAAAAAAAAALUBAAC/AAAAAAAAAAAAAAC2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AAAAFAAAALAAAABwAAAAVAAAABQAAABgAAAAYAAAAIQDwAAAAAAAAAAAAAACAPwAAAAAAAAAAAACAPwAAAAAAAAAAAAAAAAAAAAAAAAAAAAAAAAAAAAAAAAAAJQAAAAwAAAAAAACAKAAAAAwAAAABAAAAFQAAAAwAAAADAAAAcgAAADAIAAAXAAAABgAAACoAAAAZAAAAFwAAAAYAAAAUAAAAFAAAAAAA/wEAAAAAAAAAAAAAgD8AAAAAAAAAAAAAgD8AAAAAAAAAAP///wAAAAAAbAAAADQAAACgAAAAkAcAABQAAAAUAAAAKAAAABYAAAAWAAAAAQAgAAMAAACQBwAAAAAAAAAAAAAAAAAAAAAAAAAA/wAA/wAA/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aHh93gAAAAAAAAAAAAAAAAAAAAAAAAAAAExNLUS0us8EAAAAAAAAAAAAAAAAAAAAAAAAAAAAAAAAAAAAAODo6/zg6Ov8hIiKXBgYGHAAAAAAAAAAACAghIzI0y9oeH3eAAAAAAAAAAAAAAAAAExNLUTU31uYTE0tRAAAAAAAAAAAAAAAAAAAAAAAAAAAAAAAAAAAAADg6Ov+HiIj/SUtL+Tk7O/QoKSm1Ojs7kQAAAAAICCEjMjTL2h4fd4AAAAAAExNLUTU31uYTE0tRAAAAAAAAAAAAAAAAAAAAAAAAAAAAAAAAAAAAAAAAAAA4Ojr/vb29//r6+v+RkpL/VFZW+rGysv+Ojo6RAAAAAAgIISMyNMvaJCWPmjU31uYTE0tRAAAAAAAAAAAAAAAAAAAAAAAAAAAAAAAAAAAAAAAAAAAAAAAAODo6/729vf/6+vr/+vr6//r6+v/6+vr/8PDw9R4eHh8AAAAAFxdbYjs97f8kJY+aAAAAAAAAAAAAAAAAAAAAAAAAAAAAAAAAAAAAAAAAAAAAAAAAAAAAADg6Ov+9vb3/+vr6//r6+v/6+vr/8PDw9VRUVFYAAAAAExNLUTU31uYXF1tiMjTL2h4fd4AAAAAAAAAAAAAAAAAAAAAAAAAAAAAAAAAAAAAAAAAAAAAAAAA4Ojr/vb29//r6+v/6+vr/8PDw9VRUVFYAAAAAExNLUTU31uYTE0tRAAAAAAgIISMyNMvaHh93gAAAAAAAAAAAAAAAAAAAAAAAAAAAAAAAAAAAAAAAAAAAODo6/729vf/6+vr/8PDw9VRUVFYAAAAAExNLUTU31uYTE0tRAAAAAAAAAAAAAAAACAghIzI0y9oeH3eAAAAAAAAAAAAAAAAAAAAAAAAAAAAAAAAAAAAAADg6Ov+9vb3/+vr6/8DBwfhPT092AAAAAB4fd4ATE0tRAAAAAAAAAAAAAAAAAAAAAAAAAAAICCEjJCWPmgAAAAAAAAAAAAAAAAAAAAAAAAAAAAAAAAAAAAA4Ojr/cXJy/05QUP84Ojr/Q0VF/kxNTYIAAAAAAAAAAAYGBhwAAAAAAAAAAAAAAAAAAAAAAAAAAAAAAAAAAAAAAAAAAAAAAAAAAAAAAAAAAAAAAAAAAAAAODo6/0RGRv+mp6f/5eXl//r6+v/Nzc33VFRUVkxNTYJAQUHOAAAAAAAAAAAAAAAAAAAAAAAAAAAAAAAAAAAAAAAAAAAAAAAAAAAAAAAAAAAAAAAAGxwcfEBCQvzHyMj/+vr6//r6+v/6+vr/+vr6//Dw8PWgoaH5ODo6/w4PD0IAAAAAAAAAAAAAAAAAAAAAAAAAAAAAAAAAAAAAAAAAAAAAAAAAAAAAAAAAADg6Ouimp6f/+vr6//r6+v/6+vr/+vr6//r6+v/6+vr/+vr6/25vb/woKSm1AAAAAAAAAAAAAAAAAAAAAAAAAAAAAAAAAAAAAAAAAAAAAAAAAAAAAA4PD0I4Ojr/5eXl//r6+v/6+vr/+vr6//r6+v/6+vr/+vr6//r6+v+xsrL/Oz099gAAAAAAAAAAAAAAAAAAAAAAAAAAAAAAAAAAAAAAAAAAAAAAAAAAAAASEhJRODo6//r6+v/6+vr/+vr6//r6+v/6+vr/+vr6//r6+v/6+vr/vb29/zg6Ov8AAAAAAAAAAAAAAAAAAAAAAAAAAAAAAAAAAAAAAAAAAAAAAAAAAAAACwsLMTg6Ov/V1dX/+vr6//r6+v/6+vr/+vr6//r6+v/6+vr/+vr6/6anp/8+QEDuAAAAAAAAAAAAAAAAAAAAAAAAAAAAAAAAAAAAAAAAAAAAAAAAAAAAAAAAAAA7PT3rkZKS//r6+v/6+vr/+vr6//r6+v/6+vr/+vr6//r6+v9jZGT9JCYmpgAAAAAAAAAAAAAAAAAAAAAAAAAAAAAAAAAAAAAAAAAAAAAAAAAAAAAAAAAAFRYWYDg6Ov+mp6f/+vr6//r6+v/6+vr/+vr6//r6+v97fX3/PT8/+QsLCzEAAAAAAAAAAAAAAAAAAAAAAAAAAAAAAAAAAAAAAAAAAAAAAAAAAAAAAAAAAAAAAAAYGRluODo6/3t9ff+xsrL/vb29/6anp/9jZGT9PT8/+Q4PD0IAAAAAAAAAAAAAAAAAAAAAAAAAAAAAAAAAAAAAAAAAAAAAAAAAAAAAAAAAAAAAAAAAAAAAAAAAABISElE5OjrHPkBA+Tg6Ov9CRETyLjAwsQsLCzEAAAAAAAAAAAAAAAAAAAAAAAAAAAAAAAAAAAAAAAAAAAAAAAAnAAAAGAAAAAEAAAAAAAAA////AAAAAAAlAAAADAAAAAEAAABMAAAAZAAAAEIAAAAGAAAArgAAABoAAABCAAAABgAAAG0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EIAAAAGAAAArwAAABsAAAAlAAAADAAAAAEAAABUAAAAqAAAAEMAAAAGAAAArQAAABoAAAABAAAAAMCAQY7jgEFDAAAABgAAAA8AAABMAAAAAAAAAAAAAAAAAAAA//////////9sAAAARgBpAHIAbQBhACAAbgBvACAAdgDhAGwAaQBkAGEAbnMIAAAABAAAAAYAAAAOAAAACAAAAAQAAAAJAAAACQAAAAQAAAAIAAAACAAAAAQAAAAEAAAACQAAAAgAAABLAAAAQAAAADAAAAAFAAAAIAAAAAEAAAABAAAAEAAAAAAAAAAAAAAAtgEAAMAAAAAAAAAAAAAAALYBAAD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wAAAEcAAAAjAAAAagAAAAEAAAAAwIBBjuOAQQ8AAABrAAAAAQAAAEwAAAAEAAAADgAAAEcAAAAlAAAAawAAAFAAAABYAAYG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RgAAAMsAAABlAAAAOgAAAEYAAACSAAAAIAAAACEA8AAAAAAAAAAAAAAAgD8AAAAAAAAAAAAAgD8AAAAAAAAAAAAAAAAAAAAAAAAAAAAAAAAAAAAAAAAAACUAAAAMAAAAAAAAgCgAAAAMAAAABAAAAFIAAABwAQAABAAAAOj///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6AAAARgAAAMwAAABmAAAAJQAAAAwAAAAEAAAAVAAAAJwAAAA7AAAARgAAAMoAAABlAAAAAQAAAADAgEGO44BBOwAAAEYAAAANAAAATAAAAAAAAAAAAAAAAAAAAP//////////aAAAAEwAYQB1AHIAYQAgAEIAbwByAHMAYQB0AG8AMR0LAAAADAAAAA4AAAAIAAAADAAAAAcAAAAOAAAADgAAAAgAAAAKAAAADAAAAAgAAAAOAAAASwAAAEAAAAAwAAAABQAAACAAAAABAAAAAQAAABAAAAAAAAAAAAAAALYBAADAAAAAAAAAAAAAAAC2AQAAwAAAACUAAAAMAAAAAgAAACcAAAAYAAAABQAAAAAAAAD///8AAAAAACUAAAAMAAAABQAAAEwAAABkAAAAAAAAAHIAAAC1AQAAugAAAAAAAAByAAAAtgEAAEkAAAAhAPAAAAAAAAAAAAAAAIA/AAAAAAAAAAAAAIA/AAAAAAAAAAAAAAAAAAAAAAAAAAAAAAAAAAAAAAAAAAAlAAAADAAAAAAAAIAoAAAADAAAAAUAAAAnAAAAGAAAAAUAAAAAAAAA////AAAAAAAlAAAADAAAAAUAAABMAAAAZAAAABUAAAByAAAAfwEAAIYAAAAVAAAAcgAAAGsBAAAVAAAAIQDwAAAAAAAAAAAAAACAPwAAAAAAAAAAAACAPwAAAAAAAAAAAAAAAAAAAAAAAAAAAAAAAAAAAAAAAAAAJQAAAAwAAAAAAACAKAAAAAwAAAAFAAAAJQAAAAwAAAABAAAAGAAAAAwAAAAAAAAAEgAAAAwAAAABAAAAHgAAABgAAAAVAAAAcgAAAIABAACHAAAAJQAAAAwAAAABAAAAVAAAAJwAAAAWAAAAcgAAAHUAAACGAAAAAQAAAADAgEGO44BBFgAAAHIAAAANAAAATAAAAAAAAAAAAAAAAAAAAP//////////aAAAAEwAYQB1AHIAYQAgAEIAbwByAHMAYQB0AG8A5EsIAAAACAAAAAkAAAAGAAAACAAAAAQAAAAJAAAACQAAAAYAAAAHAAAACAAAAAUAAAAJAAAASwAAAEAAAAAwAAAABQAAACAAAAABAAAAAQAAABAAAAAAAAAAAAAAALYBAADAAAAAAAAAAAAAAAC2AQAAwAAAACUAAAAMAAAAAgAAACcAAAAYAAAABQAAAAAAAAD///8AAAAAACUAAAAMAAAABQAAAEwAAABkAAAAFQAAAIwAAAB/AQAAoAAAABUAAACMAAAAawEAABUAAAAhAPAAAAAAAAAAAAAAAIA/AAAAAAAAAAAAAIA/AAAAAAAAAAAAAAAAAAAAAAAAAAAAAAAAAAAAAAAAAAAlAAAADAAAAAAAAIAoAAAADAAAAAUAAAAlAAAADAAAAAEAAAAYAAAADAAAAAAAAAASAAAADAAAAAEAAAAeAAAAGAAAABUAAACMAAAAgAEAAKEAAAAlAAAADAAAAAEAAABUAAAAeAEAABYAAACMAAAAfgEAAKAAAAABAAAAAMCAQY7jgEEWAAAAjAAAADIAAABMAAAAAAAAAAAAAAAAAAAA//////////+wAAAAQQBwAG8AZABlAHIAYQBkAG8AIAAtACAAYwBvAG4AZgBvAHIAbQBlACAAZQBsACAAUABvAGQAZQByACAARwBlAG4AZQByAGEAbAAgAEEAbQBwAGwAaQBvACAAZABlAC4ALgAuAAoAAAAJAAAACQAAAAkAAAAIAAAABgAAAAgAAAAJAAAACQAAAAQAAAAGAAAABAAAAAcAAAAJAAAACQAAAAUAAAAJAAAABgAAAA4AAAAIAAAABAAAAAgAAAAEAAAABAAAAAkAAAAJAAAACQAAAAgAAAAGAAAABAAAAAsAAAAIAAAACQAAAAgAAAAGAAAACAAAAAQAAAAEAAAACgAAAA4AAAAJAAAABAAAAAQAAAAJAAAABAAAAAkAAAAIAAAAAwAAAAMAAAADAAAASwAAAEAAAAAwAAAABQAAACAAAAABAAAAAQAAABAAAAAAAAAAAAAAALYBAADAAAAAAAAAAAAAAAC2AQAAwAAAACUAAAAMAAAAAgAAACcAAAAYAAAABQAAAAAAAAD///8AAAAAACUAAAAMAAAABQAAAEwAAABkAAAAFQAAAKYAAACgAQAAugAAABUAAACmAAAAjAEAABUAAAAhAPAAAAAAAAAAAAAAAIA/AAAAAAAAAAAAAIA/AAAAAAAAAAAAAAAAAAAAAAAAAAAAAAAAAAAAAAAAAAAlAAAADAAAAAAAAIAoAAAADAAAAAUAAAAlAAAADAAAAAEAAAAYAAAADAAAAAAAAAASAAAADAAAAAEAAAAWAAAADAAAAAAAAABUAAAAdAEAABYAAACmAAAAnwEAALoAAAABAAAAAMCAQY7jgEEWAAAApgAAADEAAABMAAAABAAAABUAAACmAAAAoQEAALsAAACwAAAARgBpAHIAbQBhAGQAbwAgAHAAbwByADoAIAAzADMAMQBhADAAOQA5AGUALQBiAGMAMAA3AC0ANAA5ADgAMwAtADkAMwA3ADQALQBmADUAZQA0ADAAZAA0ADcANwA2AGMANgD1CQgAAAAEAAAABgAAAA4AAAAIAAAACQAAAAkAAAAEAAAACQAAAAkAAAAGAAAAAwAAAAQAAAAJAAAACQAAAAkAAAAIAAAACQAAAAkAAAAJAAAACAAAAAYAAAAJAAAABwAAAAkAAAAJAAAABgAAAAkAAAAJAAAACQAAAAkAAAAGAAAACQAAAAkAAAAJAAAACQAAAAYAAAAFAAAACQAAAAgAAAAJAAAACQAAAAkAAAAJAAAACQAAAAkAAAAJAAAABwAAAAkAAAAWAAAADAAAAAAAAAAlAAAADAAAAAIAAAAOAAAAFAAAAAAAAAAQAAAAFAAAAA==</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47</vt:i4>
      </vt:variant>
      <vt:variant>
        <vt:lpstr>Rangos con nombre</vt:lpstr>
      </vt:variant>
      <vt:variant>
        <vt:i4>48</vt:i4>
      </vt:variant>
    </vt:vector>
  </HeadingPairs>
  <TitlesOfParts>
    <vt:vector size="95" baseType="lpstr">
      <vt:lpstr>Indice</vt:lpstr>
      <vt:lpstr>BG</vt:lpstr>
      <vt:lpstr>ER</vt:lpstr>
      <vt:lpstr>EFE</vt:lpstr>
      <vt:lpstr>EVPN</vt:lpstr>
      <vt:lpstr>Nota 1</vt:lpstr>
      <vt:lpstr>Nota 2</vt:lpstr>
      <vt:lpstr>Nota 3</vt:lpstr>
      <vt:lpstr>Nota 4</vt:lpstr>
      <vt:lpstr>Nota 5</vt:lpstr>
      <vt:lpstr>Nota 6</vt:lpstr>
      <vt:lpstr>Nota 7</vt:lpstr>
      <vt:lpstr>Nota 8</vt:lpstr>
      <vt:lpstr>Nota 9</vt:lpstr>
      <vt:lpstr>Nota 10</vt:lpstr>
      <vt:lpstr>Nota 11</vt:lpstr>
      <vt:lpstr>Nota 12</vt:lpstr>
      <vt:lpstr>Nota 13</vt:lpstr>
      <vt:lpstr>Nota 14</vt:lpstr>
      <vt:lpstr>Nota 15</vt:lpstr>
      <vt:lpstr>Nota 16</vt:lpstr>
      <vt:lpstr>Nota 17</vt:lpstr>
      <vt:lpstr>Nota 18</vt:lpstr>
      <vt:lpstr>Nota 19</vt:lpstr>
      <vt:lpstr>Nota 20</vt:lpstr>
      <vt:lpstr> Nota 21</vt:lpstr>
      <vt:lpstr>Nota 22</vt:lpstr>
      <vt:lpstr>Nota 23</vt:lpstr>
      <vt:lpstr>Nota 24</vt:lpstr>
      <vt:lpstr>Nota 25</vt:lpstr>
      <vt:lpstr>Nota 26</vt:lpstr>
      <vt:lpstr>Nota 27</vt:lpstr>
      <vt:lpstr>Nota 28</vt:lpstr>
      <vt:lpstr>Nota 29</vt:lpstr>
      <vt:lpstr>Nota 30</vt:lpstr>
      <vt:lpstr>Nota 31</vt:lpstr>
      <vt:lpstr>Nota 32</vt:lpstr>
      <vt:lpstr>Nota 33</vt:lpstr>
      <vt:lpstr>Nota 34</vt:lpstr>
      <vt:lpstr>Nota 35</vt:lpstr>
      <vt:lpstr>Nota 36</vt:lpstr>
      <vt:lpstr>Nota 37</vt:lpstr>
      <vt:lpstr>Nota 38</vt:lpstr>
      <vt:lpstr>Nota 39</vt:lpstr>
      <vt:lpstr>Nota 40</vt:lpstr>
      <vt:lpstr>Base de Monedas</vt:lpstr>
      <vt:lpstr>Base TC</vt:lpstr>
      <vt:lpstr>'Nota 2'!_Hlk15378568</vt:lpstr>
      <vt:lpstr>' Nota 21'!Área_de_impresión</vt:lpstr>
      <vt:lpstr>BG!Área_de_impresión</vt:lpstr>
      <vt:lpstr>ER!Área_de_impresión</vt:lpstr>
      <vt:lpstr>'Nota 1'!Área_de_impresión</vt:lpstr>
      <vt:lpstr>'Nota 10'!Área_de_impresión</vt:lpstr>
      <vt:lpstr>'Nota 11'!Área_de_impresión</vt:lpstr>
      <vt:lpstr>'Nota 12'!Área_de_impresión</vt:lpstr>
      <vt:lpstr>'Nota 13'!Área_de_impresión</vt:lpstr>
      <vt:lpstr>'Nota 14'!Área_de_impresión</vt:lpstr>
      <vt:lpstr>'Nota 15'!Área_de_impresión</vt:lpstr>
      <vt:lpstr>'Nota 16'!Área_de_impresión</vt:lpstr>
      <vt:lpstr>'Nota 17'!Área_de_impresión</vt:lpstr>
      <vt:lpstr>'Nota 18'!Área_de_impresión</vt:lpstr>
      <vt:lpstr>'Nota 19'!Área_de_impresión</vt:lpstr>
      <vt:lpstr>'Nota 2'!Área_de_impresión</vt:lpstr>
      <vt:lpstr>'Nota 20'!Área_de_impresión</vt:lpstr>
      <vt:lpstr>'Nota 22'!Área_de_impresión</vt:lpstr>
      <vt:lpstr>'Nota 23'!Área_de_impresión</vt:lpstr>
      <vt:lpstr>'Nota 24'!Área_de_impresión</vt:lpstr>
      <vt:lpstr>'Nota 25'!Área_de_impresión</vt:lpstr>
      <vt:lpstr>'Nota 26'!Área_de_impresión</vt:lpstr>
      <vt:lpstr>'Nota 27'!Área_de_impresión</vt:lpstr>
      <vt:lpstr>'Nota 28'!Área_de_impresión</vt:lpstr>
      <vt:lpstr>'Nota 29'!Área_de_impresión</vt:lpstr>
      <vt:lpstr>'Nota 3'!Área_de_impresión</vt:lpstr>
      <vt:lpstr>'Nota 30'!Área_de_impresión</vt:lpstr>
      <vt:lpstr>'Nota 31'!Área_de_impresión</vt:lpstr>
      <vt:lpstr>'Nota 32'!Área_de_impresión</vt:lpstr>
      <vt:lpstr>'Nota 33'!Área_de_impresión</vt:lpstr>
      <vt:lpstr>'Nota 34'!Área_de_impresión</vt:lpstr>
      <vt:lpstr>'Nota 35'!Área_de_impresión</vt:lpstr>
      <vt:lpstr>'Nota 36'!Área_de_impresión</vt:lpstr>
      <vt:lpstr>'Nota 37'!Área_de_impresión</vt:lpstr>
      <vt:lpstr>'Nota 38'!Área_de_impresión</vt:lpstr>
      <vt:lpstr>'Nota 39'!Área_de_impresión</vt:lpstr>
      <vt:lpstr>'Nota 4'!Área_de_impresión</vt:lpstr>
      <vt:lpstr>'Nota 40'!Área_de_impresión</vt:lpstr>
      <vt:lpstr>'Nota 5'!Área_de_impresión</vt:lpstr>
      <vt:lpstr>'Nota 6'!Área_de_impresión</vt:lpstr>
      <vt:lpstr>'Nota 7'!Área_de_impresión</vt:lpstr>
      <vt:lpstr>'Nota 8'!Área_de_impresión</vt:lpstr>
      <vt:lpstr>'Nota 9'!Área_de_impresión</vt:lpstr>
      <vt:lpstr>'Nota 19'!Títulos_a_imprimir</vt:lpstr>
      <vt:lpstr>'Nota 2'!Títulos_a_imprimir</vt:lpstr>
      <vt:lpstr>'Nota 25'!Títulos_a_imprimir</vt:lpstr>
      <vt:lpstr>'Nota 26'!Títulos_a_imprimir</vt:lpstr>
      <vt:lpstr>'Nota 7'!Títulos_a_imprimir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CONTABILIDAD</dc:creator>
  <cp:lastModifiedBy>Gerencia Zuba</cp:lastModifiedBy>
  <cp:lastPrinted>2024-11-12T21:33:08Z</cp:lastPrinted>
  <dcterms:created xsi:type="dcterms:W3CDTF">2019-05-02T15:06:12Z</dcterms:created>
  <dcterms:modified xsi:type="dcterms:W3CDTF">2024-11-13T20:51:39Z</dcterms:modified>
</cp:coreProperties>
</file>