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_xmlsignatures/sig3.xml" ContentType="application/vnd.openxmlformats-package.digital-signature-xmlsignature+xml"/>
  <Override PartName="/_xmlsignatures/sig4.xml" ContentType="application/vnd.openxmlformats-package.digital-signature-xmlsignature+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1.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HP\Downloads\"/>
    </mc:Choice>
  </mc:AlternateContent>
  <xr:revisionPtr revIDLastSave="0" documentId="8_{5E29B6FD-3CA0-44DE-B9BA-F85FB665601B}" xr6:coauthVersionLast="47" xr6:coauthVersionMax="47" xr10:uidLastSave="{00000000-0000-0000-0000-000000000000}"/>
  <bookViews>
    <workbookView xWindow="-108" yWindow="-108" windowWidth="23256" windowHeight="12456" tabRatio="923" xr2:uid="{00000000-000D-0000-FFFF-FFFF00000000}"/>
  </bookViews>
  <sheets>
    <sheet name="Anexo B" sheetId="1" r:id="rId1"/>
    <sheet name="Indice" sheetId="2" r:id="rId2"/>
    <sheet name="BG" sheetId="3" r:id="rId3"/>
    <sheet name="ER" sheetId="4" r:id="rId4"/>
    <sheet name="EVPN" sheetId="5" r:id="rId5"/>
    <sheet name="EFE" sheetId="6" r:id="rId6"/>
    <sheet name="Nota1" sheetId="7" r:id="rId7"/>
    <sheet name="Nota 2" sheetId="8" r:id="rId8"/>
    <sheet name="Nota 3" sheetId="9" r:id="rId9"/>
    <sheet name="Nota 4" sheetId="10" r:id="rId10"/>
    <sheet name="Nota 5" sheetId="11" r:id="rId11"/>
    <sheet name="Nota 6" sheetId="12" r:id="rId12"/>
    <sheet name="Nota 7" sheetId="13" r:id="rId13"/>
    <sheet name="Nota 8" sheetId="14" r:id="rId14"/>
    <sheet name="Nota 9" sheetId="15" r:id="rId15"/>
    <sheet name="Nota 10" sheetId="16" r:id="rId16"/>
    <sheet name="Nota 11" sheetId="17" r:id="rId17"/>
    <sheet name="Nota 12" sheetId="18" r:id="rId18"/>
    <sheet name="Nota 13" sheetId="19" r:id="rId19"/>
    <sheet name="Nota 14" sheetId="20" r:id="rId20"/>
    <sheet name="Nota 15" sheetId="21" r:id="rId21"/>
    <sheet name="Nota 16" sheetId="22" r:id="rId22"/>
    <sheet name="Nota 17" sheetId="23" r:id="rId23"/>
    <sheet name="Nota 18" sheetId="24" r:id="rId24"/>
    <sheet name="Nota 19" sheetId="25" r:id="rId25"/>
    <sheet name="Nota 20" sheetId="26" r:id="rId26"/>
    <sheet name=" Nota 21" sheetId="27" r:id="rId27"/>
    <sheet name="Nota 22" sheetId="28" r:id="rId28"/>
    <sheet name="Nota 23" sheetId="29" r:id="rId29"/>
    <sheet name="Nota 24" sheetId="30" r:id="rId30"/>
    <sheet name="Nota 25" sheetId="31" r:id="rId31"/>
    <sheet name="Nota 26" sheetId="32" r:id="rId32"/>
    <sheet name="Nota 27" sheetId="33" r:id="rId33"/>
    <sheet name="Nota 28" sheetId="34" r:id="rId34"/>
    <sheet name="Nota 29" sheetId="35" r:id="rId35"/>
    <sheet name="Nota 30" sheetId="36" r:id="rId36"/>
    <sheet name="Nota 31" sheetId="37" r:id="rId37"/>
    <sheet name="Nota 32" sheetId="38" r:id="rId38"/>
    <sheet name="Nota 33" sheetId="39" r:id="rId39"/>
    <sheet name="Nota 34" sheetId="40" r:id="rId40"/>
    <sheet name="Nota 35" sheetId="41" r:id="rId41"/>
    <sheet name="Nota 36" sheetId="42" r:id="rId42"/>
    <sheet name="Nota 37" sheetId="43" r:id="rId43"/>
    <sheet name="Nota 38" sheetId="44" r:id="rId44"/>
    <sheet name="Nota 39" sheetId="45" r:id="rId45"/>
    <sheet name="Nota 40" sheetId="46" r:id="rId46"/>
    <sheet name="Base de Monedas" sheetId="47" r:id="rId47"/>
  </sheets>
  <definedNames>
    <definedName name="_Hlk15378568" localSheetId="7">'Nota 2'!#REF!</definedName>
    <definedName name="_xlnm.Print_Area" localSheetId="3">ER!$A$1:$D$55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46" l="1"/>
  <c r="B48" i="46"/>
  <c r="C30" i="46"/>
  <c r="B30" i="46"/>
  <c r="A1" i="46"/>
  <c r="A1" i="45"/>
  <c r="C9" i="44"/>
  <c r="B9" i="44"/>
  <c r="A1" i="44"/>
  <c r="A1" i="43"/>
  <c r="A1" i="42"/>
  <c r="A1" i="41"/>
  <c r="C12" i="40"/>
  <c r="B12" i="40"/>
  <c r="A1" i="40"/>
  <c r="D11" i="39"/>
  <c r="C11" i="39"/>
  <c r="A1" i="39"/>
  <c r="C11" i="38"/>
  <c r="B11" i="38"/>
  <c r="C33" i="4" s="1"/>
  <c r="A1" i="38"/>
  <c r="C13" i="37"/>
  <c r="B13" i="37"/>
  <c r="C31" i="4" s="1"/>
  <c r="A1" i="37"/>
  <c r="A1" i="36"/>
  <c r="G15" i="35"/>
  <c r="F15" i="35"/>
  <c r="C15" i="35"/>
  <c r="D24" i="4" s="1"/>
  <c r="B15" i="35"/>
  <c r="A1" i="35"/>
  <c r="G18" i="34"/>
  <c r="F18" i="34"/>
  <c r="C18" i="34"/>
  <c r="B11" i="34"/>
  <c r="B18" i="34" s="1"/>
  <c r="A1" i="34"/>
  <c r="F42" i="33"/>
  <c r="E42" i="33"/>
  <c r="G41" i="33"/>
  <c r="D41" i="33"/>
  <c r="G40" i="33"/>
  <c r="D40" i="33"/>
  <c r="G39" i="33"/>
  <c r="C39" i="33"/>
  <c r="D39" i="33" s="1"/>
  <c r="B39" i="33"/>
  <c r="G38" i="33"/>
  <c r="D38" i="33"/>
  <c r="G37" i="33"/>
  <c r="D37" i="33"/>
  <c r="G36" i="33"/>
  <c r="D36" i="33"/>
  <c r="G35" i="33"/>
  <c r="D35" i="33"/>
  <c r="G34" i="33"/>
  <c r="B34" i="33"/>
  <c r="D34" i="33" s="1"/>
  <c r="G33" i="33"/>
  <c r="D33" i="33"/>
  <c r="G32" i="33"/>
  <c r="D32" i="33"/>
  <c r="G31" i="33"/>
  <c r="D31" i="33"/>
  <c r="G30" i="33"/>
  <c r="D30" i="33"/>
  <c r="G29" i="33"/>
  <c r="D29" i="33"/>
  <c r="G28" i="33"/>
  <c r="D28" i="33"/>
  <c r="G27" i="33"/>
  <c r="D27" i="33"/>
  <c r="G26" i="33"/>
  <c r="D26" i="33"/>
  <c r="B26" i="33"/>
  <c r="G25" i="33"/>
  <c r="B25" i="33"/>
  <c r="D25" i="33" s="1"/>
  <c r="G24" i="33"/>
  <c r="C24" i="33"/>
  <c r="B24" i="33"/>
  <c r="G23" i="33"/>
  <c r="D23" i="33"/>
  <c r="G22" i="33"/>
  <c r="D22" i="33"/>
  <c r="G21" i="33"/>
  <c r="D21" i="33"/>
  <c r="G20" i="33"/>
  <c r="D20" i="33"/>
  <c r="G19" i="33"/>
  <c r="C19" i="33"/>
  <c r="D19" i="33" s="1"/>
  <c r="G18" i="33"/>
  <c r="B18" i="33"/>
  <c r="D18" i="33" s="1"/>
  <c r="G17" i="33"/>
  <c r="D17" i="33"/>
  <c r="G16" i="33"/>
  <c r="C16" i="33"/>
  <c r="B16" i="33"/>
  <c r="G15" i="33"/>
  <c r="C15" i="33"/>
  <c r="D15" i="33" s="1"/>
  <c r="G14" i="33"/>
  <c r="C14" i="33"/>
  <c r="D14" i="33" s="1"/>
  <c r="G13" i="33"/>
  <c r="D13" i="33"/>
  <c r="G12" i="33"/>
  <c r="C12" i="33"/>
  <c r="A1" i="33"/>
  <c r="C27" i="32"/>
  <c r="B27" i="32"/>
  <c r="C22" i="32"/>
  <c r="B22" i="32"/>
  <c r="C16" i="32"/>
  <c r="B16" i="32"/>
  <c r="A1" i="32"/>
  <c r="C24" i="31"/>
  <c r="B24" i="31"/>
  <c r="A1" i="31"/>
  <c r="A1" i="30"/>
  <c r="C11" i="29"/>
  <c r="G63" i="3" s="1"/>
  <c r="B11" i="29"/>
  <c r="A1" i="29"/>
  <c r="A1" i="28"/>
  <c r="F28" i="27"/>
  <c r="G61" i="3" s="1"/>
  <c r="E28" i="27"/>
  <c r="A1" i="27"/>
  <c r="C12" i="26"/>
  <c r="B12" i="26"/>
  <c r="F56" i="3" s="1"/>
  <c r="C10" i="26"/>
  <c r="C11" i="26" s="1"/>
  <c r="B10" i="26"/>
  <c r="B11" i="26" s="1"/>
  <c r="C7" i="26"/>
  <c r="B7" i="26"/>
  <c r="A1" i="26"/>
  <c r="G17" i="25"/>
  <c r="F17" i="25"/>
  <c r="C17" i="25"/>
  <c r="G43" i="3" s="1"/>
  <c r="B17" i="25"/>
  <c r="A1" i="25"/>
  <c r="C13" i="24"/>
  <c r="B13" i="24"/>
  <c r="F42" i="3" s="1"/>
  <c r="A1" i="24"/>
  <c r="C14" i="23"/>
  <c r="B14" i="23"/>
  <c r="A1" i="23"/>
  <c r="C13" i="22"/>
  <c r="B13" i="22"/>
  <c r="F40" i="3" s="1"/>
  <c r="A1" i="22"/>
  <c r="C16" i="21"/>
  <c r="G39" i="3" s="1"/>
  <c r="B16" i="21"/>
  <c r="A1" i="21"/>
  <c r="K72" i="20"/>
  <c r="L71" i="20"/>
  <c r="G48" i="3" s="1"/>
  <c r="K71" i="20"/>
  <c r="E71" i="20"/>
  <c r="D71" i="20"/>
  <c r="D70" i="20"/>
  <c r="K68" i="20"/>
  <c r="D68" i="20"/>
  <c r="D65" i="20"/>
  <c r="D64" i="20"/>
  <c r="K63" i="20"/>
  <c r="D63" i="20"/>
  <c r="D59" i="20"/>
  <c r="D58" i="20"/>
  <c r="D57" i="20"/>
  <c r="D56" i="20"/>
  <c r="K53" i="20"/>
  <c r="D53" i="20"/>
  <c r="K52" i="20"/>
  <c r="D52" i="20"/>
  <c r="D49" i="20"/>
  <c r="D48" i="20"/>
  <c r="L40" i="20"/>
  <c r="D40" i="20"/>
  <c r="D39" i="20"/>
  <c r="D38" i="20"/>
  <c r="D37" i="20"/>
  <c r="D34" i="20"/>
  <c r="D33" i="20"/>
  <c r="D32" i="20"/>
  <c r="D31" i="20"/>
  <c r="D30" i="20"/>
  <c r="K29" i="20"/>
  <c r="D29" i="20"/>
  <c r="E27" i="20"/>
  <c r="E40" i="20" s="1"/>
  <c r="F38" i="3" s="1"/>
  <c r="K20" i="20"/>
  <c r="D20" i="20"/>
  <c r="K19" i="20"/>
  <c r="D19" i="20"/>
  <c r="D17" i="20"/>
  <c r="D16" i="20"/>
  <c r="D15" i="20"/>
  <c r="D14" i="20"/>
  <c r="D13" i="20"/>
  <c r="A1" i="20"/>
  <c r="E32" i="19"/>
  <c r="G47" i="3" s="1"/>
  <c r="D32" i="19"/>
  <c r="F47" i="3" s="1"/>
  <c r="C31" i="19"/>
  <c r="C26" i="19"/>
  <c r="E20" i="19"/>
  <c r="G37" i="3" s="1"/>
  <c r="D20" i="19"/>
  <c r="F37" i="3" s="1"/>
  <c r="A1" i="19"/>
  <c r="C11" i="18"/>
  <c r="B11" i="18"/>
  <c r="A1" i="18"/>
  <c r="C13" i="17"/>
  <c r="B13" i="17"/>
  <c r="A1" i="17"/>
  <c r="C17" i="16"/>
  <c r="B17" i="16"/>
  <c r="C13" i="16"/>
  <c r="B13" i="16"/>
  <c r="C9" i="16"/>
  <c r="B9" i="16"/>
  <c r="A1" i="16"/>
  <c r="M22" i="15"/>
  <c r="J22" i="15"/>
  <c r="I22" i="15"/>
  <c r="H22" i="15"/>
  <c r="G22" i="15"/>
  <c r="E22" i="15"/>
  <c r="D22" i="15"/>
  <c r="C22" i="15"/>
  <c r="B22" i="15"/>
  <c r="K20" i="15"/>
  <c r="F20" i="15"/>
  <c r="L20" i="15"/>
  <c r="K19" i="15"/>
  <c r="F19" i="15"/>
  <c r="K18" i="15"/>
  <c r="F18" i="15"/>
  <c r="K17" i="15"/>
  <c r="F17" i="15"/>
  <c r="K16" i="15"/>
  <c r="F16" i="15"/>
  <c r="L16" i="15" s="1"/>
  <c r="K15" i="15"/>
  <c r="F15" i="15"/>
  <c r="L14" i="15"/>
  <c r="K14" i="15"/>
  <c r="F14" i="15"/>
  <c r="K13" i="15"/>
  <c r="F13" i="15"/>
  <c r="L13" i="15" s="1"/>
  <c r="F12" i="15"/>
  <c r="F22" i="15" s="1"/>
  <c r="A1" i="15"/>
  <c r="M17" i="14"/>
  <c r="L17" i="14"/>
  <c r="J17" i="14"/>
  <c r="M16" i="14"/>
  <c r="L16" i="14"/>
  <c r="J16" i="14"/>
  <c r="C16" i="14"/>
  <c r="M15" i="14"/>
  <c r="L15" i="14"/>
  <c r="I15" i="14"/>
  <c r="J15" i="14" s="1"/>
  <c r="D13" i="14"/>
  <c r="A1" i="14"/>
  <c r="C20" i="13"/>
  <c r="B20" i="13"/>
  <c r="C15" i="13"/>
  <c r="B15" i="13"/>
  <c r="F13" i="13"/>
  <c r="C10" i="13"/>
  <c r="B10" i="13"/>
  <c r="F11" i="13" s="1"/>
  <c r="A1" i="13"/>
  <c r="G28" i="12"/>
  <c r="F28" i="12"/>
  <c r="F23" i="3" s="1"/>
  <c r="C28" i="12"/>
  <c r="G18" i="3" s="1"/>
  <c r="B28" i="12"/>
  <c r="F18" i="3" s="1"/>
  <c r="A1" i="12"/>
  <c r="D54" i="11"/>
  <c r="G24" i="3" s="1"/>
  <c r="C54" i="11"/>
  <c r="G10" i="11" s="1"/>
  <c r="G13" i="11" s="1"/>
  <c r="D27" i="11"/>
  <c r="G17" i="3" s="1"/>
  <c r="C27" i="11"/>
  <c r="F17" i="3" s="1"/>
  <c r="G18" i="11"/>
  <c r="G9" i="11"/>
  <c r="A1" i="11"/>
  <c r="C19" i="10"/>
  <c r="B19" i="10"/>
  <c r="A1" i="10"/>
  <c r="D21" i="9"/>
  <c r="G15" i="3" s="1"/>
  <c r="C21" i="9"/>
  <c r="F15" i="3" s="1"/>
  <c r="A1" i="9"/>
  <c r="C88" i="8"/>
  <c r="C89" i="8" s="1"/>
  <c r="C83" i="8"/>
  <c r="A1" i="8"/>
  <c r="F47" i="7"/>
  <c r="E47" i="7"/>
  <c r="G6" i="7"/>
  <c r="A1" i="7"/>
  <c r="C33" i="6"/>
  <c r="B33" i="6"/>
  <c r="C27" i="6"/>
  <c r="B27" i="6"/>
  <c r="B35" i="6" s="1"/>
  <c r="C20" i="6"/>
  <c r="B20" i="6"/>
  <c r="A6" i="6"/>
  <c r="A1" i="6"/>
  <c r="A35" i="5"/>
  <c r="V33" i="5"/>
  <c r="V31" i="5"/>
  <c r="V28" i="5"/>
  <c r="V26" i="5"/>
  <c r="P25" i="5"/>
  <c r="P35" i="5" s="1"/>
  <c r="I25" i="5"/>
  <c r="D25" i="5"/>
  <c r="D35" i="5" s="1"/>
  <c r="A25" i="5"/>
  <c r="V23" i="5"/>
  <c r="V22" i="5"/>
  <c r="V21" i="5"/>
  <c r="N20" i="5"/>
  <c r="V20" i="5" s="1"/>
  <c r="V18" i="5"/>
  <c r="V17" i="5"/>
  <c r="T16" i="5"/>
  <c r="T25" i="5" s="1"/>
  <c r="T35" i="5" s="1"/>
  <c r="R16" i="5"/>
  <c r="R25" i="5" s="1"/>
  <c r="R35" i="5" s="1"/>
  <c r="N16" i="5"/>
  <c r="L16" i="5"/>
  <c r="L25" i="5" s="1"/>
  <c r="J16" i="5"/>
  <c r="J25" i="5" s="1"/>
  <c r="J35" i="5" s="1"/>
  <c r="H16" i="5"/>
  <c r="H25" i="5" s="1"/>
  <c r="H35" i="5" s="1"/>
  <c r="F16" i="5"/>
  <c r="F25" i="5" s="1"/>
  <c r="F35" i="5" s="1"/>
  <c r="C16" i="5"/>
  <c r="C25" i="5" s="1"/>
  <c r="C35" i="5" s="1"/>
  <c r="V14" i="5"/>
  <c r="H5" i="5"/>
  <c r="A1" i="5"/>
  <c r="D37" i="4"/>
  <c r="C37" i="4"/>
  <c r="D36" i="4"/>
  <c r="C36" i="4"/>
  <c r="D33" i="4"/>
  <c r="D31" i="4"/>
  <c r="D28" i="4"/>
  <c r="C28" i="4"/>
  <c r="D25" i="4"/>
  <c r="C25" i="4"/>
  <c r="C24" i="4"/>
  <c r="D20" i="4"/>
  <c r="D19" i="4"/>
  <c r="D18" i="4"/>
  <c r="D14" i="4"/>
  <c r="C14" i="4"/>
  <c r="A8" i="4"/>
  <c r="D1" i="4"/>
  <c r="A1" i="4"/>
  <c r="G65" i="3"/>
  <c r="F65" i="3"/>
  <c r="F63" i="3"/>
  <c r="G62" i="3"/>
  <c r="F62" i="3"/>
  <c r="F61" i="3"/>
  <c r="G60" i="3"/>
  <c r="F60" i="3"/>
  <c r="G59" i="3"/>
  <c r="F59" i="3"/>
  <c r="G58" i="3"/>
  <c r="F58" i="3"/>
  <c r="G56" i="3"/>
  <c r="G49" i="3"/>
  <c r="F49" i="3"/>
  <c r="F48" i="3"/>
  <c r="F43" i="3"/>
  <c r="G42" i="3"/>
  <c r="G41" i="3"/>
  <c r="F41" i="3"/>
  <c r="G40" i="3"/>
  <c r="F39" i="3"/>
  <c r="G38" i="3"/>
  <c r="G29" i="3"/>
  <c r="F29" i="3"/>
  <c r="G28" i="3"/>
  <c r="F28" i="3"/>
  <c r="F27" i="3"/>
  <c r="G26" i="3"/>
  <c r="G25" i="3"/>
  <c r="F25" i="3"/>
  <c r="F24" i="3"/>
  <c r="G23" i="3"/>
  <c r="G16" i="3"/>
  <c r="F16" i="3"/>
  <c r="A8" i="3"/>
  <c r="D1" i="3"/>
  <c r="F84" i="1"/>
  <c r="D83" i="1"/>
  <c r="D84" i="1" s="1"/>
  <c r="G82" i="1"/>
  <c r="G81" i="1"/>
  <c r="G80" i="1"/>
  <c r="G79" i="1"/>
  <c r="G73" i="1"/>
  <c r="A1" i="1"/>
  <c r="D12" i="33"/>
  <c r="C20" i="4" l="1"/>
  <c r="L12" i="15"/>
  <c r="F64" i="3"/>
  <c r="F67" i="3" s="1"/>
  <c r="G64" i="3"/>
  <c r="G67" i="3" s="1"/>
  <c r="L18" i="15"/>
  <c r="N25" i="5"/>
  <c r="N35" i="5" s="1"/>
  <c r="C91" i="8"/>
  <c r="L15" i="15"/>
  <c r="G84" i="1"/>
  <c r="G16" i="11"/>
  <c r="G20" i="11" s="1"/>
  <c r="K22" i="15"/>
  <c r="C42" i="33"/>
  <c r="C19" i="4" s="1"/>
  <c r="D24" i="33"/>
  <c r="H79" i="1"/>
  <c r="C35" i="6"/>
  <c r="C39" i="6" s="1"/>
  <c r="B37" i="6" s="1"/>
  <c r="B39" i="6" s="1"/>
  <c r="C30" i="13"/>
  <c r="G19" i="3" s="1"/>
  <c r="G20" i="3" s="1"/>
  <c r="L17" i="15"/>
  <c r="B29" i="32"/>
  <c r="C15" i="4" s="1"/>
  <c r="C16" i="4" s="1"/>
  <c r="B42" i="33"/>
  <c r="C18" i="4" s="1"/>
  <c r="V16" i="5"/>
  <c r="V25" i="5" s="1"/>
  <c r="V35" i="5" s="1"/>
  <c r="C57" i="11"/>
  <c r="L19" i="15"/>
  <c r="C19" i="16"/>
  <c r="G27" i="3" s="1"/>
  <c r="F50" i="3"/>
  <c r="C29" i="32"/>
  <c r="D15" i="4" s="1"/>
  <c r="D16" i="4" s="1"/>
  <c r="D22" i="4" s="1"/>
  <c r="D26" i="4" s="1"/>
  <c r="D29" i="4" s="1"/>
  <c r="D32" i="4" s="1"/>
  <c r="D34" i="4" s="1"/>
  <c r="D38" i="4" s="1"/>
  <c r="C10" i="41" s="1"/>
  <c r="C11" i="41" s="1"/>
  <c r="D39" i="4" s="1"/>
  <c r="G42" i="33"/>
  <c r="D16" i="33"/>
  <c r="G30" i="3"/>
  <c r="G44" i="3"/>
  <c r="G50" i="3"/>
  <c r="F44" i="3"/>
  <c r="F52" i="3" s="1"/>
  <c r="F68" i="3" s="1"/>
  <c r="B30" i="13"/>
  <c r="F19" i="3" s="1"/>
  <c r="F20" i="3" s="1"/>
  <c r="L22" i="15" l="1"/>
  <c r="F26" i="3" s="1"/>
  <c r="F30" i="3" s="1"/>
  <c r="F32" i="3" s="1"/>
  <c r="F71" i="3" s="1"/>
  <c r="D42" i="33"/>
  <c r="C22" i="4"/>
  <c r="C26" i="4" s="1"/>
  <c r="C29" i="4" s="1"/>
  <c r="C32" i="4" s="1"/>
  <c r="C34" i="4" s="1"/>
  <c r="C38" i="4" s="1"/>
  <c r="B10" i="41" s="1"/>
  <c r="B11" i="41" s="1"/>
  <c r="C39" i="4" s="1"/>
  <c r="G52" i="3"/>
  <c r="G68" i="3" s="1"/>
  <c r="G32" i="3"/>
  <c r="G71" i="3" l="1"/>
</calcChain>
</file>

<file path=xl/sharedStrings.xml><?xml version="1.0" encoding="utf-8"?>
<sst xmlns="http://schemas.openxmlformats.org/spreadsheetml/2006/main" count="2013" uniqueCount="1287">
  <si>
    <t>BG</t>
  </si>
  <si>
    <t>INFORMACION GENERAL DE LA ENTIDAD AL 31 DE MARZO DE 2024</t>
  </si>
  <si>
    <t xml:space="preserve">1. IDENTIFICACION </t>
  </si>
  <si>
    <t>1.1. RAZON SOCIAL:</t>
  </si>
  <si>
    <t xml:space="preserve">ELADIA SOCIEDAD ANONIMA </t>
  </si>
  <si>
    <t xml:space="preserve">1.2. ANTECEDENTES DE CONSTITUCION SOCIAL Y REFORMAS ESTATUTARIAS </t>
  </si>
  <si>
    <t>Del Estatuto o Contrato Social: Nº 15, del 17/03/2006.</t>
  </si>
  <si>
    <t xml:space="preserve">Fue constituida por Escritura Pública N° 15 de fecha 17 de marzo de 2006, autorizada ante Escribana Pública A Sandra Bettina Vera Torales, e inscripta en la Dirección General de los Registros Públicos, Registro de Personas Jurídicas y Asociaciones, bajo el Nro. 164, folio 1881, Serie "A", el 27 de abril de 2006, y en el Registro Público de Comercio bajo el Nro. 222, Serie "A”, folio 2457 y sgtes, Sección Contratos, el 27 de abril de 2006. </t>
  </si>
  <si>
    <t xml:space="preserve">La primera modificacion fue realizada en el año 2008, por Escritura Pública N° 37, de fecha 02 de mayo del 2008, fueron modificados parcialmente los estatutos autorizado por la Escribana Sandra Bettina Vera Torales, inscripto en el Registro de Personas Jurídicas y Asociaciones, bajo el N° 203, folio 2035, Serie "A", en el año 2008, y en Registro Público de Comercio bajo el N° 188, Serie "A", folio 1837, Sección Contratos. </t>
  </si>
  <si>
    <t xml:space="preserve">La segunda modificación fue realizada en el año 2010, por Escritura Pública N° 20, de fecha 19 de julio del 2010, pasada ante la Escribana Pública Maria del Pilar Angulo de Pereira, se procedió a la modificación parcial de los Estatutos Sociales y aumento de capital social, e inscripta en la Dirección General de los Registros Públicos, Registro de Personas Jurídicas y Asociaciones, bajo el Nro. 680, folio 7685, Serie "D", el 26 de julio de 2010, y en el Registro Público de Comercio bajo el N° 378, Serie "F", folio 4277, Sección Contratos, el 26 de julio de 2010. </t>
  </si>
  <si>
    <t xml:space="preserve">Posteriormente por Escritura Pública N° 407, de fecha 14 de setiembre de 2011, autorizada por la Escribana Publica Kattia Benitez Ayala Ratti, fueron modificados los estatutos sociales y aumentado el capital social, inscripto en el Registro de Personas Jurídicas y Asociaciones, bajo el N° 648, folio 7773, Serie "B", de fecha 13 de octubre de 2011, y en el Registro Público de Comercio bajo el N° 983, Serie "F", folio 7643, Sección Contratos, de fecha 13 de octubre de 2011. </t>
  </si>
  <si>
    <t xml:space="preserve">En el mes de setiembre del año 2014, la sociedad procede nuevamente a realizar una modificación parcial de los Estatutos sociales, inscripta en el Registro de Personas Jurídicas y Asociaciones, bajo el N° 1314, folio 14276, Serie "B", de fecha 26 de setiembre de 2014, y en el Registro Público de Comercio bajo el N° 633, Serie "E", folio 6876, Sección Contratos, de fecha 26 de setiembre de 2014. </t>
  </si>
  <si>
    <t xml:space="preserve">En el mes de noviembre de 2017, se vuelve a realizar una modificación parcial de los Estatutos Sociales, inscripta en el Registro de Personas Jurídicas y Asociaciones, bajo el N° 1, folio 1, Serie: Comercial, de fecha 07 de diciembre de 2017, y en el Registro Público de Comercio bajo el N° 01, folio 1 y sgts, Serie: Comercial, Sección Contratos, de fecha 21 de diciembre de 2017. </t>
  </si>
  <si>
    <t xml:space="preserve">Y en el año 2019, se realiza la ultima modificacion parcial de los Estatutos Sociales para la adecuacion a las normativas de la Comision Nacional de Valores, autorizada ante Escribano Público Jose Maria Livieres Guggiari, Escritura N° 123, Comercial B, inscripto en el Registro de Personas Jurídicas y Asociaciones, bajo el N° 2, folio 12, Serie: Comercial, de fecha 03 de setiembre de 2019, y en el Registro Público de Comercio bajo el N° 02, folio 11 y sgts, Serie: Comercial, Sección Contratos, de fecha 3 de setiembre de 2019. </t>
  </si>
  <si>
    <t xml:space="preserve">Segun Acta de asamblea N° 35, del 8 de mayo del 2023, se realizo el aumentó de capital social, suscripto e integrado quedando fijado en la suma de Guaraníes noventa y cuatro mil seiscientos cincuenta millones (GS. 94.650.000.000) representado por 3.786 Acciones por un valor nominal de Veinte y cinco millones (Guaraníes veinte y cinco millones) cada una. </t>
  </si>
  <si>
    <t>1.3. RUC:</t>
  </si>
  <si>
    <t>80034442-1</t>
  </si>
  <si>
    <t>1.4. ACTIVIDAD PRINCIPAL:</t>
  </si>
  <si>
    <t xml:space="preserve">Explotación agricola mediante el cultivo de arroz. </t>
  </si>
  <si>
    <t>1.5. ACTIVIDAD SECUNDARIA:</t>
  </si>
  <si>
    <t xml:space="preserve">Cultivo de Soja </t>
  </si>
  <si>
    <t xml:space="preserve">Cultivo de otras cosechas no perennes n.c.p. </t>
  </si>
  <si>
    <t>Comercio al por mayor de otros productos n.c.p.</t>
  </si>
  <si>
    <t xml:space="preserve">Transporte terrestre local de carga </t>
  </si>
  <si>
    <t>Alquiler y arrendamiento de maquinaria agropuecuaria sin operario</t>
  </si>
  <si>
    <t xml:space="preserve">1.6. DOMICILIO LEGAL: </t>
  </si>
  <si>
    <t xml:space="preserve">Autopista Silvio Pettirossi N° 2273  Esquina ToroKay  - Luque - Paraguay  </t>
  </si>
  <si>
    <t xml:space="preserve">1.7. TELEFONO: </t>
  </si>
  <si>
    <t>595  21 645.366</t>
  </si>
  <si>
    <t xml:space="preserve">1.8. FAX: </t>
  </si>
  <si>
    <t xml:space="preserve">1.9. EMAIL: </t>
  </si>
  <si>
    <t>MBERGALLO@ELADIA.COM.PY</t>
  </si>
  <si>
    <t xml:space="preserve">1.10. SITIO PAGINA WEB: </t>
  </si>
  <si>
    <t>www.eladia.com.py</t>
  </si>
  <si>
    <t>2. ADMINISTRACION</t>
  </si>
  <si>
    <t>CARGO</t>
  </si>
  <si>
    <t>NOMBRE Y APELLIDO</t>
  </si>
  <si>
    <t>Representante Legal</t>
  </si>
  <si>
    <t xml:space="preserve">Mario Milano Bergallo </t>
  </si>
  <si>
    <t>Presidente</t>
  </si>
  <si>
    <t>Vicepresidente</t>
  </si>
  <si>
    <t xml:space="preserve">Marlon Figueiredo </t>
  </si>
  <si>
    <t xml:space="preserve">Vicepresidente 2do </t>
  </si>
  <si>
    <t xml:space="preserve">Walter Javier Duarte K. </t>
  </si>
  <si>
    <t xml:space="preserve">Directora de Administracion y Operaciones </t>
  </si>
  <si>
    <t xml:space="preserve">Andrea Carolina Araujo </t>
  </si>
  <si>
    <t>Síndico Titular</t>
  </si>
  <si>
    <t xml:space="preserve">Lic. Jorge F. Leiva Falcon </t>
  </si>
  <si>
    <t>Síndico Suplente</t>
  </si>
  <si>
    <t xml:space="preserve">Lic. Hugo Insfran L. </t>
  </si>
  <si>
    <t>Plana Ejecutiva</t>
  </si>
  <si>
    <t>Gerente General de Campo</t>
  </si>
  <si>
    <t>Anderson Ceratti</t>
  </si>
  <si>
    <t xml:space="preserve">3. CAPITAL Y PROPIEDAD </t>
  </si>
  <si>
    <t xml:space="preserve">EN GUARANIES </t>
  </si>
  <si>
    <t xml:space="preserve">CAPITAL 
SOCIAL </t>
  </si>
  <si>
    <t>CAPITAL 
EMITIDO</t>
  </si>
  <si>
    <t xml:space="preserve">CAPITAL 
SUSCRIPTO </t>
  </si>
  <si>
    <t xml:space="preserve">CAPITAL 
INTEGRADO </t>
  </si>
  <si>
    <t>RESCATE DE ACCIONES
(*)</t>
  </si>
  <si>
    <t>CAPITAL 
INTEGRADO AL 31.03.24</t>
  </si>
  <si>
    <t xml:space="preserve">VALOR NOMINAL DE LAS ACCIONES </t>
  </si>
  <si>
    <t>COMPOSICION ACCIONARIA AL 31 DE MARZO DE 2024</t>
  </si>
  <si>
    <t xml:space="preserve">N° </t>
  </si>
  <si>
    <t xml:space="preserve">ACCIONISTA </t>
  </si>
  <si>
    <t xml:space="preserve">Cantidad de Accciones </t>
  </si>
  <si>
    <t xml:space="preserve">Clase </t>
  </si>
  <si>
    <t xml:space="preserve">Voto </t>
  </si>
  <si>
    <t xml:space="preserve">Monto </t>
  </si>
  <si>
    <t xml:space="preserve">% de Participación del Capital Integrado </t>
  </si>
  <si>
    <t xml:space="preserve">Ordinarias </t>
  </si>
  <si>
    <t xml:space="preserve">Edgar Pozzebon </t>
  </si>
  <si>
    <t xml:space="preserve">Jorge Milano Bergallo </t>
  </si>
  <si>
    <t xml:space="preserve">ACCIONES EN TESORERIA </t>
  </si>
  <si>
    <t xml:space="preserve">Total </t>
  </si>
  <si>
    <t>(*)</t>
  </si>
  <si>
    <t xml:space="preserve">El Sr. Jaime Zorzetto transfiere a Eladia S.A. la cantidad de 379 acciones por un valor total de GUARANIES NUEVE MIL MILLONES CUATROCIENTOS SETENTA Y CINCO MIL (₲ 9.475.000.000) que posee como accionista de la misma (entiéndase en ELADIA S.A.), identificadas con los numero de acciones desde 1.129 hasta 1.269 y de 3.311 hasta 3.548 equivalente nominativo a ₲ 25.000.000 cada acción, y recibe en compensación las 5 acciones que posee Eladia S.A. de la empresa Agroalianza S.A. valuadas en ₲ 3.507.000.000 (numeradas del 1 al 5). </t>
  </si>
  <si>
    <t xml:space="preserve">El Sr. Gabriel Yuris transfiere a Eladia S.A. la cantidad de 379 acciones por un valor total de GUARANIES NUEVE MIL MILLONES CUATROCIENTOS SETENTA Y CINCO MIL (₲ 9.475.000.000) que posee como accionista de la misma (entiéndase en ELADIA S.A.), identificadas con los numero de acciones desde 1.270 hasta 1.410 y de 3.549 hasta 3.786 equivalente nominativo a ₲ 25.000.000 cada acción, y recibe en compensación las 5 acciones que posee Eladia S.A. de la empresa Agroalianza S.A. valuadas en G. 3.507.000.000 (numeradas del 6 al 10). </t>
  </si>
  <si>
    <t xml:space="preserve">Las acciones recibidas de Eladia S.A., serán resguardadas en tesorería, hasta su próxima negociación, las mismas no otorgan derecho a voto y no son consideradas para el cobro de dividendos.  </t>
  </si>
  <si>
    <t xml:space="preserve">4. AUDITOR EXTERNO INDEPENDIENTE </t>
  </si>
  <si>
    <t xml:space="preserve">4.1. AUDITOR EXTERNO </t>
  </si>
  <si>
    <t xml:space="preserve">Baker Tilly Paraguay </t>
  </si>
  <si>
    <t>4.2. NUMERO DE INSCRIPCION EN EL REGISTRO DE LA CNV</t>
  </si>
  <si>
    <t>REG. CNV N° AE - 053</t>
  </si>
  <si>
    <t>_____________________</t>
  </si>
  <si>
    <t>_________________________</t>
  </si>
  <si>
    <t xml:space="preserve">Héctor Cáceres B. </t>
  </si>
  <si>
    <t xml:space="preserve">Representante Legal </t>
  </si>
  <si>
    <t xml:space="preserve">Contador Público </t>
  </si>
  <si>
    <t xml:space="preserve">Eladia S.A. </t>
  </si>
  <si>
    <t xml:space="preserve">Jorge Leiva F. </t>
  </si>
  <si>
    <t xml:space="preserve">Fernado Cardozo </t>
  </si>
  <si>
    <t xml:space="preserve">Sindico Titular </t>
  </si>
  <si>
    <t xml:space="preserve">Auditor Exteno </t>
  </si>
  <si>
    <t>Firmado al solo efecto de su identificación con el dictamen de fecha 15/02/2024</t>
  </si>
  <si>
    <t>Sociedad:</t>
  </si>
  <si>
    <t>Enero</t>
  </si>
  <si>
    <t>Febrero</t>
  </si>
  <si>
    <t>Marzo</t>
  </si>
  <si>
    <t>Abril</t>
  </si>
  <si>
    <t>Fecha Presentación:</t>
  </si>
  <si>
    <t>Mayo</t>
  </si>
  <si>
    <t>Junio</t>
  </si>
  <si>
    <t>Julio</t>
  </si>
  <si>
    <t>INDICE</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</si>
  <si>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</si>
  <si>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</si>
  <si>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</si>
  <si>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</si>
  <si>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</si>
  <si>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</si>
  <si>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</si>
  <si>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</si>
  <si>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</si>
  <si>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</si>
  <si>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Diciembre</t>
  </si>
  <si>
    <t>Efectivo y equivalente de efectivo</t>
  </si>
  <si>
    <t>Nota 3</t>
  </si>
  <si>
    <t>Inversiones temporales</t>
  </si>
  <si>
    <t>Nota 4</t>
  </si>
  <si>
    <t>Cuentas por cobrar comerciales</t>
  </si>
  <si>
    <t>Nota 5</t>
  </si>
  <si>
    <t>Otros créditos</t>
  </si>
  <si>
    <t>Nota 6</t>
  </si>
  <si>
    <t>Inventarios</t>
  </si>
  <si>
    <t>Nota 7</t>
  </si>
  <si>
    <t>Inversión en asociadas</t>
  </si>
  <si>
    <t>Nota 8</t>
  </si>
  <si>
    <t>Propiedades, planta y equipo</t>
  </si>
  <si>
    <t>Nota 9</t>
  </si>
  <si>
    <t>Activos disponibles para la venta</t>
  </si>
  <si>
    <t>Nota 10</t>
  </si>
  <si>
    <t>Activos intangibles</t>
  </si>
  <si>
    <t>Nota 11</t>
  </si>
  <si>
    <t>Goodwill</t>
  </si>
  <si>
    <t>Nota 12</t>
  </si>
  <si>
    <t>Cuentas por pagar comerciales</t>
  </si>
  <si>
    <t>Nota 13</t>
  </si>
  <si>
    <t>Préstamos a corto plazo</t>
  </si>
  <si>
    <t>Nota 14</t>
  </si>
  <si>
    <t>Porción corriente de la deuda a largo plazo</t>
  </si>
  <si>
    <t>Nota 15</t>
  </si>
  <si>
    <t>Remuneraciones y cargas sociales a pagar</t>
  </si>
  <si>
    <t>Nota 16</t>
  </si>
  <si>
    <t>Impuestos a pagar</t>
  </si>
  <si>
    <t>Nota 17</t>
  </si>
  <si>
    <t>Provisiones</t>
  </si>
  <si>
    <t>Nota 18</t>
  </si>
  <si>
    <t>Otros pasivos corrientes</t>
  </si>
  <si>
    <t>Nota 19</t>
  </si>
  <si>
    <t>Prestamos a largo plazo</t>
  </si>
  <si>
    <t>Otros pasivos no corrientes</t>
  </si>
  <si>
    <t>Capital integrado</t>
  </si>
  <si>
    <t>Nota 20</t>
  </si>
  <si>
    <t>Reserva de revalúo</t>
  </si>
  <si>
    <t>Nota 21</t>
  </si>
  <si>
    <t>Reserva legal</t>
  </si>
  <si>
    <t>Reservas estatutarias</t>
  </si>
  <si>
    <t>Reservas facultativas</t>
  </si>
  <si>
    <t>Diferencia transitoria por conversión</t>
  </si>
  <si>
    <t>Nota 22</t>
  </si>
  <si>
    <t>Resultados acumulados</t>
  </si>
  <si>
    <t>Nota 23</t>
  </si>
  <si>
    <t>Interés minoritario</t>
  </si>
  <si>
    <t>Nota 24</t>
  </si>
  <si>
    <t xml:space="preserve">Estado de Resultados </t>
  </si>
  <si>
    <t>ER</t>
  </si>
  <si>
    <t>Ventas</t>
  </si>
  <si>
    <t>Nota 25</t>
  </si>
  <si>
    <t>Costo de ventas</t>
  </si>
  <si>
    <t>Nota 26</t>
  </si>
  <si>
    <t>Gastos de ventas</t>
  </si>
  <si>
    <t>Nota 27</t>
  </si>
  <si>
    <t>Gastos administrativos</t>
  </si>
  <si>
    <t>Otros ingresos y gastos operativos</t>
  </si>
  <si>
    <t>Nota 28</t>
  </si>
  <si>
    <t>Ingresos financieros - neto</t>
  </si>
  <si>
    <t>Nota 29</t>
  </si>
  <si>
    <t>Gastos financieros - neto</t>
  </si>
  <si>
    <t>Resultado de inversiones en asociadas</t>
  </si>
  <si>
    <t>Nota 30</t>
  </si>
  <si>
    <t>Resultado participación minoritaria</t>
  </si>
  <si>
    <t>Nota 31</t>
  </si>
  <si>
    <t>Impuesto a la renta</t>
  </si>
  <si>
    <t>Nota 32</t>
  </si>
  <si>
    <t>Resultado extraordinario neto de impuesto a la renta</t>
  </si>
  <si>
    <t>Nota 33</t>
  </si>
  <si>
    <t>Resultado sobre actividades discontinuadas neto de impuesto a la renta</t>
  </si>
  <si>
    <t>Nota 34</t>
  </si>
  <si>
    <t>Utilidad/(Pérdida) neta del año</t>
  </si>
  <si>
    <t>Nota 35</t>
  </si>
  <si>
    <t>Utilidad neta por acción ordinaria</t>
  </si>
  <si>
    <t>Estado de Evolución del Patrimonio Neto</t>
  </si>
  <si>
    <t>EVPN</t>
  </si>
  <si>
    <t>Estado de Flujos de Efectivo</t>
  </si>
  <si>
    <t>EFE</t>
  </si>
  <si>
    <t>Otras Notas de los Estados Financieros</t>
  </si>
  <si>
    <t>Activos gravados</t>
  </si>
  <si>
    <t>Nota 36</t>
  </si>
  <si>
    <t>Contingencias y compromisos</t>
  </si>
  <si>
    <t>Nota 37</t>
  </si>
  <si>
    <t>Impuesto diferido</t>
  </si>
  <si>
    <t>Nota 38</t>
  </si>
  <si>
    <t>Hechos posteriores</t>
  </si>
  <si>
    <t>Nota 39</t>
  </si>
  <si>
    <t>Saldos y transacciones con partes relacionadas</t>
  </si>
  <si>
    <t>Nota 40</t>
  </si>
  <si>
    <t>Indice</t>
  </si>
  <si>
    <t>BALANCE GENERAL</t>
  </si>
  <si>
    <t>(En guaraníes)</t>
  </si>
  <si>
    <t>Nota</t>
  </si>
  <si>
    <t>ACTIVOS</t>
  </si>
  <si>
    <t>Activos Corrientes</t>
  </si>
  <si>
    <t>Total Activos Corrientes</t>
  </si>
  <si>
    <t>Activos no Corrientes</t>
  </si>
  <si>
    <t xml:space="preserve">Otros créditos </t>
  </si>
  <si>
    <t>Propiedades, planta y equipo/Bienes de uso, neto</t>
  </si>
  <si>
    <t>Total Activos no Corrientes</t>
  </si>
  <si>
    <t>Total Activos</t>
  </si>
  <si>
    <t>PASIVOS Y PATRIMONIO NETO</t>
  </si>
  <si>
    <t>Pasivos corrientes</t>
  </si>
  <si>
    <t xml:space="preserve">Préstamos a corto plazo </t>
  </si>
  <si>
    <t>Total Pasivos Corrientes</t>
  </si>
  <si>
    <t>Pasivos no corrientes</t>
  </si>
  <si>
    <t xml:space="preserve">Préstamos a largo plazo </t>
  </si>
  <si>
    <t>Otros pasivos  no corrientes</t>
  </si>
  <si>
    <t>Total Pasivos no Corrientes</t>
  </si>
  <si>
    <t>Total Pasivos</t>
  </si>
  <si>
    <t>Patrimonio Neto</t>
  </si>
  <si>
    <t>Capital Integrado</t>
  </si>
  <si>
    <t xml:space="preserve">Prima de Emisión de Acciones </t>
  </si>
  <si>
    <t>Reserva de Revalúo</t>
  </si>
  <si>
    <t>Reserva Legal</t>
  </si>
  <si>
    <t xml:space="preserve">Reserva de Revalúo Técnico </t>
  </si>
  <si>
    <t>Reservas facultatitvas</t>
  </si>
  <si>
    <t>Subtotal</t>
  </si>
  <si>
    <t>Total Patrimonio Neto</t>
  </si>
  <si>
    <t>Total Pasivos y Patrimonio Neto</t>
  </si>
  <si>
    <t>Las notas que se acompañan forman parte integrante de estos estados.</t>
  </si>
  <si>
    <t xml:space="preserve"> </t>
  </si>
  <si>
    <t>ESTADO DE RESULTADOS</t>
  </si>
  <si>
    <t>Comparativo con igual período del año anterior</t>
  </si>
  <si>
    <t>Utilidad bruta</t>
  </si>
  <si>
    <t xml:space="preserve">Gastos administrativos </t>
  </si>
  <si>
    <t>Resultado operativo</t>
  </si>
  <si>
    <t>Gastos financieros -  neto</t>
  </si>
  <si>
    <t>Resultados ordinarios antes de impuesto a la renta y participación minoritaria</t>
  </si>
  <si>
    <t>Resultado ordinario antes del impuesto a la renta</t>
  </si>
  <si>
    <t>Resultado neto de actividades ordinarias</t>
  </si>
  <si>
    <t xml:space="preserve">Utilidad/(Pérdida) neta del año </t>
  </si>
  <si>
    <t>ESTADO DE EVOLUCIÓN DEL PATRIMONIO NETO</t>
  </si>
  <si>
    <t>Comparativo con igual periodo del año anterior</t>
  </si>
  <si>
    <t>Aporte de los propietarios</t>
  </si>
  <si>
    <t>Ganancias reservadas</t>
  </si>
  <si>
    <t>Capital suscripto e integrado</t>
  </si>
  <si>
    <t>Aporte para</t>
  </si>
  <si>
    <t xml:space="preserve">Aporte p/ Futura Capitalización </t>
  </si>
  <si>
    <t>Primas de emisión</t>
  </si>
  <si>
    <t>Reserva de 
revalúo</t>
  </si>
  <si>
    <t>Reserva de revalúo técnico</t>
  </si>
  <si>
    <t>Reserva 
legal</t>
  </si>
  <si>
    <t>Reserva facultativa</t>
  </si>
  <si>
    <t>Interes 
Minoritario</t>
  </si>
  <si>
    <t>Total</t>
  </si>
  <si>
    <t>aumento de capital</t>
  </si>
  <si>
    <t>Saldo al 31 de marzo de 2022</t>
  </si>
  <si>
    <t>ok</t>
  </si>
  <si>
    <t>Cambio en política contable (Nota….)</t>
  </si>
  <si>
    <t>Saldo reestructurado</t>
  </si>
  <si>
    <t>Distribución de dividendos s/Acta de Asamblea Ordinaria</t>
  </si>
  <si>
    <t xml:space="preserve">Integración de Aportes </t>
  </si>
  <si>
    <t>Reducción del capital social s/Acta de Asamblea General Ordinaria N°… de fecha……..</t>
  </si>
  <si>
    <t xml:space="preserve">Reserva Legal </t>
  </si>
  <si>
    <t xml:space="preserve">Revalúo técnico </t>
  </si>
  <si>
    <t xml:space="preserve">Transferencias a resultados Acumulados </t>
  </si>
  <si>
    <t>Resultado del año</t>
  </si>
  <si>
    <t>Distribución de dividendos s/Acta de Asamblea General Ordinaria</t>
  </si>
  <si>
    <t xml:space="preserve">Integración de aportes, reservas y resultados </t>
  </si>
  <si>
    <t xml:space="preserve">Acciones en Tesoreria </t>
  </si>
  <si>
    <t xml:space="preserve">Reseva Legal </t>
  </si>
  <si>
    <t xml:space="preserve">Revaluo Tecnico </t>
  </si>
  <si>
    <t>Desafectación de la reserva de revalúo técnico</t>
  </si>
  <si>
    <t>ESTADO DE FLUJOS DE EFECTIVO (Método directo)</t>
  </si>
  <si>
    <t>FLUJO DE EFECTIVO DE ACTIVIDADES OPERATIVAS</t>
  </si>
  <si>
    <t>Cobranzas efectuadas a clientes</t>
  </si>
  <si>
    <t>Pagos efectuados a proveedores y empleados</t>
  </si>
  <si>
    <t>Efectivo generado por las operaciones</t>
  </si>
  <si>
    <t xml:space="preserve">Intereses pagados - neto </t>
  </si>
  <si>
    <t>Otros ingresos y (egresos) - neto</t>
  </si>
  <si>
    <t xml:space="preserve">Pagos de impuestos </t>
  </si>
  <si>
    <t>Flujo neto de efectivo de actividades operativas</t>
  </si>
  <si>
    <t xml:space="preserve">FLUJO DE EFECTIVO DE ACTIVIDADES DE INVERSIÓN </t>
  </si>
  <si>
    <t>Adquisición de bienes de uso</t>
  </si>
  <si>
    <t>Ventas de bienes de uso</t>
  </si>
  <si>
    <t>Intereses cobrados sobre inversiones</t>
  </si>
  <si>
    <t>Aumento / Disminución neto de las Inversiones</t>
  </si>
  <si>
    <t>Flujo neto de efectivo de actividades de inversión</t>
  </si>
  <si>
    <t>FLUJO DE EFECTIVO DE ACTIVIDADES DE FINANCIACIÓN</t>
  </si>
  <si>
    <t>(Disminución) Incremento de préstamos</t>
  </si>
  <si>
    <t>Aportes de capital recibidos</t>
  </si>
  <si>
    <t>Dividendos pagados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</si>
  <si>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</si>
  <si>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</si>
  <si>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</si>
  <si>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</si>
  <si>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</si>
  <si>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NOTAS A LOS ESTADOS FINANCIEROS CORRESPONDIENTES AL PERIODO TERMINADO</t>
  </si>
  <si>
    <t>Presentadas en forma comparativa con el ejercicio terminado al 31 de diciembre de 2023</t>
  </si>
  <si>
    <t>NOTA 1 – DESCRIPCIÓN DE LA NATURALEZA Y DEL NEGOCIO DE LA COMPAÑÍA</t>
  </si>
  <si>
    <t>Antecedentes de la sociedad: naturaleza jurídica, antecedentes sobre la constitución de la sociedad y reformas estatutarias, actividad principal y secundarias.</t>
  </si>
  <si>
    <t>Denominación:</t>
  </si>
  <si>
    <t>Domicilio Legal:</t>
  </si>
  <si>
    <t xml:space="preserve">Autopista Silvio Pettirossi N° 2273 - Luque - Paraguay  </t>
  </si>
  <si>
    <t>Actividad Principal:</t>
  </si>
  <si>
    <t>Inscripción en el Registro Público de Comercio:</t>
  </si>
  <si>
    <t xml:space="preserve">Fue constituida por Escritura Pública N° 15, de fecha 17 de marzo de 2006, autorizada ante Escribana Pública A Sandra Bettina Vera Torales, e inscripta en la Dirección General de los Registros Públicos, Registro de Personas Jurídicas y Asociaciones, bajo el Nro. 164, folio 1881, Serie "A", el 27 de abril de 2006, y en el Registro Público de Comercio bajo el Nro. 222, Serie "A”, folio 2457 y sgtes, Sección Contratos, el 27 de abril de 2006. </t>
  </si>
  <si>
    <t xml:space="preserve">Segun Acta de asamblea N° 35, de 8 de mayo del 2023, se realizo el aumento de capital social, suscripto e integrado de la Sociedad quedando fijado en la suma de Guaraníes noventa y cuatro mil seiscientos cincuenta millones (GS. 94.650.000.000) representado por 3.786 Acciones por un valor nominal de Veinte y cinco millones (Guaraníes veinte y cinco millones) cada una. </t>
  </si>
  <si>
    <t>Inscripción en la Comisión Nacional de Valores:</t>
  </si>
  <si>
    <t>-</t>
  </si>
  <si>
    <t>Fecha de vencimiento del Estatuto o Contrato Social:</t>
  </si>
  <si>
    <t>Composición del Capital: Por acciones ordinarias nominativas</t>
  </si>
  <si>
    <t xml:space="preserve">                                                                                      Acciones</t>
  </si>
  <si>
    <t>Nº de votos que otorga cada acción</t>
  </si>
  <si>
    <t>Cantidad</t>
  </si>
  <si>
    <t xml:space="preserve">Suscripto </t>
  </si>
  <si>
    <t>Integrado</t>
  </si>
  <si>
    <t xml:space="preserve">Rescate de Accciones </t>
  </si>
  <si>
    <t>Clase</t>
  </si>
  <si>
    <t>Tipo</t>
  </si>
  <si>
    <t>(Gs.)</t>
  </si>
  <si>
    <t>Nominativas</t>
  </si>
  <si>
    <t>1 (uno)</t>
  </si>
  <si>
    <t>NOTA 2 - RESUMEN DE LAS PRINCIPALES POLÍTICAS CONTABLES</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</si>
  <si>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</si>
  <si>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a.   Bases de contabilización (Según NIF Bases de preparación de los Estados Financieros)</t>
  </si>
  <si>
    <t xml:space="preserve">Los estados financieros se han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</si>
  <si>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b.   Uso de estimaciones contables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</si>
  <si>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</si>
  <si>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</si>
  <si>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Los activos y pasivos en moneda extranjera se valúan a los tipos de cambio vigentes a la fecha de cierre del ejercicio.</t>
  </si>
  <si>
    <t>Las diferencias de cambio originadas por fluctuaciones en los tipos de cambio producidos entre las fechas de concertación de las operaciones y su liquidación o valuación al cierre del ejercicio, son reconocidas en resultados.</t>
  </si>
  <si>
    <t>A la fecha de emisión de estos estados financieros, el tipo de cambio de la moneda extranjera "Dólar Americano no varió sustancialmente con respecto al vigente al 30 de diciembre de 2023</t>
  </si>
  <si>
    <t>PASIVOS</t>
  </si>
  <si>
    <t>1 Dólar Americano</t>
  </si>
  <si>
    <t>d.   Efectivo y equivalentes de efectivo</t>
  </si>
  <si>
    <t>Se considerarán dentro del concepto de efectivo los saldos en efectivo, disponibilidades en cuentas bancarias y toda inversión de muy alta liquidez, con vencimiento originalmente pactado no superior a tres meses.</t>
  </si>
  <si>
    <t>e. Previsión para cuentas de dudoso cobro/incobrables</t>
  </si>
  <si>
    <t>Las previsiones para cuentas de dudoso cobro se determinan al cierre de cada ejercicio y/o mensualmente sobre la base del estudio de la cartera de créditos realizado con el objeto de determinar la porción no recuperable de las cuentas a cobrar.  El criterio general de constitución de previsiones sobre los saldos de créditos por ventas y anticipos es en función a la morosidad de las cuentas y a las estimaciones respecto a su cobrabilidad.</t>
  </si>
  <si>
    <t>f. Propiedades, planta y equipo</t>
  </si>
  <si>
    <t>Hasta el 31 de diciembre de 2019, los bienes de propiedad, planta y equipo se exponen a su costo revaluado por el Índice de Precios al Consumo (IPC) a esa fecha, publicado por el Banco Central del Paraguay, menos la correspondiente depreciación acumulada conforme a las disposiciones tributarias vigentes.</t>
  </si>
  <si>
    <t>Al 31 de diciembre de 2020, los bienes adquiridos antes del 1 de enero de 2020 se exponen a su costo revaluado hasta el 31 de diciembre de 2019, manteniéndose constantes sus años de vida útil y aplicando los porcentajes de valor residual al valor fiscal neto inicial de cada bien que se detallan al pie de esta Nota.</t>
  </si>
  <si>
    <t>Los bienes adquiridos a partir del 1 de enero de 2020 se exponen a su costo histórico hasta tanto el aumento en el IPC alcance al menos un 20% (veinte por ciento) acumulado desde el ejercicio en el cual el Poder Ejecutivo haya dispuesto el último ajuste por revalúo, con fecha base el 1 de enero de 2020. El incremento neto por revaluación se acreditará a la respectiva reserva patrimonial.</t>
  </si>
  <si>
    <t xml:space="preserve">El costo de las mejoras que extienden la vida útil de los bienes o aumentan su capacidad productiva es capitalizado en cuentas de este capítulo. Los gastos de mantenimiento son cargados a resultados.
La depreciación es calculada por el método de línea recta, a partir del mes siguiente de la incorporación de los bienes al activo de la Sociedad, aplicando las tasas que se exponen a continuación:
</t>
  </si>
  <si>
    <t>Tipo de Bienes</t>
  </si>
  <si>
    <t>Años de Vida Útil Contable</t>
  </si>
  <si>
    <t>Valor Residual</t>
  </si>
  <si>
    <t>Útiles y Enseres</t>
  </si>
  <si>
    <t>Mejoras en Predio Ajeno (Caminos, Taipon, construcción de tinglados)</t>
  </si>
  <si>
    <t>Maquinarias Agrícolas</t>
  </si>
  <si>
    <t>Instalaciones</t>
  </si>
  <si>
    <t>Muebles y Equipos</t>
  </si>
  <si>
    <t>Herramientas y Otros Equipos</t>
  </si>
  <si>
    <t>Rodados</t>
  </si>
  <si>
    <t>Equipos de Informatica</t>
  </si>
  <si>
    <t>Mejoras en Predio Propio</t>
  </si>
  <si>
    <t>g. Goodwill</t>
  </si>
  <si>
    <t>La Sociedad no fondos de inversiones al cierre de los ejercicios 2024 y 2023.</t>
  </si>
  <si>
    <t>h. Reconocimiento de ingresos y egresos</t>
  </si>
  <si>
    <t>La Sociedad aplica el principio de lo devengado para el reconocimiento de ingresos e imputación de egresos o costos incurridos.</t>
  </si>
  <si>
    <t>Los ingresos se reconocen cuando es probable que se generen los beneficios económicos para la Sociedad y cuando su valor puede ser medido de forma fiable, incluyendo el valor razonable de la contraprestación recibida o por recibir para la venta de productos, netos de devoluciones, descuentos, y los impuestos sobre las ventas.  La Sociedad reconoce sus costos y gastos en la medida en que ocurran los hechos económicos en forma tal que queden registrados sistemáticamente en el ejercicio contable correspondiente, independientemente del flujo de recursos monetarios o financieros.</t>
  </si>
  <si>
    <t>Se incluyen dentro de gastos las demás erogaciones que no clasifiquen para ser registradas como costo o como inversión, tales como gastos de administración y de comercialización. En los resultados financieros se incluyen principalmente los ingresos en concepto de intereses generados por las inversiones financieras, los costos por intereses de financiación, gastos financieros, y diferencias de cambio netas por la valuación de la moneda extranjera.</t>
  </si>
  <si>
    <t>i. Impuesto a la renta</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</si>
  <si>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</si>
  <si>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j. Restricciones a la distribución de utilidades</t>
  </si>
  <si>
    <t xml:space="preserve">No aplica al cierre de los ejercicios </t>
  </si>
  <si>
    <t>k. Otros principios, prácticas y métodos</t>
  </si>
  <si>
    <t xml:space="preserve">No aplicable </t>
  </si>
  <si>
    <t xml:space="preserve">l.   Inversiones en Partes Relacionadas </t>
  </si>
  <si>
    <t>La Sociedad registra la participación en empresas asociadas por el método de la participación (valor patrimonial proporcional), de acuerdo con lo establecido en la Norma N° 8 del Consejo de Contadores del Paraguay (norma basada en la NIC 28 y en la Sección 14 de las NIIF para Pymes).  Una asociada es una entidad sobre la cual la Sociedad ejerce una influencia significativa sin ejercer control, generalmente acompañada de una tenencia accionaria de entre el 20% o más de los derechos de voto.</t>
  </si>
  <si>
    <t>Los resultados y los activos y pasivos de las empresas asociadas son incorporados a los estados financieros utilizando el método del valor patrimonial proporcional, excepto si la inversión es clasificada como mantenida para la venta, en cuyo caso se contabiliza conforme a la NIIF 5 “Activos No Corrientes Mantenidos para la venta y Operaciones Discontinuadas”.  Según el método de la participación, la inversión se registra inicialmente al costo y el valor en libros se aumenta o disminuye para reconocer la participación del inversionista en las ganancias o pérdidas de la Sociedad en la que se invierte, después de la fecha de adquisición.</t>
  </si>
  <si>
    <t>En el caso de que las inversiones arrojaran pérdidas, la Sociedad se regirá por lo establecido en el Párrafo 38 y 39 de la NIC 28 que establece lo siguiente “Si la parte de una entidad en las pérdidas de una asociada iguala o excede su participación en estos, la entidad dejará de reconocer su participación en las pérdidas adicionales. Si la asociada informara con posterioridad ganancias, la entidad reanudará el reconocimiento de su participación en éstas, únicamente después de que su participación en las citadas ganancias iguale la participación en las perdidas no reconocidas".   La participación del inversionista en las ganancias o pérdidas de la asociada debe presentarse como partida por separado en el estado de resultados.</t>
  </si>
  <si>
    <t>La Sociedad posee acciones en las siguientes sociedades</t>
  </si>
  <si>
    <t>Empresa</t>
  </si>
  <si>
    <t xml:space="preserve">Porcentaje de Participacion </t>
  </si>
  <si>
    <t>Aerolink S.A.</t>
  </si>
  <si>
    <t xml:space="preserve">Agroalianza S.A. </t>
  </si>
  <si>
    <t>Madeira S.A.</t>
  </si>
  <si>
    <t>Eladiagro S.A.</t>
  </si>
  <si>
    <r>
      <rPr>
        <b/>
        <u/>
        <sz val="10"/>
        <rFont val="Arial"/>
        <family val="2"/>
      </rPr>
      <t>Aerolink S.A.</t>
    </r>
    <r>
      <rPr>
        <sz val="10"/>
        <rFont val="Arial"/>
        <family val="2"/>
      </rPr>
      <t xml:space="preserve">
En fecha 05 de agosto de 2015, Eladia S.A. adquirió el 25% de las acciones de la Sociedad AEROLINK, posteriormente en el 2017, adquirió la cantidad de 8,34% adicional totalizando 33.33% del capital social, que equivale a la suma de ₲ 666.600.000. 
La misma tiene como principal actividad el servicio de aplicación de fumigaciones aéreas. Para efectuar el ajuste de la inversión bajo el método de participación correspondiente al 31 de diciembre de 2023, fueron utilizados los estados contables a la misma fecha de Aerolink S.A.
</t>
    </r>
  </si>
  <si>
    <t>Detalle:</t>
  </si>
  <si>
    <t>En ₲</t>
  </si>
  <si>
    <t xml:space="preserve">Inversión en Asociadas a inicio del ejercicio: </t>
  </si>
  <si>
    <t>Resultado del ejercicio de Aerolink S.A. (100%)</t>
  </si>
  <si>
    <t>Ajuste bajo el Método de Participación:</t>
  </si>
  <si>
    <t>Ajuste de la ganancia no realizada 2021, realizada en el 2022</t>
  </si>
  <si>
    <t xml:space="preserve">Aporte para aumento de capital </t>
  </si>
  <si>
    <t>Participación en los resultados del ejercicio (33,33%)</t>
  </si>
  <si>
    <t>Resultado por participación en Asociadas</t>
  </si>
  <si>
    <t>Distribución de Dividendos</t>
  </si>
  <si>
    <t>Total de Inversión en Asociadas - Aerolink S.A.</t>
  </si>
  <si>
    <r>
      <t xml:space="preserve">Agroalianza S.A.
</t>
    </r>
    <r>
      <rPr>
        <sz val="10"/>
        <rFont val="Arial"/>
        <family val="2"/>
      </rPr>
      <t xml:space="preserve">En fecha 26 de junio de 2016, Eladia S.A. adquirió el 33,34 % de las acciones de la Sociedad AGROALIANZA S.A. equivalente a la suma de ₲ 4.160.463.582.  
</t>
    </r>
  </si>
  <si>
    <t xml:space="preserve">La misma tiene un contrato de permuta de acciones en la fecha 07/12/2023. Pérdida en venta de Inversiones, en esta cuenta se registró el egreso de Gs 3.825 millones producto de la pérdida asumida por la Permuta de la participación que se mantenía en Agroalianza S.A. a cambio de la recuperación del 20% del paquete accionario de Eladia S.A., 
</t>
  </si>
  <si>
    <r>
      <rPr>
        <b/>
        <u/>
        <sz val="10"/>
        <color indexed="8"/>
        <rFont val="Arial"/>
        <family val="2"/>
      </rPr>
      <t>Madeira S.A.</t>
    </r>
    <r>
      <rPr>
        <b/>
        <sz val="10"/>
        <color indexed="8"/>
        <rFont val="Arial"/>
        <family val="2"/>
      </rPr>
      <t xml:space="preserve">
</t>
    </r>
    <r>
      <rPr>
        <sz val="10"/>
        <color indexed="8"/>
        <rFont val="Arial"/>
        <family val="2"/>
      </rPr>
      <t xml:space="preserve">En fecha 28 de Julio de 2017, Eladia S.A. adquirió el 33,34 % de las acciones de la Sociedad MADEIRA S.A., la misma tiene como principal actividad la compra venta de combustible. Al cierre del ejercicio 2023 aun no fue realizado el ajuste de la inversión bajo el método de participación.  
</t>
    </r>
  </si>
  <si>
    <r>
      <rPr>
        <b/>
        <u/>
        <sz val="10"/>
        <color indexed="8"/>
        <rFont val="Arial"/>
        <family val="2"/>
      </rPr>
      <t>Eladiagro S.A.</t>
    </r>
    <r>
      <rPr>
        <b/>
        <sz val="10"/>
        <color indexed="8"/>
        <rFont val="Arial"/>
        <family val="2"/>
      </rPr>
      <t xml:space="preserve">
</t>
    </r>
    <r>
      <rPr>
        <sz val="10"/>
        <color indexed="8"/>
        <rFont val="Arial"/>
        <family val="2"/>
      </rPr>
      <t>En fecha 26 de setiembre de 2017, Eladia S.A. adquirió el 50 % de las acciones de la Sociedad ELADIAGRO S.A. La misma tiene como principal actividad la explotación agrícola mediante el cultivo de arroz. En el periodo 2022 y 2023 la sociedad no ha realizado operaciones agrícolas de cultivo de arroz, ni ninguna otra operación de índole comercial o financiera. Al cierre del ejercicio 2023 aun no fue realizado el ajuste de la inversión bajo el método de participación.</t>
    </r>
    <r>
      <rPr>
        <b/>
        <sz val="10"/>
        <color indexed="8"/>
        <rFont val="Arial"/>
        <family val="2"/>
      </rPr>
      <t xml:space="preserve">
</t>
    </r>
  </si>
  <si>
    <t>m. Inventarios</t>
  </si>
  <si>
    <t>Los inventarios se valúan de acuerdo a los criterios que se detallan a continuación:</t>
  </si>
  <si>
    <t>Materias primas, materiales e insumos, son incorporados al inventario al costo de adquisición y/o de transformación y son medidos de acuerdo con el método de salidas de inventarios “costo promedio ponderado”</t>
  </si>
  <si>
    <t>Los productos agrícolas hasta el punto de cosecha (arroz) son medidos al valor neto de realización. Los cambios de valor se reconocen en el resultado del ejercicio en que los mismos se producen.</t>
  </si>
  <si>
    <t xml:space="preserve">Inventarios de arroz tras el punto de cosecha se miden al valor neto realizable siguiendo prácticas contables consolidadas en la agroindustria. Los cambios de valor se reconocen en el resultado del ejercicio en que los mismos se producen. </t>
  </si>
  <si>
    <t>Los costos indirectos no distribuidos son reconocidos como gastos del ejercicio en que son incurridos.</t>
  </si>
  <si>
    <t>n. Activos disponibles para la venta</t>
  </si>
  <si>
    <t>La Sociedad no posee activos disponibles para la venta al cierre de los ejercicios</t>
  </si>
  <si>
    <t>o. Previsiones para desvalorización y deterioro de inventarios</t>
  </si>
  <si>
    <t xml:space="preserve">La Sociedad no ha constituido previsiones para desvalorización y deterioro de inventarios al cierre de los ejercicios </t>
  </si>
  <si>
    <t>p. Intangibles</t>
  </si>
  <si>
    <t xml:space="preserve">Los intangibles se exponen a su costo incurrido menos las correspondientes amortizaciones acumuladas al cierre del año. Las amortizaciones son calculadas por el método de línea recta </t>
  </si>
  <si>
    <t>q. Prima de Emisión de Acciones</t>
  </si>
  <si>
    <t xml:space="preserve">La composicion del saldo de la cuenta al cierre de los ejercicios 2023 y 2022 es la siguiente: </t>
  </si>
  <si>
    <t>Detalle</t>
  </si>
  <si>
    <t>Prima de Emisión - Integración de Capital    (1)</t>
  </si>
  <si>
    <t>Prima de Emisión - Compromiso de aporte   (2)</t>
  </si>
  <si>
    <t>Total saldos con partes vinculadas</t>
  </si>
  <si>
    <t>1. Según contrato de fecha 30/11/2018, los señores Carlos Augusto Simonetti y Juliano de Campo proceden a la venta de las acciones que estos tenían en la sociedad Eladia S.A., los compradores de dichas acciones fueron los señores Jaime Zorzetto Junior y Gabriel Yuri Alves Destefani, constituyéndose estos en los nuevos dueños de dichas acciones. Como resultado de la operación fueron emitidas nuevas acciones y los nuevos accionistas como parte de la negociación pagaron una prima sobre la nueva emisión por 2.154.797 US$, los que fueron integrados con la capitalización de deudas que la Sociedad tenía con los nuevos accionistas mencionados.</t>
  </si>
  <si>
    <t>2. Según contrato de compra venta de acciones de fecha 30/11/2018, se define el compromiso de integración de capital de los nuevos socios Jaime Zorzetto Junior  y Gabriel Yuri Alves.</t>
  </si>
  <si>
    <t>NOTA 3 - EFECTIVO Y EQUIVALENTE DE EFECTIVO</t>
  </si>
  <si>
    <t>En guaranies</t>
  </si>
  <si>
    <t>La composición de la cuenta es la siguiente:</t>
  </si>
  <si>
    <t>Concepto</t>
  </si>
  <si>
    <t>Caja</t>
  </si>
  <si>
    <t>Recaudaciones a depositar</t>
  </si>
  <si>
    <t>Bancos Locales - Moneda local Guaraníes</t>
  </si>
  <si>
    <t>Bancos Locales - Moneda extranjera Dólares</t>
  </si>
  <si>
    <t>Bancos Locales - Moneda extranjera otros</t>
  </si>
  <si>
    <t>Bancos en el Extranjero - Moneda extranjera Dólares</t>
  </si>
  <si>
    <t xml:space="preserve">Fondo Fijo </t>
  </si>
  <si>
    <t>El efectivo y equivalentes de efectivo incluyen el efectivo en caja destinado a fondos fijos establecidos por la administración y saldos en cuentas corrientes de la empresa en moneda local y en moneda extranjera (dólares estadounidenses respectivamente depositados en entidades bancarias locales).</t>
  </si>
  <si>
    <t>NOTA 4 - INVERSIONES TEMPORALES</t>
  </si>
  <si>
    <t>Inversiones en Titulos del Sistema Financiero Local - Moneda Local Guaraníes</t>
  </si>
  <si>
    <t>Inversiones en Titulos del Sistema Financiero Local - Moneda Extranjera Dólares</t>
  </si>
  <si>
    <t>Inversiones en Titulos del Sistema Financiero Local - Moneda Extranjera otros</t>
  </si>
  <si>
    <t>Inversiones en Mercado Bursatil Local - Moneda Local Guaraníes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</si>
  <si>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</si>
  <si>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</si>
  <si>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</si>
  <si>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</si>
  <si>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Otras inversiones - Moneda Extranjera Dólares</t>
  </si>
  <si>
    <t>NOTA  5 – CUENTAS POR COBRAR COMERCIALES</t>
  </si>
  <si>
    <t>Las cuentas a cobrar comerciales a corto plazo se integran como sigue:</t>
  </si>
  <si>
    <t>Composición de la cartera de créditos por ventas</t>
  </si>
  <si>
    <t>En guaraníes</t>
  </si>
  <si>
    <t>Situación</t>
  </si>
  <si>
    <t>Monto en Guaranies</t>
  </si>
  <si>
    <t xml:space="preserve">Previsiones </t>
  </si>
  <si>
    <t xml:space="preserve">CORTO PLAZO </t>
  </si>
  <si>
    <t>En Guaranies</t>
  </si>
  <si>
    <t xml:space="preserve">% Prev s/Cartera </t>
  </si>
  <si>
    <t>Deudores por ventas locales</t>
  </si>
  <si>
    <t>Moneda Local Guaraníes</t>
  </si>
  <si>
    <t>A  Total Cartera no Vencida</t>
  </si>
  <si>
    <t>Moneda Extranjera Dólares</t>
  </si>
  <si>
    <t>B. Total Cartera Vencida</t>
  </si>
  <si>
    <t>Moneda Extranjera otros</t>
  </si>
  <si>
    <t>Composición Cartera Vencida</t>
  </si>
  <si>
    <t>Deudores por ventas en el exterior</t>
  </si>
  <si>
    <t>Normal</t>
  </si>
  <si>
    <t>En Gestión de Cobro</t>
  </si>
  <si>
    <t>En Gestión de Cobro Judicial</t>
  </si>
  <si>
    <t>Deudores - Entidad relacionada</t>
  </si>
  <si>
    <t>Total de la cartera de créditos (A+B)</t>
  </si>
  <si>
    <t>Cheques adelantados recibidos de clientes</t>
  </si>
  <si>
    <t>(-) Total Previsiones</t>
  </si>
  <si>
    <t>TOTAL NETO DE LA CARTERA DE CRÉDITOS AL 31/03/2024</t>
  </si>
  <si>
    <t>Cheques rechazados</t>
  </si>
  <si>
    <t xml:space="preserve">Intereses a Cobrar </t>
  </si>
  <si>
    <t>Observaciones</t>
  </si>
  <si>
    <t>Otros</t>
  </si>
  <si>
    <t xml:space="preserve">Criterios de clasificación utilizados </t>
  </si>
  <si>
    <t xml:space="preserve">Normal </t>
  </si>
  <si>
    <t xml:space="preserve">de 1 a 180 dias de atraso </t>
  </si>
  <si>
    <t>Menos Previsiones</t>
  </si>
  <si>
    <t xml:space="preserve">de 181 a 1.095 dias de atraso </t>
  </si>
  <si>
    <t>más de 1.095 días de atraso</t>
  </si>
  <si>
    <t>Las cuentas a cobrar comerciales a largo plazo se integran como sigue:</t>
  </si>
  <si>
    <t xml:space="preserve">LARGO PLAZO </t>
  </si>
  <si>
    <t>Deudores en gestión judicial</t>
  </si>
  <si>
    <t xml:space="preserve">Las cuentas a cobrar comerciales representan un conjunto de derechos a favor de la empresa frente a terceros por la prestación previa de un servicio o la venta de un producto. Por tanto, las cuentas a cobrar son fruto de la actividad económica diaria de la empresa. Por lo general la empresa realiza negociaciones de cobros anticipados y de cobros contra entrega de productos. </t>
  </si>
  <si>
    <t>NOTA 6 - OTROS CRÉDITOS</t>
  </si>
  <si>
    <t>El rubro de otros créditos se compone como sigue:</t>
  </si>
  <si>
    <t>Corrientes</t>
  </si>
  <si>
    <t>No corrientes</t>
  </si>
  <si>
    <t>Anticipo Impuesto a la Renta</t>
  </si>
  <si>
    <t xml:space="preserve">Anticipos a Proveedores </t>
  </si>
  <si>
    <t>Retención Impuesto al Valor agregado</t>
  </si>
  <si>
    <t xml:space="preserve">Otras Cuentas a Cobrar Guaranies </t>
  </si>
  <si>
    <t xml:space="preserve">Recupero de Crédito Fiscal a facturar </t>
  </si>
  <si>
    <t xml:space="preserve">Prestamos Otorgados Guaranies </t>
  </si>
  <si>
    <t xml:space="preserve">IVA Crédito Fiscal </t>
  </si>
  <si>
    <t xml:space="preserve">Prestamos Otorgados - Moneda Extranjera  Dólares </t>
  </si>
  <si>
    <t xml:space="preserve">IVA Crédito Exportador </t>
  </si>
  <si>
    <t>(1)</t>
  </si>
  <si>
    <t xml:space="preserve">Intereses A Cobrar Guaranies </t>
  </si>
  <si>
    <t xml:space="preserve">Intereses A Cobrar Moneda Extranjera Dólares </t>
  </si>
  <si>
    <t xml:space="preserve">Prestamos Otorgados - Moneda Extranjera Dólares </t>
  </si>
  <si>
    <t xml:space="preserve">Cuentas a Cobrar a Transeladia Guaranies </t>
  </si>
  <si>
    <t xml:space="preserve">Prestamos Otorgados - Guaranies </t>
  </si>
  <si>
    <t xml:space="preserve">Cuentas a Cobrar a Transeladia Moneda Extranjera Dólares </t>
  </si>
  <si>
    <t xml:space="preserve">Anticipo por Comision Zafral </t>
  </si>
  <si>
    <t xml:space="preserve">Intereses a Devengar - Moneda Extranjera Dólares </t>
  </si>
  <si>
    <t xml:space="preserve">Otros Anticipos </t>
  </si>
  <si>
    <t xml:space="preserve">Seguros a Vencer </t>
  </si>
  <si>
    <t xml:space="preserve">Cuenta a Cobrar a Directores y Funcionarios </t>
  </si>
  <si>
    <t xml:space="preserve">Otros Activos a Largo Plazo </t>
  </si>
  <si>
    <t xml:space="preserve">Intereses Bancarios Facturados </t>
  </si>
  <si>
    <t>Inversiones En Proceso</t>
  </si>
  <si>
    <t xml:space="preserve">Deudores Varios </t>
  </si>
  <si>
    <r>
      <rPr>
        <b/>
        <sz val="11"/>
        <color indexed="8"/>
        <rFont val="Times New Roman"/>
        <family val="1"/>
      </rPr>
      <t>(1)</t>
    </r>
    <r>
      <rPr>
        <sz val="11"/>
        <color indexed="8"/>
        <rFont val="Times New Roman"/>
        <family val="1"/>
      </rPr>
      <t xml:space="preserve"> Corresponden a saldos fiscales a favor de la empresa de acuerdo con lo establecido por las normativas fiscales vigentes.</t>
    </r>
  </si>
  <si>
    <t>NOTA 7 – INVENTARIOS</t>
  </si>
  <si>
    <t>Los bienes de cambio están compuestos de la siguiente manera:</t>
  </si>
  <si>
    <t>Mercaderías</t>
  </si>
  <si>
    <t xml:space="preserve">Arroz cortado o quebrado blanco </t>
  </si>
  <si>
    <t xml:space="preserve">Arroz con cascara / Cultivo cosechado </t>
  </si>
  <si>
    <t xml:space="preserve">Otros productos terminados </t>
  </si>
  <si>
    <t>Productos en proceso</t>
  </si>
  <si>
    <t>Arroz zafra 2023/2024</t>
  </si>
  <si>
    <t xml:space="preserve">Maiz </t>
  </si>
  <si>
    <t xml:space="preserve">Soja </t>
  </si>
  <si>
    <t>Materia prima</t>
  </si>
  <si>
    <t xml:space="preserve">Abonos y Fertilizantes </t>
  </si>
  <si>
    <t xml:space="preserve">Agroquimicos </t>
  </si>
  <si>
    <t xml:space="preserve">Combustible </t>
  </si>
  <si>
    <t xml:space="preserve">Semillas de sojas </t>
  </si>
  <si>
    <t>Materiales, Repuestos E Insumos Taller</t>
  </si>
  <si>
    <t xml:space="preserve">Activos Biologicos en Producción </t>
  </si>
  <si>
    <t xml:space="preserve">(1) </t>
  </si>
  <si>
    <t>(-) Previsión para desvalorización y deterioro de inventario</t>
  </si>
  <si>
    <t xml:space="preserve">(1) Activos biológicos de la Sociedad, plantaciones de arroz. 
 </t>
  </si>
  <si>
    <t>La Sociedad posee principalmente activos biológicos para consumo y distingue entre los activos biológicos a los maduros y a los que están por madurar (“inmaduros”), se detalla la clasificación de la cementera al cierre del ejercicio a efectos de exposición. Los cálculos fueron realizados en base a un informe técnico de la empresa GEO Consultores.</t>
  </si>
  <si>
    <t>Sementera de Arroz:</t>
  </si>
  <si>
    <t>Núcleo 2</t>
  </si>
  <si>
    <t>Rinde Promedio por Ha.</t>
  </si>
  <si>
    <t>8 Tn</t>
  </si>
  <si>
    <t>Precio promedio por TN en US$</t>
  </si>
  <si>
    <t xml:space="preserve">Tipo de Cambio de Cierre </t>
  </si>
  <si>
    <t xml:space="preserve">Fecha del Informe </t>
  </si>
  <si>
    <t>Situación del cultivo</t>
  </si>
  <si>
    <t>Estado 
Fisiológico</t>
  </si>
  <si>
    <t>Fecha de 
siembra</t>
  </si>
  <si>
    <t xml:space="preserve"> Superficie (ha) </t>
  </si>
  <si>
    <t>Valor de la inversión en  (USD)</t>
  </si>
  <si>
    <t xml:space="preserve"> Valor de la inversión en (PYG) </t>
  </si>
  <si>
    <t>A cosechar</t>
  </si>
  <si>
    <t>Por madurar</t>
  </si>
  <si>
    <t>Maduración</t>
  </si>
  <si>
    <t>Reproducción</t>
  </si>
  <si>
    <t>Vegetativo</t>
  </si>
  <si>
    <t>Núcleo 3</t>
  </si>
  <si>
    <t xml:space="preserve">Precio promedio por TN en US$ </t>
  </si>
  <si>
    <t>Valor de la inversión (USD)</t>
  </si>
  <si>
    <t xml:space="preserve"> Valor de la inversión (PYG) </t>
  </si>
  <si>
    <t>Reproductivo</t>
  </si>
  <si>
    <r>
      <t xml:space="preserve">Total, Activos Biológicos en producción al 31/12/2023,  </t>
    </r>
    <r>
      <rPr>
        <b/>
        <sz val="11"/>
        <color indexed="8"/>
        <rFont val="Arial"/>
        <family val="2"/>
      </rPr>
      <t>₲</t>
    </r>
    <r>
      <rPr>
        <sz val="11"/>
        <color indexed="8"/>
        <rFont val="Arial"/>
        <family val="2"/>
      </rPr>
      <t xml:space="preserve"> </t>
    </r>
    <r>
      <rPr>
        <b/>
        <sz val="11"/>
        <color indexed="8"/>
        <rFont val="Arial"/>
        <family val="2"/>
      </rPr>
      <t>160.467.683.528</t>
    </r>
  </si>
  <si>
    <t>Nota 8 - INVERSIONES EN ASOCIADAS</t>
  </si>
  <si>
    <t>Las inversiones en sociedades donde no se ejerce control se describen a continuación</t>
  </si>
  <si>
    <t>Periodo</t>
  </si>
  <si>
    <t>Total Inversión</t>
  </si>
  <si>
    <t>a) Datos sobre la sociedad:</t>
  </si>
  <si>
    <t>b) Datos sobre la inversión:</t>
  </si>
  <si>
    <t>Nombre de Sociedad</t>
  </si>
  <si>
    <t>RUC</t>
  </si>
  <si>
    <t>Cantidad de acciones</t>
  </si>
  <si>
    <t>Total Patrimonio neto</t>
  </si>
  <si>
    <t>Total del resultado</t>
  </si>
  <si>
    <t>Participación sobre los votos (%)</t>
  </si>
  <si>
    <t>Total Inversión 
( en Gs)</t>
  </si>
  <si>
    <t>Participación sobre el Capital Integrado (%)</t>
  </si>
  <si>
    <t>Total valuación patrimonial proporcional</t>
  </si>
  <si>
    <t>Resultado sobre inversiones</t>
  </si>
  <si>
    <t xml:space="preserve">Aerolink S.A. </t>
  </si>
  <si>
    <t>80075705-0</t>
  </si>
  <si>
    <t>80095827-6</t>
  </si>
  <si>
    <t>80090615-2</t>
  </si>
  <si>
    <t xml:space="preserve">Corresponden a las inversiones que pose la sociedad. Ver nota 2. L </t>
  </si>
  <si>
    <t>NOTA 9 - PROPIEDADES, PLANTA Y EQUIPO - NETO</t>
  </si>
  <si>
    <t>Costo histórico revaluado al inicio del año</t>
  </si>
  <si>
    <t>Adquisiciones</t>
  </si>
  <si>
    <t>Bajas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</si>
  <si>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</si>
  <si>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</si>
  <si>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</si>
  <si>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</si>
  <si>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</si>
  <si>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</si>
  <si>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</si>
  <si>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Valor neto contable</t>
  </si>
  <si>
    <t xml:space="preserve">Inmuebles </t>
  </si>
  <si>
    <t>Muebles y útiles</t>
  </si>
  <si>
    <t xml:space="preserve">Maquinarias e Implementos </t>
  </si>
  <si>
    <t xml:space="preserve">Herramientas y Otros Equipos </t>
  </si>
  <si>
    <t xml:space="preserve">Mejoras en Predio Ajeno </t>
  </si>
  <si>
    <t>Totales</t>
  </si>
  <si>
    <t>NOTA 10 – ACTIVOS DISPONIBLES PARA LA VENTA</t>
  </si>
  <si>
    <t>Propiedad, planta y equipo</t>
  </si>
  <si>
    <t>(Detallar bienes de uso)</t>
  </si>
  <si>
    <t>(Detallar activos intangibles)</t>
  </si>
  <si>
    <t>Inversiones</t>
  </si>
  <si>
    <t>Total general</t>
  </si>
  <si>
    <t>NOTA 11 – ACTIVOS INTANGIBLES</t>
  </si>
  <si>
    <t xml:space="preserve">Intangibles </t>
  </si>
  <si>
    <t>Menos amortización acumulada</t>
  </si>
  <si>
    <t xml:space="preserve">Gastos de Constitución </t>
  </si>
  <si>
    <t>Estos activos intangibles se registran a su costo histórico. El costo incluye el costo de adquisición y otros costos directamente relacionados con la adquisición. Estos costos pueden incluir estimaciones relacionadas con el cumplimiento de los términos y condiciones relacionados con el contrato, como las obligaciones de servicio o cobertura.</t>
  </si>
  <si>
    <t xml:space="preserve">La amortización se calcula utilizando el método lineal para asignar el costo  a lo largo de su vida útil estimada. </t>
  </si>
  <si>
    <t>NOTA 12 – GOODWILL</t>
  </si>
  <si>
    <t>NOTA 13 – CUENTAS POR PAGAR COMERCIALES</t>
  </si>
  <si>
    <t>Las cuentas por pagar comerciales se componen como sigue:</t>
  </si>
  <si>
    <t>Simbología según ISO 4217</t>
  </si>
  <si>
    <t>Indicación de Moneda</t>
  </si>
  <si>
    <t>Proveedores - Entidades Relacionadas</t>
  </si>
  <si>
    <t>PYG</t>
  </si>
  <si>
    <t xml:space="preserve">Guarani </t>
  </si>
  <si>
    <t xml:space="preserve">Proveedores del Exterior Moneda Extranjera </t>
  </si>
  <si>
    <t>USD</t>
  </si>
  <si>
    <t>Dólar estadounidense</t>
  </si>
  <si>
    <t xml:space="preserve">Proveedores locales Moneda Extranjera </t>
  </si>
  <si>
    <t xml:space="preserve">Proveedores locales Guaranies </t>
  </si>
  <si>
    <t xml:space="preserve">Acreedores Varios Guaranies </t>
  </si>
  <si>
    <t xml:space="preserve">Acreedores Varios Moneda Extranjera </t>
  </si>
  <si>
    <t xml:space="preserve">Otras cuentas a Pagar </t>
  </si>
  <si>
    <t xml:space="preserve">Cheques Diferidos Moneda Local </t>
  </si>
  <si>
    <t xml:space="preserve">Cesion de Deuda a Pagar ME Dólares </t>
  </si>
  <si>
    <t>Total cuentas a pagar por comerciales</t>
  </si>
  <si>
    <t>No Corrientes</t>
  </si>
  <si>
    <t xml:space="preserve">Proveedores Locales Moneda Extranjera </t>
  </si>
  <si>
    <t xml:space="preserve">Proveedores Locales Guaranies </t>
  </si>
  <si>
    <t>NOTA 14 –  PRESTAMOS A CORTO Y LARGO PLAZO</t>
  </si>
  <si>
    <t xml:space="preserve">Detalle </t>
  </si>
  <si>
    <t>Vencimiento</t>
  </si>
  <si>
    <t>Símbolo de Moneda</t>
  </si>
  <si>
    <t>Moneda</t>
  </si>
  <si>
    <t>Importe en Gs</t>
  </si>
  <si>
    <t>Tipo de Garantía</t>
  </si>
  <si>
    <t>Préstamos de Entidades Locales</t>
  </si>
  <si>
    <t xml:space="preserve">Banco Continental S.A.E.C.A. </t>
  </si>
  <si>
    <t>Codeudoría Mario Milano Bergallo</t>
  </si>
  <si>
    <t xml:space="preserve">Dólar Estadounidense </t>
  </si>
  <si>
    <t xml:space="preserve">Banco Sudameris S.A. </t>
  </si>
  <si>
    <t>Banco Do Brasil S.A.</t>
  </si>
  <si>
    <t>Hipotecaria y Codeudoría Mario Milano Bergallo</t>
  </si>
  <si>
    <t xml:space="preserve">Banco GNB Paraguay S.A. </t>
  </si>
  <si>
    <t>Deudas bursátiles</t>
  </si>
  <si>
    <t>Préstamos de Entidades en el Exterior</t>
  </si>
  <si>
    <t>(incluir otras entidades)</t>
  </si>
  <si>
    <t>(Incluir programas de forma individual)</t>
  </si>
  <si>
    <t xml:space="preserve">Otras Deudas </t>
  </si>
  <si>
    <t xml:space="preserve">Documentos Descontados a Pagar </t>
  </si>
  <si>
    <t>Intereses préstamos entidades financieras a pagar</t>
  </si>
  <si>
    <t>Intereses a Pagar Banco Continental S.A.E.C.A.</t>
  </si>
  <si>
    <t xml:space="preserve">Intereses a Pagar Banco Sudameris S.A. </t>
  </si>
  <si>
    <t xml:space="preserve">Intereses a Pagar Banco Do Brasil S.A. </t>
  </si>
  <si>
    <t>Intereses a Pagar Banco GNB Paraguay S.A.</t>
  </si>
  <si>
    <t>(-) Intereses a Devengar</t>
  </si>
  <si>
    <t>Intereses deudas bursátiles a pagar</t>
  </si>
  <si>
    <t>Intereses a pagar</t>
  </si>
  <si>
    <t>Importe (miles de Gs)</t>
  </si>
  <si>
    <t>Tipo de garantía</t>
  </si>
  <si>
    <t>Hipotecaria y Codeudoría Mario Bergallo y Marlei Remedi B.</t>
  </si>
  <si>
    <t>Hipotecaria y Codeudoría Mario M. Bergallo y Marlei Remedi Bergallo</t>
  </si>
  <si>
    <t>Mario Milano Bergallo</t>
  </si>
  <si>
    <t>Jorge Milano Bergallo</t>
  </si>
  <si>
    <t>Edgar Pozebon</t>
  </si>
  <si>
    <t>Marlon Figueiredo</t>
  </si>
  <si>
    <t xml:space="preserve">Documentos descontados a pagar </t>
  </si>
  <si>
    <t xml:space="preserve">Deudas de Inversion en Otras Empresas  </t>
  </si>
  <si>
    <t xml:space="preserve">Intereses a pagar GNB Paraguay SA </t>
  </si>
  <si>
    <t xml:space="preserve">Intereses a pagar Banco Sudameris SA </t>
  </si>
  <si>
    <t>NOTA 15 – PORCION CORRIENTE DE LA DEUDA A LARGO PLAZO</t>
  </si>
  <si>
    <t>Préstamos bancarios</t>
  </si>
  <si>
    <t>Bonos bursátiles</t>
  </si>
  <si>
    <t>Intereses bancarios a pagar</t>
  </si>
  <si>
    <t>Intereses bursatiles a pagar</t>
  </si>
  <si>
    <t>NOTA 16 – REMUNERACIONES Y CARGAS SOCIALES A PAGAR</t>
  </si>
  <si>
    <t>Sueldo y otras remuneraciones a pagar</t>
  </si>
  <si>
    <t>Aportes y retenciones a pagar</t>
  </si>
  <si>
    <t>Remuneraciones al personal superior a pagar</t>
  </si>
  <si>
    <t>NOTA 17 –  IMPUESTOS A PAGAR</t>
  </si>
  <si>
    <t>Impuesto a la renta a pagar</t>
  </si>
  <si>
    <t>Otros impuestos a pagar</t>
  </si>
  <si>
    <t xml:space="preserve">Retenciones de Impuestos a Ingresar </t>
  </si>
  <si>
    <t>NOTA 18 -  PROVISIONES</t>
  </si>
  <si>
    <t>Alquileres a Pagar</t>
  </si>
  <si>
    <t>Servicios Basicos a Pagar</t>
  </si>
  <si>
    <t>Honorarios Profesionales a Pagar</t>
  </si>
  <si>
    <t>NOTA 19 – OTROS PASIVOS CORRIENTES y NO CORRIENTES</t>
  </si>
  <si>
    <t>Retencion de IVA a pagar</t>
  </si>
  <si>
    <t>Retencion Impuesto a la renta a Pagar</t>
  </si>
  <si>
    <t>Impuestos diferidos</t>
  </si>
  <si>
    <t xml:space="preserve">Dividendos a Pagar </t>
  </si>
  <si>
    <t>Otros ingresos diferidos</t>
  </si>
  <si>
    <t xml:space="preserve">Anticipos de Clientes del Exterior </t>
  </si>
  <si>
    <t xml:space="preserve">Otros Pasivos con Entidades relacionadas </t>
  </si>
  <si>
    <t xml:space="preserve">Anticipos de Clientes  </t>
  </si>
  <si>
    <t>Previsiones para contingencias/Indemnizaciones y despidos</t>
  </si>
  <si>
    <t xml:space="preserve">Mercaderias en Transito </t>
  </si>
  <si>
    <t xml:space="preserve">Exportaciones en Curso </t>
  </si>
  <si>
    <t>NOTA 20 – CAPITAL INTEGRADO</t>
  </si>
  <si>
    <t>Fecha</t>
  </si>
  <si>
    <t>Monto Capital Social</t>
  </si>
  <si>
    <t>Monto Capital Integrado</t>
  </si>
  <si>
    <t>Cantidad de Acciones</t>
  </si>
  <si>
    <t>Valor Nominal de Acciones</t>
  </si>
  <si>
    <t xml:space="preserve">(1) Canje de Acciones </t>
  </si>
  <si>
    <t>Valor nominal</t>
  </si>
  <si>
    <t>Monto en ₲</t>
  </si>
  <si>
    <t>Acciones en circulación al final del ejercicio 2022 e inicio del 2023</t>
  </si>
  <si>
    <t xml:space="preserve">Rescate de acciones (*) </t>
  </si>
  <si>
    <t>Acciones emitidas e integradas</t>
  </si>
  <si>
    <t>Acciones en circulación al 31/12/2023</t>
  </si>
  <si>
    <t xml:space="preserve">(*) </t>
  </si>
  <si>
    <t>NOTA 21 – RESERVAS</t>
  </si>
  <si>
    <t>a.  Reserva de Revalúo</t>
  </si>
  <si>
    <t>A partir del año 2020 los bienes de uso son revaluados en base a lo establecido por las nuevas disposiciones de la Subsecretaría de Estado de Tributación, que establece como mínimo un índice de inflación acumulado del 20% desde el último revalúo para proceder a revaluar los bienes de uso, estableciendo al mismo tiempo el valor residual que debe tener cada bien conforme a su clasificación.
La reserva de revalúo ha sido capitalizada, tal como lo establecio la Asamblea Ordinaria de Accionistas N° 35, de fecha 08/05/23.</t>
  </si>
  <si>
    <t>b. Reserva Legal</t>
  </si>
  <si>
    <t xml:space="preserve">La legislación paraguaya establece una transferencia del 5% de las utilidades del ejercicio para la constitución de una Reserva Legal hasta completar el 20% del Capital Integrado, la Sociedad adopta por política constituir la reserva legal luego de la realización de la Asamblea General. </t>
  </si>
  <si>
    <t xml:space="preserve">c.  Revalúo Técnico </t>
  </si>
  <si>
    <t xml:space="preserve">Al 27 de diciembre de 2022, se procedio a actualizar el valor del inmueble situado en Villa Oliva - Ñeembucu, con una superficie 544cm2, el cual fue realizado mediante la tasacion del Ing. Cesar Max Abente Pfannl.  
La reserva de revalúo ha sido capitalizada, tal como lo establecio la Asamblea Ordinaria de Accionistas N° 35, de fecha 08/05/23. </t>
  </si>
  <si>
    <t>d Reservas facultativas</t>
  </si>
  <si>
    <t>NOTA 22 –  DIFERENCIA TRANSITORIA POR CONVERSION</t>
  </si>
  <si>
    <t>NOTA 23 –  RESULTADOS ACUMULADOS</t>
  </si>
  <si>
    <t>Resultado de ejercicios anteriores</t>
  </si>
  <si>
    <t>Resultado del ejercicio actual</t>
  </si>
  <si>
    <t>NOTA 24 –  INTERES MINORITARIO</t>
  </si>
  <si>
    <t>Interes Minoritario</t>
  </si>
  <si>
    <t>NOTA 25 –  VENTAS</t>
  </si>
  <si>
    <t xml:space="preserve">Venta de Arroz y sus Derivados </t>
  </si>
  <si>
    <t xml:space="preserve">Local </t>
  </si>
  <si>
    <t>Exterior</t>
  </si>
  <si>
    <t xml:space="preserve">Venta de Sojas y sus Derivados </t>
  </si>
  <si>
    <t>Local</t>
  </si>
  <si>
    <t xml:space="preserve">Otras Ventas </t>
  </si>
  <si>
    <t xml:space="preserve">Venta local de Combustible </t>
  </si>
  <si>
    <t xml:space="preserve">Servicios prestados </t>
  </si>
  <si>
    <t xml:space="preserve">Fletes Locales </t>
  </si>
  <si>
    <t xml:space="preserve">Fletes Internacionales </t>
  </si>
  <si>
    <t>NOTA 26 - COSTO DE VENTAS</t>
  </si>
  <si>
    <t xml:space="preserve">Arroz y sus derivados </t>
  </si>
  <si>
    <t>Existencia inicial del inventario</t>
  </si>
  <si>
    <t>+ Compra de bienes y servicios</t>
  </si>
  <si>
    <t>+ Costo de producción</t>
  </si>
  <si>
    <t>- Existencia final de inventario</t>
  </si>
  <si>
    <t xml:space="preserve">Soja y sus derivados </t>
  </si>
  <si>
    <t xml:space="preserve">Costo de Venta de Combustible </t>
  </si>
  <si>
    <t xml:space="preserve">Costo de Servicios Gravados </t>
  </si>
  <si>
    <t>Costo de Fletes Internacionales</t>
  </si>
  <si>
    <t>Total Costo de Ventas</t>
  </si>
  <si>
    <t>NOTA 27 - GASTOS</t>
  </si>
  <si>
    <t xml:space="preserve">El rubro está compuesto de la siguiente forma: </t>
  </si>
  <si>
    <t xml:space="preserve">Cuentas </t>
  </si>
  <si>
    <t>Gastos de 
Ventas</t>
  </si>
  <si>
    <t>Gastos 
Administrativos</t>
  </si>
  <si>
    <t xml:space="preserve">Movilidad, viáticos, combustibles y fletes de exportación </t>
  </si>
  <si>
    <t xml:space="preserve">Gastos de alquiler y almacenamiento </t>
  </si>
  <si>
    <t xml:space="preserve">Computación, redes y utiles de oficina </t>
  </si>
  <si>
    <t>Gastos por servicios agua, luz, telefono e internet</t>
  </si>
  <si>
    <t>Honorarios profesionales y asesoramiento</t>
  </si>
  <si>
    <t>Investigación de mercado</t>
  </si>
  <si>
    <t>Impuestos y tasas</t>
  </si>
  <si>
    <t>Gastos de reparación y mantenimiento</t>
  </si>
  <si>
    <t>Gastos del personal y capacitación</t>
  </si>
  <si>
    <t>Seguros pagados</t>
  </si>
  <si>
    <t>Otros gastos de operación</t>
  </si>
  <si>
    <t>Remuneraciones de administradores, directores, síndicos y consejo de vigilancia</t>
  </si>
  <si>
    <t>Sueldos y Jornales</t>
  </si>
  <si>
    <t>Contribuciones Sociales</t>
  </si>
  <si>
    <t xml:space="preserve">Aguinaldos Pagados </t>
  </si>
  <si>
    <t>Regalías y Honorarios por servicios técnicos</t>
  </si>
  <si>
    <t>Gastos de Publicidad y Propaganda</t>
  </si>
  <si>
    <t>Intereses, multas y recargos impositivos</t>
  </si>
  <si>
    <t>Intereses a bancos e instituciones financieras</t>
  </si>
  <si>
    <t>Depreciación bienes de uso</t>
  </si>
  <si>
    <t>Amortización activos intangibles</t>
  </si>
  <si>
    <t>Previsiones</t>
  </si>
  <si>
    <t xml:space="preserve">Comisiones sobre ventas y Participacion Zafral </t>
  </si>
  <si>
    <t xml:space="preserve">Gastos de Exportación </t>
  </si>
  <si>
    <t xml:space="preserve">Aporte a Asociaciones </t>
  </si>
  <si>
    <t xml:space="preserve">Gastos de Representación </t>
  </si>
  <si>
    <t xml:space="preserve">IVA Costo </t>
  </si>
  <si>
    <t xml:space="preserve">Gastos Varios </t>
  </si>
  <si>
    <t xml:space="preserve">Otros Gastos </t>
  </si>
  <si>
    <t>(nuevas cuentas a incluir)</t>
  </si>
  <si>
    <t xml:space="preserve">Los gastos de venta a todos aquellos que tienen relación directa con la promoción y desarrollo de las ventas. </t>
  </si>
  <si>
    <t>Los Gastos Administrativos son los que no se pueden vincular directamente con la actividad económica que desarrolla la empresa, dentro de los procesos de fabricación, producción o ventas</t>
  </si>
  <si>
    <t>Nota 28 - Otros Ingresos y gastos operativos</t>
  </si>
  <si>
    <t>Otros ingresos</t>
  </si>
  <si>
    <t>Otros gastos</t>
  </si>
  <si>
    <t xml:space="preserve">Descuentos Obtenidos </t>
  </si>
  <si>
    <t xml:space="preserve">Otros Egresos Varios </t>
  </si>
  <si>
    <t xml:space="preserve">Ingresos Varios </t>
  </si>
  <si>
    <t xml:space="preserve">Costos por Valuación de Activos Biologicos </t>
  </si>
  <si>
    <t xml:space="preserve">Venta de Certificado de Crédito Tributario </t>
  </si>
  <si>
    <t xml:space="preserve">Costo de Certificados de Crédito Tributario </t>
  </si>
  <si>
    <t>Venta y Canje de Acciones</t>
  </si>
  <si>
    <t xml:space="preserve">Perdida en Venta de Activos Fijos </t>
  </si>
  <si>
    <t xml:space="preserve">Venta de Activos Fijos </t>
  </si>
  <si>
    <t xml:space="preserve">Mermas </t>
  </si>
  <si>
    <t xml:space="preserve">Ingresos por Valuación de Activos Biologicos </t>
  </si>
  <si>
    <t xml:space="preserve">Cuentas Incobrables </t>
  </si>
  <si>
    <t xml:space="preserve">Cuentas Incobrables recuperadas </t>
  </si>
  <si>
    <t xml:space="preserve">Descuentos Concedidos </t>
  </si>
  <si>
    <t>NOTA 29 - INGRESOS Y GASTOS FINANCIEROS NETOS</t>
  </si>
  <si>
    <t>Ingresos Financieros netos</t>
  </si>
  <si>
    <t>Gastos Financieros netos</t>
  </si>
  <si>
    <t xml:space="preserve">Intereses Ganados </t>
  </si>
  <si>
    <t xml:space="preserve">Intereses Pagado a Bancos y Financieras </t>
  </si>
  <si>
    <t xml:space="preserve">Ganancia en Diferencia de Cambio </t>
  </si>
  <si>
    <t xml:space="preserve">Otros Intereses Pagados </t>
  </si>
  <si>
    <t>Comisiones y Gastos Bancarios y Warrant</t>
  </si>
  <si>
    <t xml:space="preserve">Perdida por Diferencia de Cambio </t>
  </si>
  <si>
    <t>Total ingresos financieros</t>
  </si>
  <si>
    <t>Total gastos financieros</t>
  </si>
  <si>
    <t>Nota 30 - Resultado de inversiones en asociadas</t>
  </si>
  <si>
    <t xml:space="preserve">Ganancia por Operaciones de Asociadas </t>
  </si>
  <si>
    <t>Nota 31 - Resultado participación minoritaria</t>
  </si>
  <si>
    <t>Nota 32 - IMPUESTO A LA RENTA</t>
  </si>
  <si>
    <t>Impuesto a la Renta</t>
  </si>
  <si>
    <t>Nota 33 - Resultado extraordinario neto de impuesto a la renta</t>
  </si>
  <si>
    <t>Nota 34 - Resultado sobre actividades discontinuadas neto de impuesto a la renta</t>
  </si>
  <si>
    <t>(nueva cuenta a incluir)</t>
  </si>
  <si>
    <t>- Impuesto a la renta</t>
  </si>
  <si>
    <t>NOTA 35- UTILIDAD (PÉRDIDA) NETA DEL AÑO Y POR ACCION ORDINARIA</t>
  </si>
  <si>
    <t>La Sociedad calcula la utilidad neta por acción sobre la base de la utilidad del año 2020 y 2021 y 1410 Acciones ordinarias  de valor nominal G 25.000.000 cada una con derecho a 1 voto por acción.</t>
  </si>
  <si>
    <t>Cantidad de Acciones Ordinarias en Circulación</t>
  </si>
  <si>
    <t>Utilidad Neta</t>
  </si>
  <si>
    <t>Utilidad Neta por Acción Ordinaria</t>
  </si>
  <si>
    <t>NOTA 36 - ACTIVOS GRAVADOS</t>
  </si>
  <si>
    <t>Los siguientes bienes de propiedad de la Sociedad han sido hipotecados y prendados en garantía de obligaciones financieras.</t>
  </si>
  <si>
    <t>Al 31 de marzo de 2024</t>
  </si>
  <si>
    <t>Tipo de Activo</t>
  </si>
  <si>
    <t>Datos  del activo gravado</t>
  </si>
  <si>
    <t>Importe Dolares U$D</t>
  </si>
  <si>
    <t>A favor de</t>
  </si>
  <si>
    <t>Maquinarias</t>
  </si>
  <si>
    <t>Tractor Agrícola Marca John Deere Modelo 7230J Chasis: 1BM7230JPHH000878, Motor: JO6068B720029, Año: 2018</t>
  </si>
  <si>
    <t>Prendaria</t>
  </si>
  <si>
    <t xml:space="preserve"> John Deere (Kuroso S.A.) </t>
  </si>
  <si>
    <t>Tractor Agrícola Marca John Deere Modelo 7230J Chasis: 1BM7230JTHH000975, Motor: J0O6068B720820, Año: 2017</t>
  </si>
  <si>
    <t>Tractor Agrícola Marca John Deere Modelo 7230J Chasis: 1BM7230JPHH000976, Motor:  JO6068B721136, Año: 2017</t>
  </si>
  <si>
    <t>Tractor Agrícola Marca John Deere Modelo 7230J Chasis: 1BM7230JCHH000893, Motor: JO6068B720208, Año: 2017</t>
  </si>
  <si>
    <t xml:space="preserve">Vehiculo </t>
  </si>
  <si>
    <t>Automovil Marca Volkswagen tipo 5udne4 chasis 9BWJB45U6NP035485 , Motor: CCR BU8889</t>
  </si>
  <si>
    <t>DIESA S.A.</t>
  </si>
  <si>
    <t>Inmueble</t>
  </si>
  <si>
    <t>Superficie 10 (diez) Há, Cuenta Corriente Catastral Nro. 106.459 con Padrón N° 2108, Finca N° 2088</t>
  </si>
  <si>
    <t>Hipotecaria</t>
  </si>
  <si>
    <t>BANCO DO BRASIL S.A.</t>
  </si>
  <si>
    <t>Superficie 524 M2 x 30 M2, cta cte catastrales N° 27-4201-02 con matricula N° 25.902 (L08)</t>
  </si>
  <si>
    <t xml:space="preserve">BANCO GNB PARAGUAY S.A. </t>
  </si>
  <si>
    <t>Al 31 de diciembre de 2023</t>
  </si>
  <si>
    <t xml:space="preserve">NOTA 37 - CONTINGENCIAS Y COMPROMISOS </t>
  </si>
  <si>
    <t>Los principales contratos suscriptos por la Sociedad, vigentes al  31 de marzo de 2024 son:</t>
  </si>
  <si>
    <r>
      <rPr>
        <b/>
        <u/>
        <sz val="11"/>
        <rFont val="Arial"/>
        <family val="2"/>
      </rPr>
      <t xml:space="preserve">a)  Codeudora Aerolink S.A.: </t>
    </r>
    <r>
      <rPr>
        <b/>
        <sz val="11"/>
        <rFont val="Arial"/>
        <family val="2"/>
      </rPr>
      <t xml:space="preserve">
</t>
    </r>
    <r>
      <rPr>
        <sz val="11"/>
        <rFont val="Arial"/>
        <family val="2"/>
      </rPr>
      <t xml:space="preserve">En el Acta de Directorio Nº 64 de fecha 16 de setiembre del 2022 se aprueba el siguiente tema:
1. Ratificación y aprobación de compra de aeronave con las siguientes características: 
Compra de una aeronave marca AIR TRACTOR, modelo AT-602, número de serie 602-1342, prefijo Americano TBD, año de fabricación 2022, con motor turbina nueva, marca Pratt &amp; Whitney, modelo PT6A-65AG de 1.295 SHP, número de serie TBD, (en adelante la “Aeronave”), por un importe total de US$1.609.595,00 (Dólares Estadounidenses Un millón seiscientos nueve mil quinientos noventa y cinco), más el traslado EE.UU-Paraguay (seguro no incluido) asciende a US$24.500,00 (Dólares Estado anídense Veinte y cuatro mil), estipulado y detallado en el Acta de Directorio N° 63
</t>
    </r>
  </si>
  <si>
    <t xml:space="preserve">Codeudoria </t>
  </si>
  <si>
    <t xml:space="preserve">Entidad Financiera </t>
  </si>
  <si>
    <t>Monto de la Deuda en USD</t>
  </si>
  <si>
    <t>Monto de la 
Deuda en Gs.</t>
  </si>
  <si>
    <t>Saldo de la Codeudoria al 31/12/2023 en USD</t>
  </si>
  <si>
    <t xml:space="preserve">AIR Tractor INC </t>
  </si>
  <si>
    <t xml:space="preserve">c) Garantia Prendaria </t>
  </si>
  <si>
    <t>Acta de Directorio N° 277 del 01 de diciembre de 2017 se aprueban los siguientes temas:</t>
  </si>
  <si>
    <r>
      <rPr>
        <sz val="11"/>
        <color indexed="8"/>
        <rFont val="Arial"/>
        <family val="2"/>
      </rPr>
      <t>1)</t>
    </r>
    <r>
      <rPr>
        <b/>
        <sz val="7"/>
        <color indexed="8"/>
        <rFont val="Times New Roman"/>
        <family val="1"/>
      </rPr>
      <t>  </t>
    </r>
    <r>
      <rPr>
        <sz val="11"/>
        <color indexed="8"/>
        <rFont val="Arial"/>
        <family val="2"/>
      </rPr>
      <t>Aprobación de compra de 4 (cuatro) tractores agrícolas de la firma KUROSU &amp; CIA S.A. de los TRACTORES AGRICOLAS que a continuación se detallan:</t>
    </r>
  </si>
  <si>
    <t>-    Un tractor Agrícola Marca John Deere Modelo: 7230J Chasis: 1BM7230JPHH000878, Motor: JO6068B720029, Año: 2018 por el precio de 139.770,01 US$</t>
  </si>
  <si>
    <r>
      <rPr>
        <sz val="7"/>
        <color indexed="8"/>
        <rFont val="Times New Roman"/>
        <family val="1"/>
      </rPr>
      <t xml:space="preserve">-      </t>
    </r>
    <r>
      <rPr>
        <sz val="11"/>
        <color indexed="8"/>
        <rFont val="Arial"/>
        <family val="2"/>
      </rPr>
      <t>Un tractor Agrícola Marca John Deere Modelo: 7230J Chasis: 1BM7230JTHH000975, Motor: J0O6068B720820, Año: 2017 por el precio de 139.770,01 US$ Vto.05/09/2024</t>
    </r>
  </si>
  <si>
    <r>
      <t>-</t>
    </r>
    <r>
      <rPr>
        <sz val="7"/>
        <color indexed="8"/>
        <rFont val="Times New Roman"/>
        <family val="1"/>
      </rPr>
      <t xml:space="preserve">      </t>
    </r>
    <r>
      <rPr>
        <sz val="11"/>
        <color indexed="8"/>
        <rFont val="Arial"/>
        <family val="2"/>
      </rPr>
      <t>Un tractor Agrícola Marca John Deere Modelo: 7230J Chasis: 1BM7230JPHH000976, Motor:  JO6068B721136, Año: 2017 por el precio de 139.770,01 US$</t>
    </r>
  </si>
  <si>
    <t>-   Un tractor Agrícola Marca John Deere Modelo: 7230J Chasis: 1BM7230JCHH000893, Motor: JO6068B720208, Año: 2017 por el precio de 139.770,01 US$</t>
  </si>
  <si>
    <t xml:space="preserve">Vendedor </t>
  </si>
  <si>
    <t xml:space="preserve">Garantia Prendaria </t>
  </si>
  <si>
    <t>Monto de la Prenda en USD</t>
  </si>
  <si>
    <t>Monto de la Prenda en Gs.</t>
  </si>
  <si>
    <t>Saldo de la Deuda al 31/03/2024</t>
  </si>
  <si>
    <t>Kurosu &amp; Cia S.A.</t>
  </si>
  <si>
    <t>Tractores Agrícolas</t>
  </si>
  <si>
    <t>d) Garantia Hipotecaria</t>
  </si>
  <si>
    <t>Acta de Directorio N° 533 del 01 de julio de 2021 se aprueban los siguientes temas:</t>
  </si>
  <si>
    <t>1) El Sr. Mario Milano Bergallo manifiesta que habiendo estudiado el mercado financiero / bancario considera oportuna y conveniente la contratación de una línea de crédito con el “BANCO GNB PARAGUAY S.A.", por y hasta la suma de USD. 1.200.000 (Dólares americanos un millón doscientos mil  con 00/100), para ser utilizada tanto en guaraníes como en dólares, y para la cual la Institución Bancaria solicita garantía hipotecaria de un inmueble situado en el Distrito de Luque, propiedad de ELADIA S.A. con una SUPERFICIE DE: 524 M². 30 M², y Cuentas Corrientes Catastrales Nro. 27-4201-02 con Matricula N° 25.902 (L08).</t>
  </si>
  <si>
    <t xml:space="preserve">Garantia Hipotecaria </t>
  </si>
  <si>
    <t>Monto de la Garantia 
en USD</t>
  </si>
  <si>
    <t>Monto de la Garantia 
en Gs.</t>
  </si>
  <si>
    <t>Saldo de la Codeudoria al 31/03/2024</t>
  </si>
  <si>
    <t>Banco GNB Paraguay SA</t>
  </si>
  <si>
    <t xml:space="preserve">Inmueble </t>
  </si>
  <si>
    <t>2)  El Sr. Mario Milano Bergallo manifiesta que habiendo estudiado el mercado financiero/ bancario considera oportuna y conveniente la contratación de un crédito con el “BANCO DO BRASIL S.A.", por y hasta la suma de USD. 761.080,04 (dólares americanos setecientos sesenta y un mil ochenta con 04/100), para ser utilizada tanto en guaraníes como en dólares, y para la cual la Bancaria solicita garantía hipotecaria de un inmueble situado en el Distrito de San Juan Bautista, propiedad de ELADIA S.A. con una superficie 10 (diez) HA, Cuenta Corriente Catastral Nro. 106.459 con Padrón N° 2108, Finca N° 2088.</t>
  </si>
  <si>
    <t xml:space="preserve">Banco Do Brasil SA </t>
  </si>
  <si>
    <t xml:space="preserve">Prenda </t>
  </si>
  <si>
    <t>CONTINGENCIAS O HECHOS RELEVANTES QUE PUDIERAN GENERAR DESEMBOLSOS EN EL SIGUIENTE EJERCICIO FISCAL</t>
  </si>
  <si>
    <t>Al  31 de marzo de 2024 no existen situaciones contingentes, ni reclamos que pudieran resultar en la generación de obligaciones para la Sociedad adicionales a las que se presentan en estos estados financieros.</t>
  </si>
  <si>
    <t>Índice</t>
  </si>
  <si>
    <t>NOTA 38 - IMPUESTO DIFERIDO</t>
  </si>
  <si>
    <t xml:space="preserve">La Sociedad no ha constituido provisión para impuesto a la renta, debido a que a esa fecha la misma generó renta imponible que fue compensada con quebrantos impositivos acumulados a esa fecha.  </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</si>
  <si>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</si>
  <si>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</si>
  <si>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</si>
  <si>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</si>
  <si>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</si>
  <si>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</si>
  <si>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</si>
  <si>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</si>
  <si>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</si>
  <si>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</si>
  <si>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</si>
  <si>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</si>
  <si>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NOTA 39 - HECHOS POSTERIORES</t>
  </si>
  <si>
    <t>Entre la fecha de cierre del ejercicio y la fecha de preparación de estos estados financieros, no han ocurrido hechos significativos de carácter financiero o de otra índole que afecten la situación patrimonial o financiera o los resultados de la Sociedad al 31 de marzo de 2024 y 31 de diciembre de 2023.</t>
  </si>
  <si>
    <t>NOTA 40 - SALDOS Y TRANSACCIONES CON PARTES RELACIONADAS</t>
  </si>
  <si>
    <t>ACTIVO</t>
  </si>
  <si>
    <t>Cuentas a cobrar comerciales</t>
  </si>
  <si>
    <t xml:space="preserve">Deudores por Ventas Locales - Moneda Local Guaranies </t>
  </si>
  <si>
    <t xml:space="preserve">Admirable S.A. </t>
  </si>
  <si>
    <t xml:space="preserve">Tupasy S.A. </t>
  </si>
  <si>
    <t xml:space="preserve">Deudores por Ventas Locales - ME - Dolares </t>
  </si>
  <si>
    <t xml:space="preserve">Invesiones en Asociadas </t>
  </si>
  <si>
    <t>Total activo</t>
  </si>
  <si>
    <t>PASIVO</t>
  </si>
  <si>
    <t xml:space="preserve">Proveedores </t>
  </si>
  <si>
    <t>Préstamos a largo plazo</t>
  </si>
  <si>
    <t>Otros pasivos</t>
  </si>
  <si>
    <t>Total pasivo</t>
  </si>
  <si>
    <t xml:space="preserve">Ventas </t>
  </si>
  <si>
    <t>Ventas Aerolink</t>
  </si>
  <si>
    <t>Ventas Madeira S.A.</t>
  </si>
  <si>
    <t>Ventas Eladiagro S.A.</t>
  </si>
  <si>
    <t>Honorarios por servicios por fumigacion</t>
  </si>
  <si>
    <t xml:space="preserve">Otros </t>
  </si>
  <si>
    <t xml:space="preserve">Gastos financieros </t>
  </si>
  <si>
    <t>Guaraní</t>
  </si>
  <si>
    <t>EUR</t>
  </si>
  <si>
    <t>Euro</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</si>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</sst>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43" formatCode="_ * #,##0.00_ ;_ * \-#,##0.00_ ;_ * &quot;-&quot;??_ ;_ @_ "/>
    <numFmt numFmtId="164" formatCode="_ * #,##0_ ;_ * \-#,##0_ ;_ * &quot;-&quot;??_ ;_ @_ "/>
    <numFmt numFmtId="165" formatCode="dd/mm/yyyy;@"/>
    <numFmt numFmtId="166" formatCode="00,000,000,000"/>
    <numFmt numFmtId="167" formatCode="_(* #,##0_);_(* \(#,##0\);_(* &quot;-&quot;??_);_(@_)"/>
    <numFmt numFmtId="168" formatCode="0,000,000,000"/>
    <numFmt numFmtId="169" formatCode="00,000,000"/>
    <numFmt numFmtId="170" formatCode="_(* #,##0.00_);_(* \(#,##0.00\);_(* &quot;-&quot;??_);_(@_)"/>
    <numFmt numFmtId="171" formatCode="000,000,000"/>
    <numFmt numFmtId="172" formatCode="#,##0_ ;\-#,##0\ "/>
    <numFmt numFmtId="173" formatCode="0,000,000"/>
    <numFmt numFmtId="174" formatCode="_-* #,##0_-;\-* #,##0_-;_-* &quot;-&quot;??_-;_-@_-"/>
    <numFmt numFmtId="175" formatCode="000,000"/>
    <numFmt numFmtId="176" formatCode="_ * #,##0.00_ ;_ * \-#,##0.00_ ;_ * &quot;-&quot;_ ;_ @_ "/>
  </numFmts>
  <fonts count="130" x14ac:knownFonts="1">
    <font>
      <sz val="11"/>
      <color theme="1"/>
      <name val="Calibri"/>
      <family val="2"/>
      <scheme val="minor"/>
    </font>
    <font>
      <sz val="11"/>
      <color indexed="8"/>
      <name val="Arial"/>
      <family val="2"/>
    </font>
    <font>
      <b/>
      <sz val="10"/>
      <color indexed="8"/>
      <name val="Arial"/>
      <family val="2"/>
    </font>
    <font>
      <sz val="8"/>
      <name val="Arial"/>
      <family val="2"/>
    </font>
    <font>
      <b/>
      <sz val="10"/>
      <name val="Arial"/>
      <family val="2"/>
    </font>
    <font>
      <sz val="10"/>
      <color indexed="8"/>
      <name val="Arial"/>
      <family val="2"/>
    </font>
    <font>
      <sz val="10"/>
      <name val="Arial"/>
      <family val="2"/>
    </font>
    <font>
      <b/>
      <sz val="11"/>
      <color indexed="8"/>
      <name val="Arial"/>
      <family val="2"/>
    </font>
    <font>
      <b/>
      <sz val="11"/>
      <name val="Arial"/>
      <family val="2"/>
    </font>
    <font>
      <b/>
      <sz val="12"/>
      <name val="Arial"/>
      <family val="2"/>
    </font>
    <font>
      <sz val="12"/>
      <name val="Arial"/>
      <family val="2"/>
    </font>
    <font>
      <b/>
      <sz val="10"/>
      <name val="Arial Black"/>
      <family val="2"/>
    </font>
    <font>
      <sz val="10"/>
      <name val="Arial Black"/>
      <family val="2"/>
    </font>
    <font>
      <b/>
      <sz val="9"/>
      <name val="Arial"/>
      <family val="2"/>
    </font>
    <font>
      <b/>
      <sz val="8"/>
      <name val="Arial"/>
      <family val="2"/>
    </font>
    <font>
      <sz val="11"/>
      <name val="Arial"/>
      <family val="2"/>
    </font>
    <font>
      <b/>
      <sz val="8"/>
      <name val="Tahoma"/>
      <family val="2"/>
    </font>
    <font>
      <b/>
      <u/>
      <sz val="10"/>
      <name val="Arial"/>
      <family val="2"/>
    </font>
    <font>
      <b/>
      <u/>
      <sz val="10"/>
      <color indexed="8"/>
      <name val="Arial"/>
      <family val="2"/>
    </font>
    <font>
      <sz val="11"/>
      <color indexed="8"/>
      <name val="Calibri"/>
      <family val="2"/>
    </font>
    <font>
      <sz val="11"/>
      <color indexed="8"/>
      <name val="Times New Roman"/>
      <family val="1"/>
    </font>
    <font>
      <b/>
      <sz val="11"/>
      <color indexed="8"/>
      <name val="Times New Roman"/>
      <family val="1"/>
    </font>
    <font>
      <sz val="9"/>
      <name val="Arial"/>
      <family val="2"/>
    </font>
    <font>
      <i/>
      <sz val="9"/>
      <name val="Arial"/>
      <family val="2"/>
    </font>
    <font>
      <sz val="11"/>
      <name val="Times New Roman"/>
      <family val="1"/>
    </font>
    <font>
      <b/>
      <u/>
      <sz val="11"/>
      <name val="Arial"/>
      <family val="2"/>
    </font>
    <font>
      <b/>
      <sz val="7"/>
      <color indexed="8"/>
      <name val="Times New Roman"/>
      <family val="1"/>
    </font>
    <font>
      <sz val="7"/>
      <color indexed="8"/>
      <name val="Times New Roman"/>
      <family val="1"/>
    </font>
    <font>
      <i/>
      <sz val="9"/>
      <name val="Calibri"/>
      <family val="2"/>
    </font>
    <font>
      <sz val="11"/>
      <name val="Calibri"/>
      <family val="2"/>
    </font>
    <font>
      <b/>
      <sz val="11"/>
      <name val="Calibri"/>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4"/>
      <color theme="1"/>
      <name val="Arial"/>
      <family val="2"/>
    </font>
    <font>
      <sz val="11"/>
      <color theme="1"/>
      <name val="Arial"/>
      <family val="2"/>
    </font>
    <font>
      <u/>
      <sz val="11"/>
      <color theme="10"/>
      <name val="Calibri"/>
      <family val="2"/>
      <scheme val="minor"/>
    </font>
    <font>
      <b/>
      <sz val="10"/>
      <color theme="0"/>
      <name val="Arial"/>
      <family val="2"/>
    </font>
    <font>
      <b/>
      <sz val="10"/>
      <color theme="1"/>
      <name val="Arial"/>
      <family val="2"/>
    </font>
    <font>
      <b/>
      <sz val="10"/>
      <color rgb="FF000080"/>
      <name val="Arial"/>
      <family val="2"/>
    </font>
    <font>
      <sz val="10"/>
      <color theme="1"/>
      <name val="Arial"/>
      <family val="2"/>
    </font>
    <font>
      <sz val="10"/>
      <color rgb="FF000080"/>
      <name val="Arial"/>
      <family val="2"/>
    </font>
    <font>
      <b/>
      <sz val="11"/>
      <color theme="1"/>
      <name val="Arial"/>
      <family val="2"/>
    </font>
    <font>
      <sz val="10"/>
      <color theme="1"/>
      <name val="Times New Roman"/>
      <family val="1"/>
    </font>
    <font>
      <sz val="14"/>
      <color theme="1"/>
      <name val="Arial"/>
      <family val="2"/>
    </font>
    <font>
      <sz val="12"/>
      <color theme="1"/>
      <name val="Arial"/>
      <family val="2"/>
    </font>
    <font>
      <sz val="12"/>
      <color theme="0"/>
      <name val="Arial"/>
      <family val="2"/>
    </font>
    <font>
      <sz val="8"/>
      <color theme="1"/>
      <name val="Arial"/>
      <family val="2"/>
    </font>
    <font>
      <sz val="16"/>
      <color theme="0"/>
      <name val="Arial"/>
      <family val="2"/>
    </font>
    <font>
      <sz val="14"/>
      <color theme="0"/>
      <name val="Arial"/>
      <family val="2"/>
    </font>
    <font>
      <u/>
      <sz val="10"/>
      <color theme="10"/>
      <name val="Arial"/>
      <family val="2"/>
    </font>
    <font>
      <b/>
      <sz val="16"/>
      <color theme="1"/>
      <name val="Arial"/>
      <family val="2"/>
    </font>
    <font>
      <sz val="8"/>
      <color rgb="FFFF0000"/>
      <name val="Arial"/>
      <family val="2"/>
    </font>
    <font>
      <sz val="9"/>
      <color theme="1"/>
      <name val="Arial"/>
      <family val="2"/>
    </font>
    <font>
      <b/>
      <sz val="10"/>
      <color theme="0"/>
      <name val="Arial Black"/>
      <family val="2"/>
    </font>
    <font>
      <b/>
      <sz val="11"/>
      <color theme="0"/>
      <name val="Arial Black"/>
      <family val="2"/>
    </font>
    <font>
      <sz val="10"/>
      <color theme="1"/>
      <name val="Arial Black"/>
      <family val="2"/>
    </font>
    <font>
      <b/>
      <u val="singleAccounting"/>
      <sz val="10"/>
      <color theme="0"/>
      <name val="Arial Black"/>
      <family val="2"/>
    </font>
    <font>
      <sz val="10"/>
      <color theme="0"/>
      <name val="Arial"/>
      <family val="2"/>
    </font>
    <font>
      <b/>
      <sz val="10"/>
      <color rgb="FFFF0000"/>
      <name val="Arial"/>
      <family val="2"/>
    </font>
    <font>
      <sz val="9"/>
      <color rgb="FFFF0000"/>
      <name val="Arial"/>
      <family val="2"/>
    </font>
    <font>
      <b/>
      <sz val="12"/>
      <color theme="1"/>
      <name val="Arial"/>
      <family val="2"/>
    </font>
    <font>
      <sz val="10"/>
      <color theme="0"/>
      <name val="Arial Black"/>
      <family val="2"/>
    </font>
    <font>
      <b/>
      <sz val="12"/>
      <color theme="0"/>
      <name val="Arial Black"/>
      <family val="2"/>
    </font>
    <font>
      <u/>
      <sz val="11"/>
      <color theme="10"/>
      <name val="Arial"/>
      <family val="2"/>
    </font>
    <font>
      <sz val="10"/>
      <color rgb="FFFF0000"/>
      <name val="Arial"/>
      <family val="2"/>
    </font>
    <font>
      <b/>
      <sz val="11"/>
      <color theme="0"/>
      <name val="Arial"/>
      <family val="2"/>
    </font>
    <font>
      <b/>
      <sz val="12"/>
      <color theme="0"/>
      <name val="Arial"/>
      <family val="2"/>
    </font>
    <font>
      <i/>
      <sz val="11"/>
      <color theme="1"/>
      <name val="Arial"/>
      <family val="2"/>
    </font>
    <font>
      <sz val="11"/>
      <color rgb="FFFF0000"/>
      <name val="Arial"/>
      <family val="2"/>
    </font>
    <font>
      <b/>
      <sz val="8"/>
      <color theme="1"/>
      <name val="Tahoma"/>
      <family val="2"/>
    </font>
    <font>
      <b/>
      <sz val="8"/>
      <color rgb="FF000080"/>
      <name val="Tahoma"/>
      <family val="2"/>
    </font>
    <font>
      <b/>
      <u/>
      <sz val="10"/>
      <color theme="1"/>
      <name val="Arial"/>
      <family val="2"/>
    </font>
    <font>
      <sz val="10"/>
      <color rgb="FF000000"/>
      <name val="Arial"/>
      <family val="2"/>
    </font>
    <font>
      <b/>
      <sz val="10"/>
      <color theme="1"/>
      <name val="Tahoma"/>
      <family val="2"/>
    </font>
    <font>
      <sz val="10"/>
      <color theme="1"/>
      <name val="Tahoma"/>
      <family val="2"/>
    </font>
    <font>
      <sz val="10"/>
      <color rgb="FF333333"/>
      <name val="Arial"/>
      <family val="2"/>
    </font>
    <font>
      <b/>
      <u/>
      <sz val="9"/>
      <color theme="1"/>
      <name val="Arial"/>
      <family val="2"/>
    </font>
    <font>
      <sz val="9"/>
      <color theme="1"/>
      <name val="Calibri"/>
      <family val="2"/>
      <scheme val="minor"/>
    </font>
    <font>
      <b/>
      <sz val="9"/>
      <color theme="1"/>
      <name val="Arial"/>
      <family val="2"/>
    </font>
    <font>
      <sz val="12"/>
      <color theme="1"/>
      <name val="Book Antiqua"/>
      <family val="1"/>
    </font>
    <font>
      <sz val="10"/>
      <color theme="1"/>
      <name val="Calibri"/>
      <family val="2"/>
      <scheme val="minor"/>
    </font>
    <font>
      <b/>
      <i/>
      <sz val="10"/>
      <color theme="1"/>
      <name val="Arial"/>
      <family val="2"/>
    </font>
    <font>
      <sz val="11"/>
      <color theme="1"/>
      <name val="Times New Roman"/>
      <family val="1"/>
    </font>
    <font>
      <sz val="9"/>
      <color rgb="FF000000"/>
      <name val="Arial"/>
      <family val="2"/>
    </font>
    <font>
      <sz val="8"/>
      <color rgb="FF000000"/>
      <name val="Arial"/>
      <family val="2"/>
    </font>
    <font>
      <b/>
      <sz val="11"/>
      <color theme="1"/>
      <name val="Times New Roman"/>
      <family val="1"/>
    </font>
    <font>
      <b/>
      <sz val="8"/>
      <color rgb="FF000000"/>
      <name val="Arial"/>
      <family val="2"/>
    </font>
    <font>
      <b/>
      <u/>
      <sz val="11"/>
      <color theme="1"/>
      <name val="Times New Roman"/>
      <family val="1"/>
    </font>
    <font>
      <b/>
      <sz val="9"/>
      <color rgb="FF000000"/>
      <name val="Arial"/>
      <family val="2"/>
    </font>
    <font>
      <b/>
      <sz val="16"/>
      <color theme="1"/>
      <name val="Calibri"/>
      <family val="2"/>
      <scheme val="minor"/>
    </font>
    <font>
      <b/>
      <sz val="11"/>
      <name val="Calibri"/>
      <family val="2"/>
      <scheme val="minor"/>
    </font>
    <font>
      <sz val="11"/>
      <name val="Calibri"/>
      <family val="2"/>
      <scheme val="minor"/>
    </font>
    <font>
      <b/>
      <sz val="11"/>
      <color theme="1" tint="4.9989318521683403E-2"/>
      <name val="Calibri"/>
      <family val="2"/>
      <scheme val="minor"/>
    </font>
    <font>
      <b/>
      <sz val="9"/>
      <color rgb="FFFFFFFF"/>
      <name val="Arial"/>
      <family val="2"/>
    </font>
    <font>
      <sz val="9"/>
      <color rgb="FFFFFFFF"/>
      <name val="Arial"/>
      <family val="2"/>
    </font>
    <font>
      <b/>
      <sz val="12"/>
      <color theme="1"/>
      <name val="Calibri"/>
      <family val="2"/>
      <scheme val="minor"/>
    </font>
    <font>
      <b/>
      <sz val="14"/>
      <color theme="1"/>
      <name val="Calibri"/>
      <family val="2"/>
      <scheme val="minor"/>
    </font>
    <font>
      <sz val="10"/>
      <name val="Calibri"/>
      <family val="2"/>
      <scheme val="minor"/>
    </font>
    <font>
      <sz val="11"/>
      <color rgb="FF000000"/>
      <name val="Calibri"/>
      <family val="2"/>
      <scheme val="minor"/>
    </font>
    <font>
      <i/>
      <sz val="11"/>
      <color theme="1"/>
      <name val="Calibri"/>
      <family val="2"/>
      <scheme val="minor"/>
    </font>
    <font>
      <b/>
      <sz val="11"/>
      <color rgb="FF000000"/>
      <name val="Calibri"/>
      <family val="2"/>
      <scheme val="minor"/>
    </font>
    <font>
      <i/>
      <sz val="10"/>
      <color theme="1"/>
      <name val="Arial"/>
      <family val="2"/>
    </font>
    <font>
      <b/>
      <sz val="6"/>
      <color rgb="FF000000"/>
      <name val="Courier New"/>
      <family val="3"/>
    </font>
    <font>
      <b/>
      <sz val="10"/>
      <color rgb="FF000000"/>
      <name val="Courier New"/>
      <family val="3"/>
    </font>
    <font>
      <i/>
      <sz val="9"/>
      <color theme="1"/>
      <name val="Calibri"/>
      <family val="2"/>
      <scheme val="minor"/>
    </font>
    <font>
      <b/>
      <u/>
      <sz val="11"/>
      <color theme="1"/>
      <name val="Calibri"/>
      <family val="2"/>
      <scheme val="minor"/>
    </font>
    <font>
      <b/>
      <sz val="9"/>
      <color theme="0"/>
      <name val="Arial"/>
      <family val="2"/>
    </font>
    <font>
      <b/>
      <sz val="10"/>
      <color rgb="FF000000"/>
      <name val="Arial"/>
      <family val="2"/>
    </font>
    <font>
      <sz val="10"/>
      <color rgb="FF000000"/>
      <name val="Calibri"/>
      <family val="2"/>
      <scheme val="minor"/>
    </font>
    <font>
      <b/>
      <sz val="10"/>
      <color rgb="FF000000"/>
      <name val="Calibri"/>
      <family val="2"/>
      <scheme val="minor"/>
    </font>
    <font>
      <sz val="6"/>
      <color rgb="FF000000"/>
      <name val="Courier New"/>
      <family val="3"/>
    </font>
    <font>
      <i/>
      <sz val="9"/>
      <color rgb="FF000000"/>
      <name val="Arial"/>
      <family val="2"/>
    </font>
    <font>
      <sz val="9"/>
      <name val="Calibri"/>
      <family val="2"/>
      <scheme val="minor"/>
    </font>
    <font>
      <sz val="12"/>
      <color theme="1"/>
      <name val="Calibri"/>
      <family val="2"/>
      <scheme val="minor"/>
    </font>
    <font>
      <u/>
      <sz val="12"/>
      <color theme="10"/>
      <name val="Calibri"/>
      <family val="2"/>
      <scheme val="minor"/>
    </font>
    <font>
      <sz val="12"/>
      <color rgb="FFFF0000"/>
      <name val="Calibri"/>
      <family val="2"/>
      <scheme val="minor"/>
    </font>
    <font>
      <sz val="12"/>
      <name val="Calibri"/>
      <family val="2"/>
      <scheme val="minor"/>
    </font>
    <font>
      <b/>
      <sz val="12"/>
      <name val="Calibri"/>
      <family val="2"/>
      <scheme val="minor"/>
    </font>
    <font>
      <i/>
      <sz val="9"/>
      <name val="Calibri"/>
      <family val="2"/>
      <scheme val="minor"/>
    </font>
    <font>
      <sz val="11"/>
      <color rgb="FF000000"/>
      <name val="Arial"/>
      <family val="2"/>
    </font>
    <font>
      <b/>
      <sz val="12"/>
      <color theme="0"/>
      <name val="Calibri"/>
      <family val="2"/>
      <scheme val="minor"/>
    </font>
    <font>
      <sz val="12"/>
      <color theme="0"/>
      <name val="Calibri"/>
      <family val="2"/>
      <scheme val="minor"/>
    </font>
    <font>
      <b/>
      <sz val="10"/>
      <color rgb="FFFFFFFF"/>
      <name val="Arial"/>
      <family val="2"/>
    </font>
    <font>
      <sz val="10"/>
      <color theme="1"/>
      <name val="Calibri"/>
      <family val="2"/>
    </font>
    <font>
      <sz val="11"/>
      <color theme="1"/>
      <name val="Calibri"/>
      <family val="2"/>
    </font>
    <font>
      <b/>
      <sz val="11"/>
      <color rgb="FF000000"/>
      <name val="Calibri"/>
      <family val="2"/>
    </font>
    <font>
      <b/>
      <sz val="11"/>
      <color theme="1"/>
      <name val="Calibri"/>
      <family val="2"/>
    </font>
    <font>
      <b/>
      <sz val="10"/>
      <color theme="1"/>
      <name val="Calibri"/>
      <family val="2"/>
      <scheme val="minor"/>
    </font>
  </fonts>
  <fills count="14">
    <fill>
      <patternFill patternType="none"/>
    </fill>
    <fill>
      <patternFill patternType="gray125"/>
    </fill>
    <fill>
      <patternFill patternType="solid">
        <fgColor indexed="65"/>
        <bgColor indexed="64"/>
      </patternFill>
    </fill>
    <fill>
      <patternFill patternType="solid">
        <fgColor theme="4" tint="-0.499984740745262"/>
        <bgColor indexed="64"/>
      </patternFill>
    </fill>
    <fill>
      <patternFill patternType="solid">
        <fgColor theme="0"/>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499984740745262"/>
        <bgColor rgb="FF000000"/>
      </patternFill>
    </fill>
    <fill>
      <patternFill patternType="solid">
        <fgColor theme="0"/>
        <bgColor rgb="FF000000"/>
      </patternFill>
    </fill>
    <fill>
      <patternFill patternType="solid">
        <fgColor rgb="FFA6A6A6"/>
        <bgColor rgb="FF000000"/>
      </patternFill>
    </fill>
    <fill>
      <patternFill patternType="solid">
        <fgColor theme="0" tint="-4.9989318521683403E-2"/>
        <bgColor indexed="64"/>
      </patternFill>
    </fill>
    <fill>
      <patternFill patternType="solid">
        <fgColor rgb="FF203764"/>
        <bgColor rgb="FF000000"/>
      </patternFill>
    </fill>
    <fill>
      <patternFill patternType="solid">
        <fgColor rgb="FFFFFFFF"/>
        <bgColor rgb="FF000000"/>
      </patternFill>
    </fill>
  </fills>
  <borders count="4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diagonal/>
    </border>
    <border>
      <left style="thin">
        <color rgb="FFFFFFFF"/>
      </left>
      <right style="thin">
        <color rgb="FFFFFFFF"/>
      </right>
      <top/>
      <bottom/>
      <diagonal/>
    </border>
    <border>
      <left style="thin">
        <color rgb="FFFFFFFF"/>
      </left>
      <right/>
      <top/>
      <bottom/>
      <diagonal/>
    </border>
  </borders>
  <cellStyleXfs count="20">
    <xf numFmtId="0" fontId="0" fillId="0" borderId="0"/>
    <xf numFmtId="0" fontId="37"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1" fontId="31" fillId="0" borderId="0" applyFont="0" applyFill="0" applyBorder="0" applyAlignment="0" applyProtection="0"/>
    <xf numFmtId="41" fontId="31" fillId="0" borderId="0" applyFont="0" applyFill="0" applyBorder="0" applyAlignment="0" applyProtection="0"/>
    <xf numFmtId="170" fontId="31" fillId="0" borderId="0" applyFont="0" applyFill="0" applyBorder="0" applyAlignment="0" applyProtection="0"/>
    <xf numFmtId="170" fontId="6" fillId="0" borderId="0" applyFont="0" applyFill="0" applyBorder="0" applyAlignment="0" applyProtection="0"/>
    <xf numFmtId="170" fontId="19" fillId="0" borderId="0" applyFont="0" applyFill="0" applyBorder="0" applyAlignment="0" applyProtection="0"/>
    <xf numFmtId="43" fontId="6" fillId="0" borderId="0" applyFont="0" applyFill="0" applyBorder="0" applyAlignment="0" applyProtection="0"/>
    <xf numFmtId="170" fontId="6" fillId="0" borderId="0" applyFont="0" applyFill="0" applyBorder="0" applyAlignment="0" applyProtection="0"/>
    <xf numFmtId="0" fontId="6" fillId="0" borderId="0"/>
    <xf numFmtId="0" fontId="6" fillId="0" borderId="0"/>
    <xf numFmtId="0" fontId="31"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9" fontId="31" fillId="0" borderId="0" applyFont="0" applyFill="0" applyBorder="0" applyAlignment="0" applyProtection="0"/>
    <xf numFmtId="0" fontId="112" fillId="0" borderId="0">
      <alignment horizontal="right" vertical="top"/>
    </xf>
    <xf numFmtId="0" fontId="104" fillId="0" borderId="0">
      <alignment horizontal="right" vertical="top"/>
    </xf>
  </cellStyleXfs>
  <cellXfs count="1098">
    <xf numFmtId="0" fontId="0" fillId="0" borderId="0" xfId="0"/>
    <xf numFmtId="0" fontId="35" fillId="0" borderId="0" xfId="0" applyFont="1"/>
    <xf numFmtId="0" fontId="36" fillId="0" borderId="0" xfId="0" applyFont="1"/>
    <xf numFmtId="0" fontId="37" fillId="0" borderId="0" xfId="1" applyAlignment="1">
      <alignment horizontal="right"/>
    </xf>
    <xf numFmtId="0" fontId="38" fillId="3" borderId="1" xfId="0" applyFont="1" applyFill="1" applyBorder="1" applyAlignment="1">
      <alignment vertical="center"/>
    </xf>
    <xf numFmtId="0" fontId="38" fillId="3" borderId="2" xfId="0" applyFont="1" applyFill="1" applyBorder="1" applyAlignment="1">
      <alignment vertical="center"/>
    </xf>
    <xf numFmtId="0" fontId="39" fillId="0" borderId="0" xfId="0" applyFont="1" applyAlignment="1">
      <alignment vertical="center"/>
    </xf>
    <xf numFmtId="0" fontId="38" fillId="3" borderId="3" xfId="0" applyFont="1" applyFill="1" applyBorder="1" applyAlignment="1">
      <alignment vertical="center"/>
    </xf>
    <xf numFmtId="0" fontId="38" fillId="3" borderId="0" xfId="0" applyFont="1" applyFill="1" applyAlignment="1">
      <alignment vertical="center"/>
    </xf>
    <xf numFmtId="0" fontId="39" fillId="0" borderId="9" xfId="0" applyFont="1" applyBorder="1" applyAlignment="1">
      <alignment vertical="center" wrapText="1"/>
    </xf>
    <xf numFmtId="0" fontId="39" fillId="0" borderId="10" xfId="0" applyFont="1" applyBorder="1" applyAlignment="1">
      <alignment vertical="center" wrapText="1"/>
    </xf>
    <xf numFmtId="0" fontId="39" fillId="0" borderId="11" xfId="0" applyFont="1" applyBorder="1" applyAlignment="1">
      <alignment vertical="center" wrapText="1"/>
    </xf>
    <xf numFmtId="0" fontId="39" fillId="0" borderId="7" xfId="0" applyFont="1" applyBorder="1" applyAlignment="1">
      <alignment vertical="center" wrapText="1"/>
    </xf>
    <xf numFmtId="0" fontId="39" fillId="0" borderId="8" xfId="0" applyFont="1" applyBorder="1" applyAlignment="1">
      <alignment vertical="center" wrapText="1"/>
    </xf>
    <xf numFmtId="0" fontId="41" fillId="0" borderId="7" xfId="0" applyFont="1" applyBorder="1" applyAlignment="1">
      <alignment vertical="top" wrapText="1"/>
    </xf>
    <xf numFmtId="0" fontId="41" fillId="0" borderId="8" xfId="0" applyFont="1" applyBorder="1" applyAlignment="1">
      <alignment vertical="top" wrapText="1"/>
    </xf>
    <xf numFmtId="0" fontId="40" fillId="0" borderId="4" xfId="0" applyFont="1" applyBorder="1" applyAlignment="1">
      <alignment horizontal="justify" vertical="center" wrapText="1"/>
    </xf>
    <xf numFmtId="0" fontId="40" fillId="0" borderId="6" xfId="0" applyFont="1" applyBorder="1" applyAlignment="1">
      <alignment horizontal="justify" vertical="center" wrapText="1"/>
    </xf>
    <xf numFmtId="0" fontId="40" fillId="0" borderId="5" xfId="0" applyFont="1" applyBorder="1" applyAlignment="1">
      <alignment horizontal="justify" vertical="center" wrapText="1"/>
    </xf>
    <xf numFmtId="0" fontId="41" fillId="0" borderId="9" xfId="0" applyFont="1" applyBorder="1" applyAlignment="1">
      <alignment vertical="top" wrapText="1"/>
    </xf>
    <xf numFmtId="0" fontId="41" fillId="0" borderId="10" xfId="0" applyFont="1" applyBorder="1" applyAlignment="1">
      <alignment vertical="top" wrapText="1"/>
    </xf>
    <xf numFmtId="0" fontId="40" fillId="0" borderId="9" xfId="0" applyFont="1" applyBorder="1" applyAlignment="1">
      <alignment horizontal="justify" vertical="center" wrapText="1"/>
    </xf>
    <xf numFmtId="0" fontId="40" fillId="0" borderId="11" xfId="0" applyFont="1" applyBorder="1" applyAlignment="1">
      <alignment horizontal="justify" vertical="center" wrapText="1"/>
    </xf>
    <xf numFmtId="0" fontId="40" fillId="0" borderId="10" xfId="0" applyFont="1" applyBorder="1" applyAlignment="1">
      <alignment horizontal="justify" vertical="center" wrapText="1"/>
    </xf>
    <xf numFmtId="0" fontId="41" fillId="0" borderId="7" xfId="0" applyFont="1" applyBorder="1" applyAlignment="1">
      <alignment horizontal="left" vertical="center"/>
    </xf>
    <xf numFmtId="0" fontId="41" fillId="0" borderId="0" xfId="0" applyFont="1" applyAlignment="1">
      <alignment horizontal="justify" vertical="center" wrapText="1"/>
    </xf>
    <xf numFmtId="0" fontId="41" fillId="0" borderId="8" xfId="0" applyFont="1" applyBorder="1" applyAlignment="1">
      <alignment horizontal="justify" vertical="center" wrapText="1"/>
    </xf>
    <xf numFmtId="0" fontId="41" fillId="0" borderId="7" xfId="0" applyFont="1" applyBorder="1" applyAlignment="1">
      <alignment horizontal="left" vertical="top"/>
    </xf>
    <xf numFmtId="0" fontId="39" fillId="0" borderId="0" xfId="0" applyFont="1" applyAlignment="1">
      <alignment vertical="center" wrapText="1"/>
    </xf>
    <xf numFmtId="0" fontId="36" fillId="0" borderId="7" xfId="0" applyFont="1" applyBorder="1"/>
    <xf numFmtId="0" fontId="41" fillId="0" borderId="6" xfId="0" applyFont="1" applyBorder="1"/>
    <xf numFmtId="0" fontId="41" fillId="0" borderId="0" xfId="0" applyFont="1"/>
    <xf numFmtId="0" fontId="40" fillId="0" borderId="0" xfId="0" applyFont="1" applyAlignment="1">
      <alignment horizontal="justify" vertical="center" wrapText="1"/>
    </xf>
    <xf numFmtId="0" fontId="36" fillId="0" borderId="14" xfId="0" applyFont="1" applyBorder="1" applyAlignment="1">
      <alignment vertical="center"/>
    </xf>
    <xf numFmtId="0" fontId="36" fillId="0" borderId="14" xfId="0" applyFont="1" applyBorder="1"/>
    <xf numFmtId="0" fontId="4" fillId="0" borderId="14" xfId="0" applyFont="1" applyBorder="1" applyAlignment="1">
      <alignment horizontal="center" vertical="center" wrapText="1"/>
    </xf>
    <xf numFmtId="3" fontId="41" fillId="0" borderId="14" xfId="0" applyNumberFormat="1" applyFont="1" applyBorder="1" applyAlignment="1">
      <alignment horizontal="center" vertical="center"/>
    </xf>
    <xf numFmtId="0" fontId="39" fillId="0" borderId="0" xfId="0" applyFont="1"/>
    <xf numFmtId="0" fontId="4" fillId="0" borderId="14" xfId="0" applyFont="1" applyBorder="1" applyAlignment="1">
      <alignment horizontal="center" vertical="center"/>
    </xf>
    <xf numFmtId="0" fontId="8" fillId="0" borderId="14" xfId="0" applyFont="1" applyBorder="1" applyAlignment="1">
      <alignment horizontal="center" vertical="center"/>
    </xf>
    <xf numFmtId="0" fontId="8" fillId="0" borderId="14" xfId="0" applyFont="1" applyBorder="1" applyAlignment="1">
      <alignment horizontal="center" vertical="center" wrapText="1"/>
    </xf>
    <xf numFmtId="0" fontId="41" fillId="0" borderId="14" xfId="0" applyFont="1" applyBorder="1" applyAlignment="1">
      <alignment horizontal="center"/>
    </xf>
    <xf numFmtId="0" fontId="6" fillId="0" borderId="14" xfId="0" applyFont="1" applyBorder="1" applyAlignment="1">
      <alignment horizontal="center" vertical="center" wrapText="1"/>
    </xf>
    <xf numFmtId="3" fontId="6" fillId="0" borderId="14" xfId="0" applyNumberFormat="1" applyFont="1" applyBorder="1" applyAlignment="1">
      <alignment horizontal="center" vertical="center" wrapText="1"/>
    </xf>
    <xf numFmtId="3" fontId="36" fillId="0" borderId="14" xfId="0" applyNumberFormat="1" applyFont="1" applyBorder="1" applyAlignment="1">
      <alignment horizontal="right"/>
    </xf>
    <xf numFmtId="9" fontId="36" fillId="0" borderId="14" xfId="17" applyFont="1" applyBorder="1" applyAlignment="1">
      <alignment horizontal="center"/>
    </xf>
    <xf numFmtId="41" fontId="36" fillId="0" borderId="0" xfId="3" applyFont="1"/>
    <xf numFmtId="3" fontId="36" fillId="0" borderId="0" xfId="0" applyNumberFormat="1" applyFont="1"/>
    <xf numFmtId="0" fontId="41" fillId="0" borderId="12" xfId="0" applyFont="1" applyBorder="1" applyAlignment="1">
      <alignment horizontal="left"/>
    </xf>
    <xf numFmtId="0" fontId="41" fillId="0" borderId="13" xfId="0" applyFont="1" applyBorder="1" applyAlignment="1">
      <alignment horizontal="left"/>
    </xf>
    <xf numFmtId="3" fontId="40" fillId="0" borderId="14" xfId="0" applyNumberFormat="1" applyFont="1" applyBorder="1" applyAlignment="1">
      <alignment horizontal="center" vertical="center" wrapText="1"/>
    </xf>
    <xf numFmtId="0" fontId="40" fillId="0" borderId="14" xfId="0" applyFont="1" applyBorder="1" applyAlignment="1">
      <alignment horizontal="justify" vertical="center" wrapText="1"/>
    </xf>
    <xf numFmtId="3" fontId="43" fillId="0" borderId="14" xfId="0" applyNumberFormat="1" applyFont="1" applyBorder="1" applyAlignment="1">
      <alignment horizontal="center"/>
    </xf>
    <xf numFmtId="3" fontId="43" fillId="0" borderId="14" xfId="0" applyNumberFormat="1" applyFont="1" applyBorder="1" applyAlignment="1">
      <alignment horizontal="right"/>
    </xf>
    <xf numFmtId="9" fontId="36" fillId="0" borderId="14" xfId="0" applyNumberFormat="1" applyFont="1" applyBorder="1" applyAlignment="1">
      <alignment horizontal="center"/>
    </xf>
    <xf numFmtId="0" fontId="41" fillId="0" borderId="0" xfId="0" applyFont="1" applyAlignment="1">
      <alignment horizontal="center"/>
    </xf>
    <xf numFmtId="0" fontId="44" fillId="0" borderId="0" xfId="0" applyFont="1" applyAlignment="1">
      <alignment vertical="center"/>
    </xf>
    <xf numFmtId="0" fontId="45" fillId="0" borderId="0" xfId="0" applyFont="1" applyAlignment="1">
      <alignment horizontal="center" vertical="center"/>
    </xf>
    <xf numFmtId="0" fontId="36" fillId="0" borderId="3" xfId="0" applyFont="1" applyBorder="1"/>
    <xf numFmtId="0" fontId="39" fillId="0" borderId="4" xfId="0" applyFont="1" applyBorder="1" applyAlignment="1">
      <alignment vertical="center" wrapText="1"/>
    </xf>
    <xf numFmtId="0" fontId="39" fillId="0" borderId="5" xfId="0" applyFont="1" applyBorder="1" applyAlignment="1">
      <alignment vertical="center" wrapText="1"/>
    </xf>
    <xf numFmtId="0" fontId="39" fillId="0" borderId="6" xfId="0" applyFont="1" applyBorder="1" applyAlignment="1">
      <alignment vertical="center" wrapText="1"/>
    </xf>
    <xf numFmtId="164" fontId="46" fillId="0" borderId="0" xfId="2" applyNumberFormat="1" applyFont="1" applyFill="1" applyAlignment="1"/>
    <xf numFmtId="0" fontId="46" fillId="0" borderId="0" xfId="0" applyFont="1"/>
    <xf numFmtId="1" fontId="9" fillId="0" borderId="0" xfId="2" applyNumberFormat="1" applyFont="1" applyFill="1" applyAlignment="1">
      <alignment horizontal="left"/>
    </xf>
    <xf numFmtId="1" fontId="10" fillId="0" borderId="0" xfId="0" applyNumberFormat="1" applyFont="1" applyAlignment="1">
      <alignment horizontal="left"/>
    </xf>
    <xf numFmtId="1" fontId="9" fillId="0" borderId="0" xfId="0" applyNumberFormat="1" applyFont="1" applyAlignment="1">
      <alignment horizontal="left"/>
    </xf>
    <xf numFmtId="164" fontId="9" fillId="0" borderId="0" xfId="2" applyNumberFormat="1" applyFont="1" applyFill="1" applyAlignment="1">
      <alignment vertical="center"/>
    </xf>
    <xf numFmtId="164" fontId="10" fillId="0" borderId="0" xfId="2" applyNumberFormat="1" applyFont="1" applyFill="1" applyAlignment="1">
      <alignment vertical="center"/>
    </xf>
    <xf numFmtId="0" fontId="47" fillId="0" borderId="0" xfId="0" applyFont="1"/>
    <xf numFmtId="0" fontId="9" fillId="0" borderId="0" xfId="0" applyFont="1"/>
    <xf numFmtId="0" fontId="48" fillId="0" borderId="0" xfId="0" applyFont="1"/>
    <xf numFmtId="43" fontId="48" fillId="0" borderId="0" xfId="2" applyFont="1" applyFill="1"/>
    <xf numFmtId="0" fontId="41" fillId="4" borderId="0" xfId="0" applyFont="1" applyFill="1" applyAlignment="1">
      <alignment horizontal="center" vertical="center"/>
    </xf>
    <xf numFmtId="3" fontId="41" fillId="0" borderId="0" xfId="0" applyNumberFormat="1" applyFont="1" applyAlignment="1">
      <alignment horizontal="center"/>
    </xf>
    <xf numFmtId="0" fontId="39" fillId="0" borderId="0" xfId="0" applyFont="1" applyAlignment="1">
      <alignment horizontal="right"/>
    </xf>
    <xf numFmtId="0" fontId="49" fillId="5" borderId="0" xfId="0" applyFont="1" applyFill="1"/>
    <xf numFmtId="0" fontId="41" fillId="0" borderId="0" xfId="0" applyFont="1" applyAlignment="1">
      <alignment horizontal="left"/>
    </xf>
    <xf numFmtId="0" fontId="41" fillId="6" borderId="0" xfId="0" applyFont="1" applyFill="1"/>
    <xf numFmtId="0" fontId="41" fillId="6" borderId="0" xfId="0" applyFont="1" applyFill="1" applyAlignment="1">
      <alignment horizontal="left"/>
    </xf>
    <xf numFmtId="0" fontId="48" fillId="0" borderId="0" xfId="0" applyFont="1" applyAlignment="1">
      <alignment horizontal="center" vertical="center"/>
    </xf>
    <xf numFmtId="0" fontId="41" fillId="0" borderId="1" xfId="0" applyFont="1" applyBorder="1"/>
    <xf numFmtId="0" fontId="4" fillId="4" borderId="2" xfId="0" applyFont="1" applyFill="1" applyBorder="1" applyAlignment="1">
      <alignment horizontal="center" vertical="center"/>
    </xf>
    <xf numFmtId="165" fontId="39" fillId="0" borderId="15" xfId="0" applyNumberFormat="1" applyFont="1" applyBorder="1" applyAlignment="1">
      <alignment horizontal="center" vertical="center"/>
    </xf>
    <xf numFmtId="0" fontId="4" fillId="4" borderId="3" xfId="0" applyFont="1" applyFill="1" applyBorder="1" applyAlignment="1">
      <alignment vertical="center"/>
    </xf>
    <xf numFmtId="0" fontId="4" fillId="4" borderId="0" xfId="0" applyFont="1" applyFill="1" applyAlignment="1">
      <alignment vertical="center"/>
    </xf>
    <xf numFmtId="0" fontId="39" fillId="0" borderId="16" xfId="0" applyFont="1" applyBorder="1" applyAlignment="1">
      <alignment horizontal="center" vertical="center"/>
    </xf>
    <xf numFmtId="0" fontId="41" fillId="0" borderId="3" xfId="0" applyFont="1" applyBorder="1"/>
    <xf numFmtId="0" fontId="37" fillId="0" borderId="16" xfId="1" applyBorder="1" applyAlignment="1">
      <alignment horizontal="center"/>
    </xf>
    <xf numFmtId="0" fontId="37" fillId="0" borderId="16" xfId="1" quotePrefix="1" applyBorder="1" applyAlignment="1">
      <alignment horizontal="center"/>
    </xf>
    <xf numFmtId="0" fontId="51" fillId="0" borderId="16" xfId="1" quotePrefix="1" applyFont="1" applyBorder="1" applyAlignment="1">
      <alignment horizontal="center"/>
    </xf>
    <xf numFmtId="0" fontId="41" fillId="0" borderId="17" xfId="0" applyFont="1" applyBorder="1"/>
    <xf numFmtId="0" fontId="41" fillId="0" borderId="18" xfId="0" applyFont="1" applyBorder="1"/>
    <xf numFmtId="0" fontId="37" fillId="0" borderId="19" xfId="1" applyBorder="1" applyAlignment="1">
      <alignment horizontal="center" vertical="center"/>
    </xf>
    <xf numFmtId="0" fontId="39" fillId="0" borderId="0" xfId="0" applyFont="1" applyAlignment="1">
      <alignment horizontal="center"/>
    </xf>
    <xf numFmtId="0" fontId="51" fillId="0" borderId="0" xfId="1" quotePrefix="1" applyFont="1" applyBorder="1" applyAlignment="1">
      <alignment horizontal="left"/>
    </xf>
    <xf numFmtId="0" fontId="52" fillId="0" borderId="0" xfId="0" applyFont="1"/>
    <xf numFmtId="0" fontId="37" fillId="4" borderId="0" xfId="1" applyFill="1" applyAlignment="1">
      <alignment horizontal="center" vertical="center"/>
    </xf>
    <xf numFmtId="0" fontId="48" fillId="4" borderId="0" xfId="0" applyFont="1" applyFill="1"/>
    <xf numFmtId="0" fontId="53" fillId="0" borderId="0" xfId="0" applyFont="1"/>
    <xf numFmtId="41" fontId="48" fillId="0" borderId="0" xfId="0" applyNumberFormat="1" applyFont="1"/>
    <xf numFmtId="0" fontId="54" fillId="0" borderId="0" xfId="0" applyFont="1"/>
    <xf numFmtId="0" fontId="54" fillId="4" borderId="0" xfId="0" applyFont="1" applyFill="1"/>
    <xf numFmtId="0" fontId="54" fillId="3" borderId="0" xfId="0" applyFont="1" applyFill="1"/>
    <xf numFmtId="0" fontId="55" fillId="3" borderId="0" xfId="2" applyNumberFormat="1" applyFont="1" applyFill="1" applyAlignment="1">
      <alignment horizontal="center"/>
    </xf>
    <xf numFmtId="165" fontId="56" fillId="3" borderId="0" xfId="2" applyNumberFormat="1" applyFont="1" applyFill="1" applyAlignment="1">
      <alignment horizontal="center"/>
    </xf>
    <xf numFmtId="0" fontId="4" fillId="0" borderId="0" xfId="0" applyFont="1" applyAlignment="1">
      <alignment horizontal="left" vertical="center"/>
    </xf>
    <xf numFmtId="0" fontId="55" fillId="4" borderId="0" xfId="0" applyFont="1" applyFill="1" applyAlignment="1">
      <alignment horizontal="center" vertical="center"/>
    </xf>
    <xf numFmtId="0" fontId="4" fillId="0" borderId="0" xfId="0" applyFont="1"/>
    <xf numFmtId="164" fontId="41" fillId="0" borderId="0" xfId="2" applyNumberFormat="1" applyFont="1" applyFill="1"/>
    <xf numFmtId="0" fontId="37" fillId="0" borderId="0" xfId="1" applyAlignment="1">
      <alignment horizontal="center"/>
    </xf>
    <xf numFmtId="3" fontId="41" fillId="0" borderId="0" xfId="3" applyNumberFormat="1" applyFont="1" applyFill="1"/>
    <xf numFmtId="164" fontId="54" fillId="0" borderId="0" xfId="0" applyNumberFormat="1" applyFont="1"/>
    <xf numFmtId="3" fontId="48" fillId="0" borderId="0" xfId="0" applyNumberFormat="1" applyFont="1"/>
    <xf numFmtId="3" fontId="4" fillId="0" borderId="20" xfId="2" applyNumberFormat="1" applyFont="1" applyFill="1" applyBorder="1"/>
    <xf numFmtId="3" fontId="4" fillId="0" borderId="0" xfId="2" applyNumberFormat="1" applyFont="1" applyFill="1" applyBorder="1"/>
    <xf numFmtId="3" fontId="41" fillId="0" borderId="0" xfId="0" applyNumberFormat="1" applyFont="1"/>
    <xf numFmtId="3" fontId="41" fillId="0" borderId="0" xfId="2" applyNumberFormat="1" applyFont="1" applyFill="1"/>
    <xf numFmtId="3" fontId="6" fillId="0" borderId="0" xfId="2" applyNumberFormat="1" applyFont="1" applyFill="1"/>
    <xf numFmtId="0" fontId="4" fillId="0" borderId="0" xfId="0" applyFont="1" applyAlignment="1">
      <alignment horizontal="left"/>
    </xf>
    <xf numFmtId="3" fontId="4" fillId="0" borderId="2" xfId="2" applyNumberFormat="1" applyFont="1" applyFill="1" applyBorder="1"/>
    <xf numFmtId="0" fontId="57" fillId="4" borderId="0" xfId="0" applyFont="1" applyFill="1" applyAlignment="1">
      <alignment horizontal="center" vertical="center"/>
    </xf>
    <xf numFmtId="3" fontId="55" fillId="3" borderId="0" xfId="2" applyNumberFormat="1" applyFont="1" applyFill="1" applyBorder="1"/>
    <xf numFmtId="3" fontId="55" fillId="3" borderId="2" xfId="2" applyNumberFormat="1" applyFont="1" applyFill="1" applyBorder="1"/>
    <xf numFmtId="3" fontId="58" fillId="4" borderId="0" xfId="2" applyNumberFormat="1" applyFont="1" applyFill="1" applyAlignment="1">
      <alignment horizontal="center"/>
    </xf>
    <xf numFmtId="3" fontId="58" fillId="4" borderId="0" xfId="2" applyNumberFormat="1" applyFont="1" applyFill="1" applyBorder="1" applyAlignment="1">
      <alignment horizontal="center"/>
    </xf>
    <xf numFmtId="3" fontId="59" fillId="0" borderId="0" xfId="0" applyNumberFormat="1" applyFont="1"/>
    <xf numFmtId="164" fontId="41" fillId="0" borderId="0" xfId="0" applyNumberFormat="1" applyFont="1"/>
    <xf numFmtId="164" fontId="41" fillId="4" borderId="0" xfId="0" applyNumberFormat="1" applyFont="1" applyFill="1" applyAlignment="1">
      <alignment horizontal="center" vertical="center"/>
    </xf>
    <xf numFmtId="0" fontId="11" fillId="4" borderId="0" xfId="0" applyFont="1" applyFill="1" applyAlignment="1">
      <alignment horizontal="center" vertical="center"/>
    </xf>
    <xf numFmtId="0" fontId="57" fillId="0" borderId="0" xfId="0" applyFont="1"/>
    <xf numFmtId="3" fontId="0" fillId="0" borderId="0" xfId="0" applyNumberFormat="1"/>
    <xf numFmtId="3" fontId="39" fillId="0" borderId="0" xfId="3" applyNumberFormat="1" applyFont="1" applyFill="1"/>
    <xf numFmtId="0" fontId="12" fillId="4" borderId="0" xfId="0" applyFont="1" applyFill="1" applyAlignment="1">
      <alignment horizontal="center" vertical="center"/>
    </xf>
    <xf numFmtId="3" fontId="60" fillId="0" borderId="0" xfId="0" applyNumberFormat="1" applyFont="1"/>
    <xf numFmtId="0" fontId="54" fillId="4" borderId="0" xfId="0" applyFont="1" applyFill="1" applyAlignment="1">
      <alignment horizontal="center" vertical="center"/>
    </xf>
    <xf numFmtId="3" fontId="54" fillId="0" borderId="0" xfId="0" applyNumberFormat="1" applyFont="1"/>
    <xf numFmtId="0" fontId="13" fillId="0" borderId="0" xfId="0" applyFont="1"/>
    <xf numFmtId="3" fontId="61" fillId="0" borderId="0" xfId="3" applyNumberFormat="1" applyFont="1" applyFill="1"/>
    <xf numFmtId="164" fontId="46" fillId="4" borderId="0" xfId="2" applyNumberFormat="1" applyFont="1" applyFill="1" applyAlignment="1">
      <alignment vertical="center"/>
    </xf>
    <xf numFmtId="164" fontId="9" fillId="0" borderId="0" xfId="2" applyNumberFormat="1" applyFont="1" applyFill="1" applyAlignment="1"/>
    <xf numFmtId="3" fontId="47" fillId="0" borderId="0" xfId="0" applyNumberFormat="1" applyFont="1"/>
    <xf numFmtId="0" fontId="9" fillId="4" borderId="0" xfId="0" applyFont="1" applyFill="1" applyAlignment="1">
      <alignment horizontal="center" vertical="center"/>
    </xf>
    <xf numFmtId="3" fontId="9" fillId="0" borderId="0" xfId="0" applyNumberFormat="1" applyFont="1"/>
    <xf numFmtId="0" fontId="46" fillId="4" borderId="0" xfId="0" applyFont="1" applyFill="1" applyAlignment="1">
      <alignment horizontal="center" vertical="center"/>
    </xf>
    <xf numFmtId="3" fontId="41" fillId="0" borderId="0" xfId="0" applyNumberFormat="1" applyFont="1" applyAlignment="1">
      <alignment horizontal="left"/>
    </xf>
    <xf numFmtId="164" fontId="14" fillId="0" borderId="0" xfId="2" applyNumberFormat="1" applyFont="1" applyFill="1"/>
    <xf numFmtId="3" fontId="14" fillId="0" borderId="0" xfId="0" applyNumberFormat="1" applyFont="1"/>
    <xf numFmtId="3" fontId="48" fillId="0" borderId="0" xfId="2" applyNumberFormat="1" applyFont="1" applyFill="1"/>
    <xf numFmtId="164" fontId="48" fillId="0" borderId="0" xfId="2" applyNumberFormat="1" applyFont="1" applyFill="1"/>
    <xf numFmtId="0" fontId="14" fillId="0" borderId="0" xfId="0" applyFont="1"/>
    <xf numFmtId="0" fontId="14" fillId="4" borderId="0" xfId="0" applyFont="1" applyFill="1"/>
    <xf numFmtId="0" fontId="4" fillId="4" borderId="0" xfId="0" applyFont="1" applyFill="1" applyAlignment="1">
      <alignment horizontal="center" vertical="center"/>
    </xf>
    <xf numFmtId="3" fontId="4" fillId="0" borderId="0" xfId="0" applyNumberFormat="1" applyFont="1" applyAlignment="1">
      <alignment horizontal="center"/>
    </xf>
    <xf numFmtId="0" fontId="6" fillId="0" borderId="0" xfId="0" applyFont="1"/>
    <xf numFmtId="43" fontId="41" fillId="0" borderId="0" xfId="2" applyFont="1" applyFill="1"/>
    <xf numFmtId="43" fontId="41" fillId="4" borderId="0" xfId="2" applyFont="1" applyFill="1" applyAlignment="1">
      <alignment horizontal="center" vertical="center"/>
    </xf>
    <xf numFmtId="3" fontId="41" fillId="0" borderId="0" xfId="2" applyNumberFormat="1" applyFont="1" applyFill="1" applyAlignment="1">
      <alignment horizontal="center"/>
    </xf>
    <xf numFmtId="164" fontId="63" fillId="3" borderId="0" xfId="0" applyNumberFormat="1" applyFont="1" applyFill="1" applyAlignment="1">
      <alignment horizontal="center" vertical="center"/>
    </xf>
    <xf numFmtId="165" fontId="55" fillId="3" borderId="0" xfId="2" applyNumberFormat="1" applyFont="1" applyFill="1" applyAlignment="1">
      <alignment horizontal="center" vertical="center"/>
    </xf>
    <xf numFmtId="165" fontId="64" fillId="3" borderId="0" xfId="2" applyNumberFormat="1" applyFont="1" applyFill="1" applyAlignment="1">
      <alignment horizontal="center"/>
    </xf>
    <xf numFmtId="0" fontId="65" fillId="0" borderId="0" xfId="1" applyFont="1" applyAlignment="1">
      <alignment horizontal="center"/>
    </xf>
    <xf numFmtId="3" fontId="36" fillId="0" borderId="0" xfId="3" applyNumberFormat="1" applyFont="1" applyFill="1" applyAlignment="1">
      <alignment horizontal="center"/>
    </xf>
    <xf numFmtId="0" fontId="8" fillId="0" borderId="0" xfId="0" applyFont="1"/>
    <xf numFmtId="0" fontId="8" fillId="4" borderId="0" xfId="0" applyFont="1" applyFill="1" applyAlignment="1">
      <alignment horizontal="center" vertical="center"/>
    </xf>
    <xf numFmtId="3" fontId="43" fillId="0" borderId="0" xfId="2" applyNumberFormat="1" applyFont="1" applyFill="1" applyAlignment="1">
      <alignment horizontal="center"/>
    </xf>
    <xf numFmtId="3" fontId="36" fillId="0" borderId="0" xfId="2" applyNumberFormat="1" applyFont="1" applyFill="1" applyAlignment="1">
      <alignment horizontal="center"/>
    </xf>
    <xf numFmtId="0" fontId="43" fillId="0" borderId="0" xfId="0" applyFont="1"/>
    <xf numFmtId="0" fontId="36" fillId="4" borderId="0" xfId="0" applyFont="1" applyFill="1" applyAlignment="1">
      <alignment horizontal="center" vertical="center"/>
    </xf>
    <xf numFmtId="0" fontId="8" fillId="0" borderId="0" xfId="0" applyFont="1" applyAlignment="1">
      <alignment wrapText="1"/>
    </xf>
    <xf numFmtId="0" fontId="65" fillId="4" borderId="0" xfId="1" applyFont="1" applyFill="1" applyAlignment="1">
      <alignment horizontal="center" vertical="center"/>
    </xf>
    <xf numFmtId="3" fontId="4" fillId="0" borderId="0" xfId="2" applyNumberFormat="1" applyFont="1" applyFill="1" applyBorder="1" applyAlignment="1">
      <alignment horizontal="center"/>
    </xf>
    <xf numFmtId="166" fontId="41" fillId="0" borderId="0" xfId="0" applyNumberFormat="1" applyFont="1" applyAlignment="1">
      <alignment horizontal="center"/>
    </xf>
    <xf numFmtId="164" fontId="41" fillId="0" borderId="0" xfId="2" applyNumberFormat="1" applyFont="1"/>
    <xf numFmtId="164" fontId="41" fillId="0" borderId="0" xfId="2" applyNumberFormat="1" applyFont="1" applyBorder="1"/>
    <xf numFmtId="164" fontId="37" fillId="0" borderId="0" xfId="1" applyNumberFormat="1" applyAlignment="1">
      <alignment horizontal="center" vertical="center"/>
    </xf>
    <xf numFmtId="164" fontId="59" fillId="0" borderId="0" xfId="2" applyNumberFormat="1" applyFont="1"/>
    <xf numFmtId="0" fontId="59" fillId="0" borderId="0" xfId="0" applyFont="1"/>
    <xf numFmtId="0" fontId="36" fillId="0" borderId="0" xfId="0" applyFont="1" applyAlignment="1">
      <alignment horizontal="center"/>
    </xf>
    <xf numFmtId="164" fontId="41" fillId="0" borderId="0" xfId="2" applyNumberFormat="1" applyFont="1" applyAlignment="1">
      <alignment horizontal="center"/>
    </xf>
    <xf numFmtId="164" fontId="41" fillId="0" borderId="0" xfId="2" applyNumberFormat="1" applyFont="1" applyBorder="1" applyAlignment="1">
      <alignment horizontal="center"/>
    </xf>
    <xf numFmtId="0" fontId="38" fillId="5" borderId="0" xfId="0" applyFont="1" applyFill="1" applyAlignment="1">
      <alignment vertical="center"/>
    </xf>
    <xf numFmtId="164" fontId="38" fillId="5" borderId="0" xfId="2" applyNumberFormat="1" applyFont="1" applyFill="1" applyBorder="1"/>
    <xf numFmtId="3" fontId="38" fillId="5" borderId="0" xfId="2" applyNumberFormat="1" applyFont="1" applyFill="1" applyBorder="1"/>
    <xf numFmtId="41" fontId="38" fillId="5" borderId="0" xfId="2" applyNumberFormat="1" applyFont="1" applyFill="1" applyBorder="1"/>
    <xf numFmtId="164" fontId="6" fillId="0" borderId="0" xfId="2" applyNumberFormat="1" applyFont="1"/>
    <xf numFmtId="0" fontId="41" fillId="0" borderId="0" xfId="0" applyFont="1" applyAlignment="1">
      <alignment wrapText="1"/>
    </xf>
    <xf numFmtId="164" fontId="41" fillId="0" borderId="0" xfId="2" applyNumberFormat="1" applyFont="1" applyAlignment="1">
      <alignment vertical="center"/>
    </xf>
    <xf numFmtId="164" fontId="41" fillId="0" borderId="0" xfId="2" applyNumberFormat="1" applyFont="1" applyBorder="1" applyAlignment="1">
      <alignment vertical="center"/>
    </xf>
    <xf numFmtId="167" fontId="6" fillId="0" borderId="0" xfId="2" applyNumberFormat="1" applyFont="1" applyAlignment="1">
      <alignment vertical="center"/>
    </xf>
    <xf numFmtId="164" fontId="59" fillId="0" borderId="0" xfId="2" applyNumberFormat="1" applyFont="1" applyAlignment="1">
      <alignment vertical="center"/>
    </xf>
    <xf numFmtId="0" fontId="41" fillId="0" borderId="0" xfId="0" applyFont="1" applyAlignment="1">
      <alignment vertical="center"/>
    </xf>
    <xf numFmtId="164" fontId="41" fillId="0" borderId="0" xfId="0" applyNumberFormat="1" applyFont="1" applyAlignment="1">
      <alignment vertical="center"/>
    </xf>
    <xf numFmtId="164" fontId="66" fillId="0" borderId="0" xfId="2" applyNumberFormat="1" applyFont="1" applyAlignment="1">
      <alignment vertical="center"/>
    </xf>
    <xf numFmtId="0" fontId="59" fillId="0" borderId="0" xfId="0" applyFont="1" applyAlignment="1">
      <alignment vertical="center"/>
    </xf>
    <xf numFmtId="164" fontId="38" fillId="5" borderId="0" xfId="2" applyNumberFormat="1" applyFont="1" applyFill="1" applyBorder="1" applyAlignment="1">
      <alignment vertical="center"/>
    </xf>
    <xf numFmtId="164" fontId="4" fillId="0" borderId="21" xfId="2" applyNumberFormat="1" applyFont="1" applyBorder="1"/>
    <xf numFmtId="164" fontId="4" fillId="0" borderId="0" xfId="2" applyNumberFormat="1" applyFont="1" applyBorder="1"/>
    <xf numFmtId="164" fontId="66" fillId="0" borderId="0" xfId="2" applyNumberFormat="1" applyFont="1"/>
    <xf numFmtId="0" fontId="41" fillId="0" borderId="0" xfId="0" applyFont="1" applyAlignment="1">
      <alignment vertical="center" wrapText="1"/>
    </xf>
    <xf numFmtId="3" fontId="41" fillId="0" borderId="0" xfId="2" applyNumberFormat="1" applyFont="1" applyAlignment="1">
      <alignment vertical="center"/>
    </xf>
    <xf numFmtId="164" fontId="66" fillId="0" borderId="0" xfId="0" applyNumberFormat="1" applyFont="1" applyAlignment="1">
      <alignment vertical="center"/>
    </xf>
    <xf numFmtId="3" fontId="41" fillId="0" borderId="0" xfId="0" applyNumberFormat="1" applyFont="1" applyAlignment="1">
      <alignment vertical="center"/>
    </xf>
    <xf numFmtId="0" fontId="6" fillId="0" borderId="0" xfId="14"/>
    <xf numFmtId="41" fontId="41" fillId="0" borderId="0" xfId="0" applyNumberFormat="1" applyFont="1"/>
    <xf numFmtId="167" fontId="6" fillId="0" borderId="0" xfId="2" applyNumberFormat="1" applyFont="1"/>
    <xf numFmtId="166" fontId="38" fillId="5" borderId="0" xfId="2" applyNumberFormat="1" applyFont="1" applyFill="1" applyBorder="1"/>
    <xf numFmtId="164" fontId="6" fillId="0" borderId="0" xfId="2" applyNumberFormat="1" applyFont="1" applyBorder="1"/>
    <xf numFmtId="164" fontId="4" fillId="0" borderId="0" xfId="2" applyNumberFormat="1" applyFont="1"/>
    <xf numFmtId="164" fontId="59" fillId="0" borderId="0" xfId="0" applyNumberFormat="1" applyFont="1"/>
    <xf numFmtId="164" fontId="66" fillId="0" borderId="0" xfId="2" applyNumberFormat="1" applyFont="1" applyBorder="1"/>
    <xf numFmtId="3" fontId="66" fillId="0" borderId="0" xfId="2" applyNumberFormat="1" applyFont="1"/>
    <xf numFmtId="164" fontId="36" fillId="0" borderId="0" xfId="2" applyNumberFormat="1" applyFont="1"/>
    <xf numFmtId="0" fontId="15" fillId="0" borderId="0" xfId="0" applyFont="1"/>
    <xf numFmtId="164" fontId="15" fillId="0" borderId="0" xfId="2" applyNumberFormat="1" applyFont="1"/>
    <xf numFmtId="0" fontId="15" fillId="0" borderId="0" xfId="0" applyFont="1" applyAlignment="1">
      <alignment horizontal="center"/>
    </xf>
    <xf numFmtId="0" fontId="63" fillId="3" borderId="0" xfId="0" applyFont="1" applyFill="1" applyAlignment="1">
      <alignment horizontal="center" vertical="center"/>
    </xf>
    <xf numFmtId="164" fontId="36" fillId="0" borderId="0" xfId="2" applyNumberFormat="1" applyFont="1" applyAlignment="1">
      <alignment horizontal="center"/>
    </xf>
    <xf numFmtId="3" fontId="36" fillId="0" borderId="0" xfId="3" applyNumberFormat="1" applyFont="1"/>
    <xf numFmtId="167" fontId="36" fillId="0" borderId="0" xfId="2" applyNumberFormat="1" applyFont="1"/>
    <xf numFmtId="167" fontId="41" fillId="0" borderId="0" xfId="0" applyNumberFormat="1" applyFont="1"/>
    <xf numFmtId="3" fontId="36" fillId="0" borderId="0" xfId="2" applyNumberFormat="1" applyFont="1"/>
    <xf numFmtId="3" fontId="36" fillId="0" borderId="0" xfId="3" applyNumberFormat="1" applyFont="1" applyBorder="1"/>
    <xf numFmtId="0" fontId="67" fillId="3" borderId="0" xfId="0" applyFont="1" applyFill="1" applyAlignment="1">
      <alignment vertical="center"/>
    </xf>
    <xf numFmtId="3" fontId="68" fillId="3" borderId="0" xfId="2" applyNumberFormat="1" applyFont="1" applyFill="1" applyBorder="1" applyAlignment="1">
      <alignment vertical="center"/>
    </xf>
    <xf numFmtId="167" fontId="36" fillId="0" borderId="0" xfId="2" applyNumberFormat="1" applyFont="1" applyFill="1"/>
    <xf numFmtId="0" fontId="67" fillId="3" borderId="0" xfId="0" applyFont="1" applyFill="1" applyAlignment="1">
      <alignment horizontal="left" vertical="center"/>
    </xf>
    <xf numFmtId="167" fontId="68" fillId="3" borderId="0" xfId="2" applyNumberFormat="1" applyFont="1" applyFill="1" applyBorder="1" applyAlignment="1">
      <alignment vertical="center"/>
    </xf>
    <xf numFmtId="0" fontId="67" fillId="3" borderId="0" xfId="0" applyFont="1" applyFill="1"/>
    <xf numFmtId="167" fontId="67" fillId="3" borderId="0" xfId="2" applyNumberFormat="1" applyFont="1" applyFill="1" applyBorder="1"/>
    <xf numFmtId="0" fontId="67" fillId="0" borderId="0" xfId="0" applyFont="1"/>
    <xf numFmtId="167" fontId="67" fillId="0" borderId="0" xfId="2" applyNumberFormat="1" applyFont="1" applyFill="1" applyBorder="1"/>
    <xf numFmtId="0" fontId="69" fillId="0" borderId="0" xfId="0" applyFont="1"/>
    <xf numFmtId="3" fontId="36" fillId="0" borderId="0" xfId="2" applyNumberFormat="1" applyFont="1" applyFill="1"/>
    <xf numFmtId="0" fontId="56" fillId="3" borderId="0" xfId="0" applyFont="1" applyFill="1"/>
    <xf numFmtId="167" fontId="56" fillId="3" borderId="0" xfId="2" applyNumberFormat="1" applyFont="1" applyFill="1" applyBorder="1"/>
    <xf numFmtId="164" fontId="70" fillId="0" borderId="0" xfId="2" applyNumberFormat="1" applyFont="1"/>
    <xf numFmtId="0" fontId="71" fillId="0" borderId="25" xfId="0" applyFont="1" applyBorder="1" applyAlignment="1">
      <alignment vertical="center" wrapText="1"/>
    </xf>
    <xf numFmtId="0" fontId="71" fillId="0" borderId="8" xfId="0" applyFont="1" applyBorder="1" applyAlignment="1">
      <alignment horizontal="center" vertical="center" wrapText="1"/>
    </xf>
    <xf numFmtId="0" fontId="71" fillId="0" borderId="25" xfId="0" applyFont="1" applyBorder="1" applyAlignment="1">
      <alignment horizontal="center" vertical="center" wrapText="1"/>
    </xf>
    <xf numFmtId="0" fontId="0" fillId="0" borderId="27" xfId="0" applyBorder="1" applyAlignment="1">
      <alignment vertical="top" wrapText="1"/>
    </xf>
    <xf numFmtId="0" fontId="71" fillId="0" borderId="10" xfId="0" applyFont="1" applyBorder="1" applyAlignment="1">
      <alignment horizontal="center" vertical="center" wrapText="1"/>
    </xf>
    <xf numFmtId="0" fontId="72" fillId="0" borderId="25" xfId="0" applyFont="1" applyBorder="1" applyAlignment="1">
      <alignment vertical="center" wrapText="1"/>
    </xf>
    <xf numFmtId="0" fontId="72" fillId="0" borderId="8"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8" xfId="0" applyFont="1" applyBorder="1" applyAlignment="1">
      <alignment horizontal="center" vertical="center" wrapText="1"/>
    </xf>
    <xf numFmtId="3" fontId="16" fillId="0" borderId="8" xfId="0" applyNumberFormat="1" applyFont="1" applyBorder="1" applyAlignment="1">
      <alignment horizontal="right" vertical="center" wrapText="1"/>
    </xf>
    <xf numFmtId="0" fontId="72" fillId="0" borderId="25" xfId="0" applyFont="1" applyBorder="1" applyAlignment="1">
      <alignment horizontal="right" vertical="center" wrapText="1"/>
    </xf>
    <xf numFmtId="0" fontId="72" fillId="0" borderId="8" xfId="0" applyFont="1" applyBorder="1" applyAlignment="1">
      <alignment horizontal="right" vertical="center" wrapText="1"/>
    </xf>
    <xf numFmtId="0" fontId="0" fillId="0" borderId="10" xfId="0" applyBorder="1" applyAlignment="1">
      <alignment vertical="top" wrapText="1"/>
    </xf>
    <xf numFmtId="0" fontId="72" fillId="0" borderId="10" xfId="0" applyFont="1" applyBorder="1" applyAlignment="1">
      <alignment horizontal="center" vertical="center" wrapText="1"/>
    </xf>
    <xf numFmtId="0" fontId="0" fillId="0" borderId="7" xfId="0" applyBorder="1" applyAlignment="1">
      <alignment vertical="top" wrapText="1"/>
    </xf>
    <xf numFmtId="0" fontId="0" fillId="0" borderId="0" xfId="0" applyAlignment="1">
      <alignment vertical="top" wrapText="1"/>
    </xf>
    <xf numFmtId="0" fontId="72" fillId="0" borderId="0" xfId="0" applyFont="1" applyAlignment="1">
      <alignment horizontal="center" vertical="center" wrapText="1"/>
    </xf>
    <xf numFmtId="0" fontId="0" fillId="0" borderId="8" xfId="0" applyBorder="1" applyAlignment="1">
      <alignment vertical="top" wrapText="1"/>
    </xf>
    <xf numFmtId="0" fontId="36" fillId="0" borderId="17" xfId="0" applyFont="1" applyBorder="1"/>
    <xf numFmtId="0" fontId="36" fillId="0" borderId="18" xfId="0" applyFont="1" applyBorder="1"/>
    <xf numFmtId="0" fontId="62" fillId="0" borderId="0" xfId="0" applyFont="1"/>
    <xf numFmtId="0" fontId="37" fillId="0" borderId="0" xfId="1"/>
    <xf numFmtId="0" fontId="41" fillId="0" borderId="28" xfId="0" applyFont="1" applyBorder="1"/>
    <xf numFmtId="0" fontId="17" fillId="0" borderId="3" xfId="0" applyFont="1" applyBorder="1" applyAlignment="1">
      <alignment horizontal="left" vertical="justify" wrapText="1"/>
    </xf>
    <xf numFmtId="0" fontId="17" fillId="0" borderId="0" xfId="0" applyFont="1" applyAlignment="1">
      <alignment horizontal="left" vertical="justify" wrapText="1"/>
    </xf>
    <xf numFmtId="0" fontId="17" fillId="0" borderId="28" xfId="0" applyFont="1" applyBorder="1" applyAlignment="1">
      <alignment horizontal="left" vertical="justify" wrapText="1"/>
    </xf>
    <xf numFmtId="0" fontId="0" fillId="2" borderId="3" xfId="0" applyFill="1" applyBorder="1"/>
    <xf numFmtId="0" fontId="0" fillId="2" borderId="0" xfId="0" applyFill="1"/>
    <xf numFmtId="0" fontId="0" fillId="2" borderId="28" xfId="0" applyFill="1" applyBorder="1"/>
    <xf numFmtId="0" fontId="0" fillId="0" borderId="0" xfId="0" applyAlignment="1">
      <alignment vertical="justify" wrapText="1"/>
    </xf>
    <xf numFmtId="0" fontId="54" fillId="0" borderId="3" xfId="0" applyFont="1" applyBorder="1" applyAlignment="1">
      <alignment horizontal="justify" vertical="justify" wrapText="1"/>
    </xf>
    <xf numFmtId="0" fontId="54" fillId="0" borderId="0" xfId="0" applyFont="1" applyAlignment="1">
      <alignment horizontal="justify" vertical="justify" wrapText="1"/>
    </xf>
    <xf numFmtId="0" fontId="54" fillId="0" borderId="28" xfId="0" applyFont="1" applyBorder="1" applyAlignment="1">
      <alignment horizontal="justify" vertical="justify" wrapText="1"/>
    </xf>
    <xf numFmtId="0" fontId="75" fillId="0" borderId="0" xfId="0" applyFont="1" applyAlignment="1">
      <alignment horizontal="center" vertical="center" wrapText="1"/>
    </xf>
    <xf numFmtId="0" fontId="75" fillId="0" borderId="0" xfId="0" applyFont="1" applyAlignment="1">
      <alignment horizontal="justify" vertical="center" wrapText="1"/>
    </xf>
    <xf numFmtId="0" fontId="39" fillId="0" borderId="14" xfId="0" applyFont="1" applyBorder="1" applyAlignment="1">
      <alignment horizontal="center" vertical="center" wrapText="1"/>
    </xf>
    <xf numFmtId="4" fontId="77" fillId="0" borderId="14" xfId="0" applyNumberFormat="1" applyFont="1" applyBorder="1" applyAlignment="1">
      <alignment horizontal="center" vertical="center" wrapText="1"/>
    </xf>
    <xf numFmtId="0" fontId="41" fillId="0" borderId="3" xfId="0" applyFont="1" applyBorder="1" applyAlignment="1">
      <alignment horizontal="justify" vertical="center" wrapText="1"/>
    </xf>
    <xf numFmtId="0" fontId="41" fillId="0" borderId="28" xfId="0" applyFont="1" applyBorder="1" applyAlignment="1">
      <alignment horizontal="justify" vertical="center" wrapText="1"/>
    </xf>
    <xf numFmtId="0" fontId="41" fillId="0" borderId="0" xfId="0" applyFont="1" applyAlignment="1">
      <alignment horizontal="left" vertical="justify" wrapText="1"/>
    </xf>
    <xf numFmtId="0" fontId="41" fillId="0" borderId="3" xfId="0" applyFont="1" applyBorder="1" applyAlignment="1">
      <alignment horizontal="justify" vertical="justify" wrapText="1"/>
    </xf>
    <xf numFmtId="0" fontId="41" fillId="0" borderId="0" xfId="0" applyFont="1" applyAlignment="1">
      <alignment horizontal="justify" vertical="justify" wrapText="1"/>
    </xf>
    <xf numFmtId="0" fontId="41" fillId="0" borderId="28" xfId="0" applyFont="1" applyBorder="1" applyAlignment="1">
      <alignment horizontal="justify" vertical="justify" wrapText="1"/>
    </xf>
    <xf numFmtId="0" fontId="78" fillId="0" borderId="14" xfId="0" applyFont="1" applyBorder="1" applyAlignment="1">
      <alignment horizontal="center" vertical="center" wrapText="1"/>
    </xf>
    <xf numFmtId="0" fontId="78" fillId="0" borderId="14" xfId="0" applyFont="1" applyBorder="1" applyAlignment="1">
      <alignment horizontal="center" vertical="center"/>
    </xf>
    <xf numFmtId="0" fontId="54" fillId="0" borderId="12" xfId="0" applyFont="1" applyBorder="1" applyAlignment="1">
      <alignment vertical="center"/>
    </xf>
    <xf numFmtId="0" fontId="41" fillId="0" borderId="20" xfId="0" applyFont="1" applyBorder="1"/>
    <xf numFmtId="0" fontId="41" fillId="0" borderId="13" xfId="0" applyFont="1" applyBorder="1"/>
    <xf numFmtId="0" fontId="54" fillId="0" borderId="14" xfId="0" applyFont="1" applyBorder="1" applyAlignment="1">
      <alignment horizontal="center" vertical="center"/>
    </xf>
    <xf numFmtId="9" fontId="54" fillId="0" borderId="14" xfId="0" applyNumberFormat="1" applyFont="1" applyBorder="1" applyAlignment="1">
      <alignment horizontal="center" vertical="center" wrapText="1"/>
    </xf>
    <xf numFmtId="0" fontId="54" fillId="0" borderId="14" xfId="0" applyFont="1" applyBorder="1" applyAlignment="1">
      <alignment horizontal="center" vertical="center" wrapText="1"/>
    </xf>
    <xf numFmtId="9" fontId="54" fillId="0" borderId="14" xfId="0" applyNumberFormat="1" applyFont="1" applyBorder="1" applyAlignment="1">
      <alignment horizontal="center" vertical="center"/>
    </xf>
    <xf numFmtId="0" fontId="54" fillId="0" borderId="12" xfId="0" applyFont="1" applyBorder="1" applyAlignment="1">
      <alignment vertical="center" wrapText="1"/>
    </xf>
    <xf numFmtId="0" fontId="54" fillId="0" borderId="0" xfId="0" applyFont="1" applyAlignment="1">
      <alignment horizontal="left" vertical="justify" wrapText="1"/>
    </xf>
    <xf numFmtId="0" fontId="4" fillId="0" borderId="3" xfId="0" applyFont="1" applyBorder="1" applyAlignment="1">
      <alignment horizontal="left" vertical="justify" wrapText="1"/>
    </xf>
    <xf numFmtId="0" fontId="4" fillId="0" borderId="0" xfId="0" applyFont="1" applyAlignment="1">
      <alignment horizontal="left" vertical="justify" wrapText="1"/>
    </xf>
    <xf numFmtId="0" fontId="4" fillId="0" borderId="28" xfId="0" applyFont="1" applyBorder="1" applyAlignment="1">
      <alignment horizontal="left" vertical="justify" wrapText="1"/>
    </xf>
    <xf numFmtId="0" fontId="6" fillId="0" borderId="0" xfId="0" applyFont="1" applyAlignment="1">
      <alignment horizontal="left" vertical="justify" wrapText="1"/>
    </xf>
    <xf numFmtId="0" fontId="41" fillId="2" borderId="3" xfId="0" applyFont="1" applyFill="1" applyBorder="1"/>
    <xf numFmtId="0" fontId="79" fillId="2" borderId="0" xfId="0" applyFont="1" applyFill="1"/>
    <xf numFmtId="0" fontId="79" fillId="2" borderId="28" xfId="0" applyFont="1" applyFill="1" applyBorder="1"/>
    <xf numFmtId="0" fontId="41" fillId="0" borderId="14" xfId="0" applyFont="1" applyBorder="1" applyAlignment="1">
      <alignment horizontal="center" vertical="center" wrapText="1"/>
    </xf>
    <xf numFmtId="10" fontId="41" fillId="0" borderId="14" xfId="0" applyNumberFormat="1" applyFont="1" applyBorder="1" applyAlignment="1">
      <alignment horizontal="center" vertical="center" wrapText="1"/>
    </xf>
    <xf numFmtId="9" fontId="41" fillId="0" borderId="14" xfId="0" applyNumberFormat="1" applyFont="1" applyBorder="1" applyAlignment="1">
      <alignment horizontal="center" vertical="center" wrapText="1"/>
    </xf>
    <xf numFmtId="0" fontId="80" fillId="0" borderId="14" xfId="0" applyFont="1" applyBorder="1" applyAlignment="1">
      <alignment horizontal="center" vertical="center"/>
    </xf>
    <xf numFmtId="3" fontId="80" fillId="0" borderId="14" xfId="0" applyNumberFormat="1" applyFont="1" applyBorder="1" applyAlignment="1">
      <alignment horizontal="right" vertical="center"/>
    </xf>
    <xf numFmtId="3" fontId="54" fillId="0" borderId="14" xfId="0" applyNumberFormat="1" applyFont="1" applyBorder="1" applyAlignment="1">
      <alignment horizontal="right" vertical="center"/>
    </xf>
    <xf numFmtId="0" fontId="44" fillId="0" borderId="14" xfId="0" applyFont="1" applyBorder="1" applyAlignment="1">
      <alignment vertical="center"/>
    </xf>
    <xf numFmtId="0" fontId="54" fillId="0" borderId="14" xfId="0" applyFont="1" applyBorder="1" applyAlignment="1">
      <alignment horizontal="right" vertical="center"/>
    </xf>
    <xf numFmtId="0" fontId="80" fillId="0" borderId="3" xfId="0" applyFont="1" applyBorder="1" applyAlignment="1">
      <alignment horizontal="center" vertical="center"/>
    </xf>
    <xf numFmtId="0" fontId="80" fillId="0" borderId="0" xfId="0" applyFont="1" applyAlignment="1">
      <alignment horizontal="center" vertical="center"/>
    </xf>
    <xf numFmtId="3" fontId="80" fillId="0" borderId="0" xfId="0" applyNumberFormat="1" applyFont="1" applyAlignment="1">
      <alignment horizontal="right" vertical="center"/>
    </xf>
    <xf numFmtId="0" fontId="80" fillId="0" borderId="0" xfId="0" applyFont="1" applyAlignment="1">
      <alignment vertical="center"/>
    </xf>
    <xf numFmtId="0" fontId="54" fillId="0" borderId="3" xfId="0" applyFont="1" applyBorder="1" applyAlignment="1">
      <alignment vertical="top" wrapText="1"/>
    </xf>
    <xf numFmtId="0" fontId="54" fillId="0" borderId="0" xfId="0" applyFont="1" applyAlignment="1">
      <alignment vertical="top" wrapText="1"/>
    </xf>
    <xf numFmtId="0" fontId="54" fillId="0" borderId="28" xfId="0" applyFont="1" applyBorder="1" applyAlignment="1">
      <alignment vertical="top" wrapText="1"/>
    </xf>
    <xf numFmtId="0" fontId="54" fillId="0" borderId="14" xfId="0" applyFont="1" applyBorder="1" applyAlignment="1">
      <alignment vertical="center"/>
    </xf>
    <xf numFmtId="0" fontId="41" fillId="0" borderId="14" xfId="0" applyFont="1" applyBorder="1"/>
    <xf numFmtId="0" fontId="81" fillId="0" borderId="0" xfId="0" applyFont="1" applyAlignment="1">
      <alignment horizontal="justify" vertical="center"/>
    </xf>
    <xf numFmtId="0" fontId="38" fillId="3" borderId="0" xfId="0" applyFont="1" applyFill="1"/>
    <xf numFmtId="0" fontId="79" fillId="4" borderId="0" xfId="0" applyFont="1" applyFill="1"/>
    <xf numFmtId="0" fontId="74" fillId="0" borderId="0" xfId="0" applyFont="1" applyAlignment="1">
      <alignment vertical="center"/>
    </xf>
    <xf numFmtId="0" fontId="4" fillId="4" borderId="18" xfId="15" applyFont="1" applyFill="1" applyBorder="1" applyAlignment="1">
      <alignment horizontal="left"/>
    </xf>
    <xf numFmtId="0" fontId="17" fillId="4" borderId="0" xfId="15" applyFont="1" applyFill="1" applyBorder="1" applyAlignment="1">
      <alignment horizontal="center"/>
    </xf>
    <xf numFmtId="14" fontId="38" fillId="3" borderId="0" xfId="0" applyNumberFormat="1" applyFont="1" applyFill="1" applyAlignment="1">
      <alignment horizontal="center" vertical="center"/>
    </xf>
    <xf numFmtId="0" fontId="17" fillId="0" borderId="0" xfId="15" applyFont="1" applyFill="1" applyAlignment="1">
      <alignment horizontal="center"/>
    </xf>
    <xf numFmtId="14" fontId="13" fillId="4" borderId="0" xfId="16" applyNumberFormat="1" applyFont="1" applyFill="1" applyAlignment="1">
      <alignment horizontal="center"/>
    </xf>
    <xf numFmtId="0" fontId="6" fillId="4" borderId="0" xfId="16" applyFill="1"/>
    <xf numFmtId="3" fontId="6" fillId="4" borderId="0" xfId="16" applyNumberFormat="1" applyFill="1"/>
    <xf numFmtId="0" fontId="41" fillId="4" borderId="0" xfId="0" applyFont="1" applyFill="1"/>
    <xf numFmtId="168" fontId="6" fillId="4" borderId="0" xfId="16" applyNumberFormat="1" applyFill="1"/>
    <xf numFmtId="169" fontId="6" fillId="4" borderId="0" xfId="16" applyNumberFormat="1" applyFill="1"/>
    <xf numFmtId="0" fontId="4" fillId="4" borderId="0" xfId="16" applyFont="1" applyFill="1"/>
    <xf numFmtId="164" fontId="4" fillId="4" borderId="21" xfId="8" applyNumberFormat="1" applyFont="1" applyFill="1" applyBorder="1"/>
    <xf numFmtId="0" fontId="34" fillId="2" borderId="0" xfId="0" applyFont="1" applyFill="1"/>
    <xf numFmtId="0" fontId="37" fillId="2" borderId="0" xfId="1" applyFill="1"/>
    <xf numFmtId="0" fontId="41" fillId="2" borderId="0" xfId="0" applyFont="1" applyFill="1"/>
    <xf numFmtId="0" fontId="74" fillId="2" borderId="0" xfId="0" applyFont="1" applyFill="1" applyAlignment="1">
      <alignment vertical="center"/>
    </xf>
    <xf numFmtId="0" fontId="4" fillId="4" borderId="0" xfId="15" applyFont="1" applyFill="1" applyBorder="1" applyAlignment="1">
      <alignment horizontal="left"/>
    </xf>
    <xf numFmtId="171" fontId="0" fillId="2" borderId="0" xfId="0" applyNumberFormat="1" applyFill="1"/>
    <xf numFmtId="168" fontId="0" fillId="2" borderId="0" xfId="0" applyNumberFormat="1" applyFill="1"/>
    <xf numFmtId="172" fontId="4" fillId="4" borderId="21" xfId="8" applyNumberFormat="1" applyFont="1" applyFill="1" applyBorder="1"/>
    <xf numFmtId="0" fontId="39" fillId="4" borderId="0" xfId="0" applyFont="1" applyFill="1"/>
    <xf numFmtId="0" fontId="37" fillId="4" borderId="0" xfId="1" applyFill="1"/>
    <xf numFmtId="0" fontId="6" fillId="2" borderId="0" xfId="0" applyFont="1" applyFill="1"/>
    <xf numFmtId="0" fontId="66" fillId="4" borderId="0" xfId="0" applyFont="1" applyFill="1"/>
    <xf numFmtId="0" fontId="38" fillId="0" borderId="0" xfId="0" applyFont="1" applyAlignment="1">
      <alignment vertical="center"/>
    </xf>
    <xf numFmtId="0" fontId="39" fillId="4" borderId="1" xfId="0" applyFont="1" applyFill="1" applyBorder="1" applyAlignment="1">
      <alignment vertical="center"/>
    </xf>
    <xf numFmtId="14" fontId="39" fillId="4" borderId="29" xfId="0" quotePrefix="1" applyNumberFormat="1" applyFont="1" applyFill="1" applyBorder="1" applyAlignment="1">
      <alignment horizontal="center" vertical="center"/>
    </xf>
    <xf numFmtId="0" fontId="41" fillId="7" borderId="14" xfId="0" applyFont="1" applyFill="1" applyBorder="1" applyAlignment="1">
      <alignment horizontal="center" vertical="center"/>
    </xf>
    <xf numFmtId="0" fontId="41" fillId="7" borderId="14" xfId="0" applyFont="1" applyFill="1" applyBorder="1" applyAlignment="1">
      <alignment horizontal="center" wrapText="1"/>
    </xf>
    <xf numFmtId="0" fontId="41" fillId="4" borderId="14" xfId="0" applyFont="1" applyFill="1" applyBorder="1"/>
    <xf numFmtId="168" fontId="41" fillId="4" borderId="14" xfId="0" applyNumberFormat="1" applyFont="1" applyFill="1" applyBorder="1"/>
    <xf numFmtId="171" fontId="41" fillId="4" borderId="14" xfId="0" applyNumberFormat="1" applyFont="1" applyFill="1" applyBorder="1"/>
    <xf numFmtId="0" fontId="41" fillId="0" borderId="12" xfId="0" applyFont="1" applyBorder="1"/>
    <xf numFmtId="3" fontId="41" fillId="0" borderId="14" xfId="2" applyNumberFormat="1" applyFont="1" applyFill="1" applyBorder="1"/>
    <xf numFmtId="0" fontId="41" fillId="4" borderId="14" xfId="0" applyFont="1" applyFill="1" applyBorder="1" applyAlignment="1">
      <alignment horizontal="center"/>
    </xf>
    <xf numFmtId="0" fontId="41" fillId="4" borderId="14" xfId="0" applyFont="1" applyFill="1" applyBorder="1" applyAlignment="1">
      <alignment vertical="center"/>
    </xf>
    <xf numFmtId="0" fontId="41" fillId="0" borderId="15" xfId="0" applyFont="1" applyBorder="1"/>
    <xf numFmtId="9" fontId="41" fillId="4" borderId="14" xfId="17" applyFont="1" applyFill="1" applyBorder="1" applyAlignment="1">
      <alignment horizontal="center"/>
    </xf>
    <xf numFmtId="173" fontId="41" fillId="4" borderId="0" xfId="0" applyNumberFormat="1" applyFont="1" applyFill="1"/>
    <xf numFmtId="0" fontId="83" fillId="0" borderId="12" xfId="0" applyFont="1" applyBorder="1"/>
    <xf numFmtId="167" fontId="41" fillId="4" borderId="0" xfId="0" applyNumberFormat="1" applyFont="1" applyFill="1"/>
    <xf numFmtId="171" fontId="41" fillId="4" borderId="0" xfId="0" applyNumberFormat="1" applyFont="1" applyFill="1"/>
    <xf numFmtId="174" fontId="41" fillId="0" borderId="13" xfId="2" applyNumberFormat="1" applyFont="1" applyFill="1" applyBorder="1"/>
    <xf numFmtId="0" fontId="39" fillId="0" borderId="14" xfId="0" applyFont="1" applyBorder="1" applyAlignment="1">
      <alignment wrapText="1"/>
    </xf>
    <xf numFmtId="174" fontId="39" fillId="0" borderId="14" xfId="2" applyNumberFormat="1" applyFont="1" applyFill="1" applyBorder="1"/>
    <xf numFmtId="0" fontId="6" fillId="0" borderId="14" xfId="0" applyFont="1" applyBorder="1"/>
    <xf numFmtId="167" fontId="6" fillId="0" borderId="14" xfId="2" applyNumberFormat="1" applyFont="1" applyFill="1" applyBorder="1"/>
    <xf numFmtId="9" fontId="41" fillId="4" borderId="0" xfId="17" applyFont="1" applyFill="1"/>
    <xf numFmtId="0" fontId="4" fillId="0" borderId="14" xfId="0" applyFont="1" applyBorder="1" applyAlignment="1">
      <alignment wrapText="1"/>
    </xf>
    <xf numFmtId="174" fontId="39" fillId="0" borderId="14" xfId="2" applyNumberFormat="1" applyFont="1" applyFill="1" applyBorder="1" applyAlignment="1">
      <alignment vertical="center"/>
    </xf>
    <xf numFmtId="3" fontId="41" fillId="4" borderId="0" xfId="0" applyNumberFormat="1" applyFont="1" applyFill="1"/>
    <xf numFmtId="0" fontId="39" fillId="4" borderId="19" xfId="0" applyFont="1" applyFill="1" applyBorder="1" applyAlignment="1">
      <alignment horizontal="center" vertical="center" wrapText="1"/>
    </xf>
    <xf numFmtId="0" fontId="41" fillId="4" borderId="14" xfId="0" applyFont="1" applyFill="1" applyBorder="1" applyAlignment="1">
      <alignment horizontal="left" vertical="center" wrapText="1"/>
    </xf>
    <xf numFmtId="3" fontId="39" fillId="4" borderId="14" xfId="0" applyNumberFormat="1" applyFont="1" applyFill="1" applyBorder="1"/>
    <xf numFmtId="41" fontId="41" fillId="4" borderId="0" xfId="3" applyFont="1" applyFill="1"/>
    <xf numFmtId="3" fontId="41" fillId="4" borderId="14" xfId="0" applyNumberFormat="1" applyFont="1" applyFill="1" applyBorder="1"/>
    <xf numFmtId="3" fontId="6" fillId="2" borderId="0" xfId="0" applyNumberFormat="1" applyFont="1" applyFill="1"/>
    <xf numFmtId="174" fontId="41" fillId="4" borderId="0" xfId="0" applyNumberFormat="1" applyFont="1" applyFill="1"/>
    <xf numFmtId="0" fontId="82" fillId="4" borderId="0" xfId="0" applyFont="1" applyFill="1"/>
    <xf numFmtId="164" fontId="41" fillId="4" borderId="0" xfId="0" applyNumberFormat="1" applyFont="1" applyFill="1"/>
    <xf numFmtId="0" fontId="82" fillId="4" borderId="0" xfId="0" applyFont="1" applyFill="1" applyAlignment="1">
      <alignment horizontal="center"/>
    </xf>
    <xf numFmtId="0" fontId="4" fillId="4" borderId="18" xfId="12" applyFont="1" applyFill="1" applyBorder="1" applyAlignment="1">
      <alignment horizontal="left"/>
    </xf>
    <xf numFmtId="0" fontId="4" fillId="4" borderId="0" xfId="12" applyFont="1" applyFill="1" applyAlignment="1">
      <alignment horizontal="left"/>
    </xf>
    <xf numFmtId="3" fontId="6" fillId="4" borderId="0" xfId="2" applyNumberFormat="1" applyFont="1" applyFill="1"/>
    <xf numFmtId="173" fontId="41" fillId="0" borderId="0" xfId="0" applyNumberFormat="1" applyFont="1"/>
    <xf numFmtId="171" fontId="6" fillId="4" borderId="0" xfId="2" applyNumberFormat="1" applyFont="1" applyFill="1"/>
    <xf numFmtId="166" fontId="6" fillId="4" borderId="0" xfId="2" applyNumberFormat="1" applyFont="1" applyFill="1"/>
    <xf numFmtId="0" fontId="39" fillId="0" borderId="0" xfId="0" quotePrefix="1" applyFont="1"/>
    <xf numFmtId="173" fontId="6" fillId="4" borderId="0" xfId="2" applyNumberFormat="1" applyFont="1" applyFill="1"/>
    <xf numFmtId="169" fontId="6" fillId="4" borderId="0" xfId="2" applyNumberFormat="1" applyFont="1" applyFill="1"/>
    <xf numFmtId="168" fontId="41" fillId="0" borderId="0" xfId="0" applyNumberFormat="1" applyFont="1"/>
    <xf numFmtId="169" fontId="41" fillId="0" borderId="0" xfId="0" applyNumberFormat="1" applyFont="1"/>
    <xf numFmtId="175" fontId="6" fillId="4" borderId="0" xfId="2" applyNumberFormat="1" applyFont="1" applyFill="1"/>
    <xf numFmtId="3" fontId="6" fillId="0" borderId="0" xfId="6" applyNumberFormat="1" applyFont="1" applyFill="1" applyBorder="1"/>
    <xf numFmtId="166" fontId="41" fillId="0" borderId="0" xfId="0" applyNumberFormat="1" applyFont="1"/>
    <xf numFmtId="168" fontId="6" fillId="4" borderId="0" xfId="2" applyNumberFormat="1" applyFont="1" applyFill="1"/>
    <xf numFmtId="3" fontId="6" fillId="4" borderId="18" xfId="6" applyNumberFormat="1" applyFont="1" applyFill="1" applyBorder="1"/>
    <xf numFmtId="3" fontId="4" fillId="4" borderId="31" xfId="2" applyNumberFormat="1" applyFont="1" applyFill="1" applyBorder="1"/>
    <xf numFmtId="3" fontId="39" fillId="0" borderId="0" xfId="0" applyNumberFormat="1" applyFont="1"/>
    <xf numFmtId="3" fontId="4" fillId="0" borderId="21" xfId="2" applyNumberFormat="1" applyFont="1" applyFill="1" applyBorder="1"/>
    <xf numFmtId="167" fontId="4" fillId="4" borderId="0" xfId="2" applyNumberFormat="1" applyFont="1" applyFill="1" applyBorder="1"/>
    <xf numFmtId="164" fontId="4" fillId="4" borderId="0" xfId="9" applyNumberFormat="1" applyFont="1" applyFill="1" applyBorder="1"/>
    <xf numFmtId="0" fontId="84" fillId="0" borderId="0" xfId="0" quotePrefix="1" applyFont="1" applyAlignment="1">
      <alignment horizontal="left"/>
    </xf>
    <xf numFmtId="0" fontId="79" fillId="0" borderId="0" xfId="0" applyFont="1" applyAlignment="1">
      <alignment vertical="top" wrapText="1"/>
    </xf>
    <xf numFmtId="171" fontId="41" fillId="0" borderId="0" xfId="0" applyNumberFormat="1" applyFont="1"/>
    <xf numFmtId="175" fontId="41" fillId="0" borderId="0" xfId="0" applyNumberFormat="1" applyFont="1"/>
    <xf numFmtId="0" fontId="34" fillId="0" borderId="0" xfId="0" applyFont="1"/>
    <xf numFmtId="3" fontId="4" fillId="4" borderId="0" xfId="2" applyNumberFormat="1" applyFont="1" applyFill="1"/>
    <xf numFmtId="0" fontId="54" fillId="7" borderId="0" xfId="0" applyFont="1" applyFill="1" applyAlignment="1">
      <alignment vertical="center" wrapText="1"/>
    </xf>
    <xf numFmtId="171" fontId="85" fillId="7" borderId="0" xfId="0" applyNumberFormat="1" applyFont="1" applyFill="1" applyAlignment="1">
      <alignment horizontal="right" vertical="center" wrapText="1"/>
    </xf>
    <xf numFmtId="3" fontId="85" fillId="7" borderId="0" xfId="0" applyNumberFormat="1" applyFont="1" applyFill="1" applyAlignment="1">
      <alignment horizontal="right" vertical="center" wrapText="1"/>
    </xf>
    <xf numFmtId="166" fontId="0" fillId="0" borderId="0" xfId="0" applyNumberFormat="1"/>
    <xf numFmtId="168" fontId="85" fillId="7" borderId="0" xfId="0" applyNumberFormat="1" applyFont="1" applyFill="1" applyAlignment="1">
      <alignment horizontal="right" vertical="center" wrapText="1"/>
    </xf>
    <xf numFmtId="0" fontId="6" fillId="4" borderId="0" xfId="12" applyFill="1" applyAlignment="1">
      <alignment horizontal="left"/>
    </xf>
    <xf numFmtId="3" fontId="6" fillId="4" borderId="0" xfId="9" applyNumberFormat="1" applyFont="1" applyFill="1"/>
    <xf numFmtId="0" fontId="22" fillId="7" borderId="0" xfId="12" applyFont="1" applyFill="1" applyAlignment="1">
      <alignment horizontal="left"/>
    </xf>
    <xf numFmtId="166" fontId="85" fillId="7" borderId="0" xfId="0" applyNumberFormat="1" applyFont="1" applyFill="1" applyAlignment="1">
      <alignment horizontal="right" vertical="center" wrapText="1"/>
    </xf>
    <xf numFmtId="169" fontId="85" fillId="7" borderId="0" xfId="0" applyNumberFormat="1" applyFont="1" applyFill="1" applyAlignment="1">
      <alignment horizontal="right" vertical="center" wrapText="1"/>
    </xf>
    <xf numFmtId="0" fontId="86" fillId="0" borderId="0" xfId="0" applyFont="1" applyAlignment="1">
      <alignment vertical="center" wrapText="1"/>
    </xf>
    <xf numFmtId="168" fontId="4" fillId="4" borderId="0" xfId="2" applyNumberFormat="1" applyFont="1" applyFill="1"/>
    <xf numFmtId="0" fontId="87" fillId="0" borderId="0" xfId="0" quotePrefix="1" applyFont="1"/>
    <xf numFmtId="0" fontId="4" fillId="4" borderId="0" xfId="12" quotePrefix="1" applyFont="1" applyFill="1"/>
    <xf numFmtId="167" fontId="4" fillId="4" borderId="0" xfId="2" applyNumberFormat="1" applyFont="1" applyFill="1"/>
    <xf numFmtId="164" fontId="4" fillId="4" borderId="21" xfId="9" applyNumberFormat="1" applyFont="1" applyFill="1" applyBorder="1"/>
    <xf numFmtId="41" fontId="31" fillId="0" borderId="0" xfId="3" applyFont="1"/>
    <xf numFmtId="3" fontId="88" fillId="0" borderId="0" xfId="0" applyNumberFormat="1" applyFont="1"/>
    <xf numFmtId="0" fontId="54" fillId="0" borderId="14" xfId="0" applyFont="1" applyBorder="1" applyAlignment="1">
      <alignment vertical="center" wrapText="1"/>
    </xf>
    <xf numFmtId="0" fontId="90" fillId="0" borderId="14" xfId="0" applyFont="1" applyBorder="1" applyAlignment="1">
      <alignment horizontal="center" vertical="center" wrapText="1"/>
    </xf>
    <xf numFmtId="0" fontId="85" fillId="0" borderId="14" xfId="0" applyFont="1" applyBorder="1" applyAlignment="1">
      <alignment horizontal="center" vertical="center"/>
    </xf>
    <xf numFmtId="0" fontId="85" fillId="0" borderId="14" xfId="0" applyFont="1" applyBorder="1" applyAlignment="1">
      <alignment vertical="center"/>
    </xf>
    <xf numFmtId="4" fontId="85" fillId="0" borderId="14" xfId="0" applyNumberFormat="1" applyFont="1" applyBorder="1" applyAlignment="1">
      <alignment horizontal="center" vertical="center"/>
    </xf>
    <xf numFmtId="14" fontId="85" fillId="0" borderId="14" xfId="0" applyNumberFormat="1" applyFont="1" applyBorder="1" applyAlignment="1">
      <alignment horizontal="center" vertical="center"/>
    </xf>
    <xf numFmtId="0" fontId="85" fillId="0" borderId="14" xfId="0" applyFont="1" applyBorder="1" applyAlignment="1">
      <alignment horizontal="right" vertical="center"/>
    </xf>
    <xf numFmtId="3" fontId="85" fillId="0" borderId="14" xfId="0" applyNumberFormat="1" applyFont="1" applyBorder="1" applyAlignment="1">
      <alignment horizontal="right" vertical="center"/>
    </xf>
    <xf numFmtId="0" fontId="90" fillId="0" borderId="14" xfId="0" applyFont="1" applyBorder="1" applyAlignment="1">
      <alignment vertical="center"/>
    </xf>
    <xf numFmtId="4" fontId="80" fillId="0" borderId="14" xfId="0" applyNumberFormat="1" applyFont="1" applyBorder="1" applyAlignment="1">
      <alignment horizontal="right" vertical="center"/>
    </xf>
    <xf numFmtId="3" fontId="90" fillId="0" borderId="14" xfId="0" applyNumberFormat="1" applyFont="1" applyBorder="1" applyAlignment="1">
      <alignment horizontal="right" vertical="center"/>
    </xf>
    <xf numFmtId="14" fontId="54" fillId="0" borderId="14" xfId="0" applyNumberFormat="1" applyFont="1" applyBorder="1" applyAlignment="1">
      <alignment horizontal="center" vertical="center"/>
    </xf>
    <xf numFmtId="0" fontId="44" fillId="0" borderId="14" xfId="0" applyFont="1" applyBorder="1"/>
    <xf numFmtId="0" fontId="91" fillId="2" borderId="0" xfId="0" applyFont="1" applyFill="1"/>
    <xf numFmtId="0" fontId="38" fillId="4" borderId="0" xfId="0" applyFont="1" applyFill="1" applyAlignment="1">
      <alignment horizontal="left" vertical="center"/>
    </xf>
    <xf numFmtId="0" fontId="0" fillId="4" borderId="0" xfId="0" applyFill="1"/>
    <xf numFmtId="3" fontId="92" fillId="2" borderId="0" xfId="0" applyNumberFormat="1" applyFont="1" applyFill="1" applyAlignment="1">
      <alignment horizontal="center"/>
    </xf>
    <xf numFmtId="0" fontId="93" fillId="2" borderId="0" xfId="0" applyFont="1" applyFill="1" applyAlignment="1">
      <alignment horizontal="center"/>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34" fillId="0" borderId="14" xfId="0" applyFont="1" applyBorder="1" applyAlignment="1">
      <alignment horizontal="left" vertical="center" wrapText="1"/>
    </xf>
    <xf numFmtId="0" fontId="0" fillId="0" borderId="14" xfId="0" applyBorder="1" applyAlignment="1">
      <alignment horizontal="center" vertical="center" wrapText="1"/>
    </xf>
    <xf numFmtId="3" fontId="0" fillId="0" borderId="14" xfId="0" applyNumberFormat="1" applyBorder="1" applyAlignment="1">
      <alignment horizontal="center" vertical="center" wrapText="1"/>
    </xf>
    <xf numFmtId="10" fontId="31" fillId="0" borderId="12" xfId="17" applyNumberFormat="1" applyFont="1" applyBorder="1" applyAlignment="1">
      <alignment horizontal="center" vertical="center" wrapText="1"/>
    </xf>
    <xf numFmtId="3" fontId="0" fillId="4" borderId="14" xfId="0" applyNumberFormat="1" applyFill="1" applyBorder="1" applyAlignment="1">
      <alignment horizontal="right" vertical="center" wrapText="1"/>
    </xf>
    <xf numFmtId="10" fontId="31" fillId="4" borderId="13" xfId="17" applyNumberFormat="1" applyFont="1" applyFill="1" applyBorder="1" applyAlignment="1">
      <alignment horizontal="center" vertical="center" wrapText="1"/>
    </xf>
    <xf numFmtId="3" fontId="94" fillId="4" borderId="14" xfId="0" applyNumberFormat="1" applyFont="1" applyFill="1" applyBorder="1" applyAlignment="1">
      <alignment horizontal="center" vertical="center" wrapText="1"/>
    </xf>
    <xf numFmtId="3" fontId="0" fillId="2" borderId="0" xfId="0" applyNumberFormat="1" applyFill="1"/>
    <xf numFmtId="0" fontId="0" fillId="2" borderId="14" xfId="0" applyFill="1" applyBorder="1" applyAlignment="1">
      <alignment horizontal="center" vertical="center"/>
    </xf>
    <xf numFmtId="3" fontId="0" fillId="2" borderId="14" xfId="0" applyNumberFormat="1" applyFill="1" applyBorder="1" applyAlignment="1">
      <alignment horizontal="center" vertical="center"/>
    </xf>
    <xf numFmtId="3" fontId="94" fillId="0" borderId="14" xfId="0" applyNumberFormat="1" applyFont="1" applyBorder="1" applyAlignment="1">
      <alignment horizontal="center" vertical="center" wrapText="1"/>
    </xf>
    <xf numFmtId="41" fontId="31" fillId="2" borderId="0" xfId="3" applyFont="1" applyFill="1"/>
    <xf numFmtId="0" fontId="87" fillId="0" borderId="0" xfId="0" quotePrefix="1" applyFont="1" applyAlignment="1">
      <alignment horizontal="left"/>
    </xf>
    <xf numFmtId="0" fontId="22" fillId="2" borderId="0" xfId="11" applyFont="1" applyFill="1"/>
    <xf numFmtId="0" fontId="22" fillId="9" borderId="43" xfId="11" applyFont="1" applyFill="1" applyBorder="1" applyAlignment="1">
      <alignment vertical="center"/>
    </xf>
    <xf numFmtId="0" fontId="96" fillId="2" borderId="0" xfId="11" applyFont="1" applyFill="1"/>
    <xf numFmtId="0" fontId="95" fillId="9" borderId="43" xfId="11" applyFont="1" applyFill="1" applyBorder="1" applyAlignment="1">
      <alignment vertical="center"/>
    </xf>
    <xf numFmtId="0" fontId="22" fillId="4" borderId="0" xfId="11" applyFont="1" applyFill="1"/>
    <xf numFmtId="0" fontId="95" fillId="8" borderId="44" xfId="11" applyFont="1" applyFill="1" applyBorder="1" applyAlignment="1">
      <alignment horizontal="center" vertical="center"/>
    </xf>
    <xf numFmtId="0" fontId="95" fillId="8" borderId="45" xfId="11" applyFont="1" applyFill="1" applyBorder="1" applyAlignment="1">
      <alignment horizontal="center" vertical="center" wrapText="1"/>
    </xf>
    <xf numFmtId="0" fontId="95" fillId="8" borderId="46" xfId="11" applyFont="1" applyFill="1" applyBorder="1" applyAlignment="1">
      <alignment horizontal="center" vertical="center" wrapText="1"/>
    </xf>
    <xf numFmtId="0" fontId="0" fillId="5" borderId="0" xfId="0" applyFill="1"/>
    <xf numFmtId="0" fontId="95" fillId="8" borderId="47" xfId="11" applyFont="1" applyFill="1" applyBorder="1" applyAlignment="1">
      <alignment vertical="center"/>
    </xf>
    <xf numFmtId="0" fontId="95" fillId="8" borderId="47" xfId="11" applyFont="1" applyFill="1" applyBorder="1" applyAlignment="1">
      <alignment vertical="center" wrapText="1"/>
    </xf>
    <xf numFmtId="0" fontId="95" fillId="8" borderId="48" xfId="11" applyFont="1" applyFill="1" applyBorder="1" applyAlignment="1">
      <alignment vertical="center" wrapText="1"/>
    </xf>
    <xf numFmtId="14" fontId="38" fillId="3" borderId="14" xfId="12" quotePrefix="1" applyNumberFormat="1" applyFont="1" applyFill="1" applyBorder="1" applyAlignment="1">
      <alignment horizontal="center"/>
    </xf>
    <xf numFmtId="0" fontId="22" fillId="0" borderId="3" xfId="11" applyFont="1" applyBorder="1"/>
    <xf numFmtId="3" fontId="85" fillId="0" borderId="16" xfId="0" applyNumberFormat="1" applyFont="1" applyBorder="1" applyAlignment="1">
      <alignment horizontal="right" vertical="center" wrapText="1"/>
    </xf>
    <xf numFmtId="3" fontId="22" fillId="0" borderId="28" xfId="10" applyNumberFormat="1" applyFont="1" applyFill="1" applyBorder="1"/>
    <xf numFmtId="3" fontId="22" fillId="0" borderId="3" xfId="10" applyNumberFormat="1" applyFont="1" applyFill="1" applyBorder="1"/>
    <xf numFmtId="3" fontId="22" fillId="0" borderId="16" xfId="10" applyNumberFormat="1" applyFont="1" applyFill="1" applyBorder="1"/>
    <xf numFmtId="167" fontId="22" fillId="0" borderId="28" xfId="10" applyNumberFormat="1" applyFont="1" applyFill="1" applyBorder="1"/>
    <xf numFmtId="167" fontId="13" fillId="0" borderId="28" xfId="10" applyNumberFormat="1" applyFont="1" applyFill="1" applyBorder="1"/>
    <xf numFmtId="170" fontId="22" fillId="0" borderId="28" xfId="10" applyFont="1" applyFill="1" applyBorder="1"/>
    <xf numFmtId="167" fontId="22" fillId="0" borderId="16" xfId="10" applyNumberFormat="1" applyFont="1" applyFill="1" applyBorder="1"/>
    <xf numFmtId="167" fontId="22" fillId="0" borderId="0" xfId="11" applyNumberFormat="1" applyFont="1"/>
    <xf numFmtId="3" fontId="22" fillId="0" borderId="0" xfId="11" applyNumberFormat="1" applyFont="1"/>
    <xf numFmtId="0" fontId="22" fillId="0" borderId="0" xfId="11" applyFont="1"/>
    <xf numFmtId="171" fontId="22" fillId="0" borderId="0" xfId="11" applyNumberFormat="1" applyFont="1"/>
    <xf numFmtId="167" fontId="22" fillId="0" borderId="3" xfId="10" applyNumberFormat="1" applyFont="1" applyFill="1" applyBorder="1"/>
    <xf numFmtId="168" fontId="22" fillId="0" borderId="28" xfId="10" applyNumberFormat="1" applyFont="1" applyFill="1" applyBorder="1"/>
    <xf numFmtId="0" fontId="22" fillId="2" borderId="3" xfId="11" applyFont="1" applyFill="1" applyBorder="1"/>
    <xf numFmtId="167" fontId="13" fillId="2" borderId="16" xfId="10" applyNumberFormat="1" applyFont="1" applyFill="1" applyBorder="1"/>
    <xf numFmtId="167" fontId="22" fillId="2" borderId="28" xfId="10" applyNumberFormat="1" applyFont="1" applyFill="1" applyBorder="1"/>
    <xf numFmtId="170" fontId="22" fillId="2" borderId="3" xfId="10" applyFont="1" applyFill="1" applyBorder="1" applyAlignment="1">
      <alignment horizontal="right"/>
    </xf>
    <xf numFmtId="167" fontId="22" fillId="2" borderId="16" xfId="10" applyNumberFormat="1" applyFont="1" applyFill="1" applyBorder="1"/>
    <xf numFmtId="167" fontId="13" fillId="2" borderId="28" xfId="10" applyNumberFormat="1" applyFont="1" applyFill="1" applyBorder="1"/>
    <xf numFmtId="0" fontId="13" fillId="10" borderId="14" xfId="11" applyFont="1" applyFill="1" applyBorder="1"/>
    <xf numFmtId="167" fontId="13" fillId="10" borderId="14" xfId="10" applyNumberFormat="1" applyFont="1" applyFill="1" applyBorder="1"/>
    <xf numFmtId="41" fontId="0" fillId="2" borderId="0" xfId="0" applyNumberFormat="1" applyFill="1"/>
    <xf numFmtId="167" fontId="0" fillId="2" borderId="0" xfId="0" applyNumberFormat="1" applyFill="1"/>
    <xf numFmtId="3" fontId="31" fillId="2" borderId="0" xfId="3" applyNumberFormat="1" applyFont="1" applyFill="1"/>
    <xf numFmtId="171" fontId="82" fillId="0" borderId="0" xfId="0" applyNumberFormat="1" applyFont="1"/>
    <xf numFmtId="0" fontId="41" fillId="0" borderId="0" xfId="0" applyFont="1" applyAlignment="1">
      <alignment vertical="justify" wrapText="1"/>
    </xf>
    <xf numFmtId="0" fontId="39" fillId="0" borderId="0" xfId="0" applyFont="1" applyAlignment="1">
      <alignment horizontal="left" vertical="top" wrapText="1"/>
    </xf>
    <xf numFmtId="3" fontId="41" fillId="0" borderId="0" xfId="0" applyNumberFormat="1" applyFont="1" applyAlignment="1">
      <alignment horizontal="right" vertical="top" wrapText="1"/>
    </xf>
    <xf numFmtId="0" fontId="41" fillId="0" borderId="0" xfId="0" applyFont="1" applyAlignment="1">
      <alignment horizontal="left" vertical="top" wrapText="1"/>
    </xf>
    <xf numFmtId="0" fontId="41" fillId="0" borderId="0" xfId="0" applyFont="1" applyAlignment="1">
      <alignment vertical="top" wrapText="1"/>
    </xf>
    <xf numFmtId="0" fontId="39" fillId="0" borderId="0" xfId="0" applyFont="1" applyAlignment="1">
      <alignment vertical="top" wrapText="1"/>
    </xf>
    <xf numFmtId="3" fontId="41" fillId="0" borderId="2" xfId="3" applyNumberFormat="1" applyFont="1" applyBorder="1" applyAlignment="1">
      <alignment horizontal="right" vertical="top" wrapText="1"/>
    </xf>
    <xf numFmtId="0" fontId="41" fillId="0" borderId="0" xfId="0" applyFont="1" applyAlignment="1">
      <alignment horizontal="center" vertical="top" wrapText="1"/>
    </xf>
    <xf numFmtId="3" fontId="0" fillId="0" borderId="0" xfId="0" applyNumberFormat="1" applyAlignment="1">
      <alignment horizontal="right"/>
    </xf>
    <xf numFmtId="3" fontId="41" fillId="0" borderId="0" xfId="0" applyNumberFormat="1" applyFont="1" applyAlignment="1">
      <alignment horizontal="right" vertical="justify" wrapText="1"/>
    </xf>
    <xf numFmtId="3" fontId="31" fillId="0" borderId="2" xfId="3" applyNumberFormat="1" applyFont="1" applyBorder="1" applyAlignment="1">
      <alignment horizontal="right"/>
    </xf>
    <xf numFmtId="0" fontId="41" fillId="0" borderId="0" xfId="0" applyFont="1" applyAlignment="1">
      <alignment horizontal="justify" vertical="center"/>
    </xf>
    <xf numFmtId="0" fontId="39" fillId="2" borderId="0" xfId="0" applyFont="1" applyFill="1" applyAlignment="1">
      <alignment vertical="justify" wrapText="1"/>
    </xf>
    <xf numFmtId="0" fontId="41" fillId="2" borderId="0" xfId="0" applyFont="1" applyFill="1" applyAlignment="1">
      <alignment vertical="justify" wrapText="1"/>
    </xf>
    <xf numFmtId="0" fontId="41" fillId="2" borderId="0" xfId="0" applyFont="1" applyFill="1" applyAlignment="1">
      <alignment horizontal="left" vertical="top" wrapText="1"/>
    </xf>
    <xf numFmtId="3" fontId="41" fillId="2" borderId="0" xfId="0" applyNumberFormat="1" applyFont="1" applyFill="1" applyAlignment="1">
      <alignment horizontal="right" vertical="top" wrapText="1"/>
    </xf>
    <xf numFmtId="171" fontId="41" fillId="2" borderId="0" xfId="0" applyNumberFormat="1" applyFont="1" applyFill="1" applyAlignment="1">
      <alignment horizontal="right" vertical="top" wrapText="1"/>
    </xf>
    <xf numFmtId="0" fontId="41" fillId="2" borderId="0" xfId="0" applyFont="1" applyFill="1" applyAlignment="1">
      <alignment vertical="top" wrapText="1"/>
    </xf>
    <xf numFmtId="171" fontId="41" fillId="2" borderId="0" xfId="0" applyNumberFormat="1" applyFont="1" applyFill="1" applyAlignment="1">
      <alignment horizontal="right"/>
    </xf>
    <xf numFmtId="41" fontId="41" fillId="2" borderId="0" xfId="0" applyNumberFormat="1" applyFont="1" applyFill="1" applyAlignment="1">
      <alignment horizontal="right"/>
    </xf>
    <xf numFmtId="3" fontId="41" fillId="2" borderId="0" xfId="0" applyNumberFormat="1" applyFont="1" applyFill="1" applyAlignment="1">
      <alignment horizontal="right"/>
    </xf>
    <xf numFmtId="0" fontId="39" fillId="2" borderId="0" xfId="0" applyFont="1" applyFill="1" applyAlignment="1">
      <alignment vertical="top" wrapText="1"/>
    </xf>
    <xf numFmtId="0" fontId="97" fillId="2" borderId="0" xfId="0" applyFont="1" applyFill="1"/>
    <xf numFmtId="0" fontId="39" fillId="2" borderId="0" xfId="0" applyFont="1" applyFill="1" applyAlignment="1">
      <alignment horizontal="center" vertical="center" wrapText="1"/>
    </xf>
    <xf numFmtId="14" fontId="32" fillId="3" borderId="0" xfId="0" applyNumberFormat="1" applyFont="1" applyFill="1" applyAlignment="1">
      <alignment horizontal="center" vertical="center"/>
    </xf>
    <xf numFmtId="41" fontId="31" fillId="2" borderId="2" xfId="3" applyFont="1" applyFill="1" applyBorder="1"/>
    <xf numFmtId="0" fontId="98" fillId="0" borderId="0" xfId="0" applyFont="1"/>
    <xf numFmtId="0" fontId="38" fillId="3" borderId="18" xfId="12" applyFont="1" applyFill="1" applyBorder="1" applyAlignment="1">
      <alignment horizontal="center"/>
    </xf>
    <xf numFmtId="0" fontId="15" fillId="4" borderId="0" xfId="12" applyFont="1" applyFill="1" applyAlignment="1">
      <alignment horizontal="center"/>
    </xf>
    <xf numFmtId="0" fontId="36" fillId="4" borderId="0" xfId="0" applyFont="1" applyFill="1"/>
    <xf numFmtId="168" fontId="36" fillId="0" borderId="0" xfId="0" applyNumberFormat="1" applyFont="1"/>
    <xf numFmtId="3" fontId="15" fillId="4" borderId="0" xfId="2" applyNumberFormat="1" applyFont="1" applyFill="1" applyBorder="1"/>
    <xf numFmtId="0" fontId="43" fillId="4" borderId="0" xfId="0" applyFont="1" applyFill="1"/>
    <xf numFmtId="0" fontId="8" fillId="4" borderId="0" xfId="12" applyFont="1" applyFill="1" applyAlignment="1">
      <alignment horizontal="center"/>
    </xf>
    <xf numFmtId="3" fontId="8" fillId="4" borderId="21" xfId="2" applyNumberFormat="1" applyFont="1" applyFill="1" applyBorder="1"/>
    <xf numFmtId="166" fontId="36" fillId="0" borderId="0" xfId="0" applyNumberFormat="1" applyFont="1"/>
    <xf numFmtId="0" fontId="69" fillId="4" borderId="0" xfId="0" applyFont="1" applyFill="1"/>
    <xf numFmtId="14" fontId="0" fillId="0" borderId="0" xfId="0" applyNumberFormat="1"/>
    <xf numFmtId="0" fontId="37" fillId="0" borderId="0" xfId="1" applyFill="1"/>
    <xf numFmtId="14" fontId="67" fillId="3" borderId="0" xfId="0" applyNumberFormat="1" applyFont="1" applyFill="1" applyAlignment="1">
      <alignment vertical="center"/>
    </xf>
    <xf numFmtId="0" fontId="0" fillId="3" borderId="0" xfId="0" applyFill="1"/>
    <xf numFmtId="168" fontId="0" fillId="0" borderId="0" xfId="0" applyNumberFormat="1"/>
    <xf numFmtId="0" fontId="32" fillId="3" borderId="0" xfId="0" applyFont="1" applyFill="1"/>
    <xf numFmtId="14" fontId="32" fillId="3" borderId="0" xfId="0" applyNumberFormat="1" applyFont="1" applyFill="1"/>
    <xf numFmtId="14" fontId="68" fillId="3" borderId="0" xfId="0" applyNumberFormat="1" applyFont="1" applyFill="1" applyAlignment="1">
      <alignment horizontal="center" vertical="center"/>
    </xf>
    <xf numFmtId="0" fontId="0" fillId="0" borderId="14" xfId="0" applyBorder="1" applyAlignment="1">
      <alignment horizontal="center" vertical="center"/>
    </xf>
    <xf numFmtId="14" fontId="0" fillId="0" borderId="14" xfId="0" applyNumberFormat="1" applyBorder="1" applyAlignment="1">
      <alignment horizontal="center" vertical="center"/>
    </xf>
    <xf numFmtId="0" fontId="93" fillId="4" borderId="14" xfId="12" applyFont="1" applyFill="1" applyBorder="1" applyAlignment="1">
      <alignment horizontal="center" vertical="center" wrapText="1"/>
    </xf>
    <xf numFmtId="0" fontId="93" fillId="4" borderId="14" xfId="12" applyFont="1" applyFill="1" applyBorder="1" applyAlignment="1">
      <alignment horizontal="center" vertical="center"/>
    </xf>
    <xf numFmtId="0" fontId="82" fillId="0" borderId="14" xfId="0" applyFont="1" applyBorder="1" applyAlignment="1">
      <alignment horizontal="center" vertical="center"/>
    </xf>
    <xf numFmtId="14" fontId="82" fillId="0" borderId="14" xfId="0" applyNumberFormat="1" applyFont="1" applyBorder="1" applyAlignment="1">
      <alignment horizontal="center" vertical="center"/>
    </xf>
    <xf numFmtId="0" fontId="99" fillId="4" borderId="14" xfId="12" applyFont="1" applyFill="1" applyBorder="1" applyAlignment="1">
      <alignment horizontal="center" vertical="center" wrapText="1"/>
    </xf>
    <xf numFmtId="0" fontId="99" fillId="4" borderId="14" xfId="12" applyFont="1" applyFill="1" applyBorder="1" applyAlignment="1">
      <alignment horizontal="center" vertical="center"/>
    </xf>
    <xf numFmtId="0" fontId="98" fillId="0" borderId="0" xfId="0" applyFont="1" applyAlignment="1">
      <alignment horizontal="center"/>
    </xf>
    <xf numFmtId="14" fontId="34" fillId="0" borderId="0" xfId="0" applyNumberFormat="1" applyFont="1" applyAlignment="1">
      <alignment horizontal="center" vertical="center"/>
    </xf>
    <xf numFmtId="0" fontId="4" fillId="4" borderId="0" xfId="12" applyFont="1" applyFill="1" applyAlignment="1">
      <alignment horizontal="center"/>
    </xf>
    <xf numFmtId="0" fontId="34" fillId="0" borderId="0" xfId="0" applyFont="1" applyAlignment="1">
      <alignment horizontal="center"/>
    </xf>
    <xf numFmtId="0" fontId="34" fillId="0" borderId="0" xfId="0" applyFont="1" applyAlignment="1">
      <alignment horizontal="center" vertical="center"/>
    </xf>
    <xf numFmtId="0" fontId="34" fillId="0" borderId="18" xfId="0" applyFont="1" applyBorder="1" applyAlignment="1">
      <alignment horizontal="center"/>
    </xf>
    <xf numFmtId="166" fontId="34" fillId="0" borderId="0" xfId="0" applyNumberFormat="1" applyFont="1" applyAlignment="1">
      <alignment horizontal="center"/>
    </xf>
    <xf numFmtId="14" fontId="82" fillId="0" borderId="0" xfId="0" applyNumberFormat="1" applyFont="1" applyAlignment="1">
      <alignment horizontal="center"/>
    </xf>
    <xf numFmtId="0" fontId="0" fillId="0" borderId="0" xfId="0" applyAlignment="1">
      <alignment horizontal="center"/>
    </xf>
    <xf numFmtId="168" fontId="100" fillId="0" borderId="0" xfId="0" applyNumberFormat="1" applyFont="1"/>
    <xf numFmtId="41" fontId="100" fillId="0" borderId="0" xfId="0" applyNumberFormat="1" applyFont="1"/>
    <xf numFmtId="166" fontId="100" fillId="0" borderId="0" xfId="0" applyNumberFormat="1" applyFont="1"/>
    <xf numFmtId="14" fontId="0" fillId="0" borderId="0" xfId="0" applyNumberFormat="1" applyAlignment="1">
      <alignment horizontal="center"/>
    </xf>
    <xf numFmtId="3" fontId="100" fillId="0" borderId="0" xfId="0" applyNumberFormat="1" applyFont="1"/>
    <xf numFmtId="0" fontId="101" fillId="0" borderId="0" xfId="0" applyFont="1"/>
    <xf numFmtId="0" fontId="34" fillId="0" borderId="18" xfId="0" applyFont="1" applyBorder="1"/>
    <xf numFmtId="168" fontId="34" fillId="0" borderId="0" xfId="0" applyNumberFormat="1" applyFont="1" applyAlignment="1">
      <alignment horizontal="center"/>
    </xf>
    <xf numFmtId="3" fontId="100" fillId="0" borderId="0" xfId="0" applyNumberFormat="1" applyFont="1" applyAlignment="1">
      <alignment horizontal="right" vertical="center" wrapText="1"/>
    </xf>
    <xf numFmtId="0" fontId="0" fillId="0" borderId="18" xfId="0" applyBorder="1"/>
    <xf numFmtId="14" fontId="0" fillId="0" borderId="18" xfId="0" applyNumberFormat="1" applyBorder="1"/>
    <xf numFmtId="0" fontId="0" fillId="0" borderId="18" xfId="0" applyBorder="1" applyAlignment="1">
      <alignment horizontal="center"/>
    </xf>
    <xf numFmtId="0" fontId="0" fillId="3" borderId="18" xfId="0" applyFill="1" applyBorder="1"/>
    <xf numFmtId="3" fontId="97" fillId="0" borderId="0" xfId="0" applyNumberFormat="1" applyFont="1"/>
    <xf numFmtId="0" fontId="91" fillId="0" borderId="0" xfId="0" applyFont="1"/>
    <xf numFmtId="3" fontId="82" fillId="4" borderId="0" xfId="0" applyNumberFormat="1" applyFont="1" applyFill="1"/>
    <xf numFmtId="0" fontId="82" fillId="0" borderId="0" xfId="0" applyFont="1"/>
    <xf numFmtId="0" fontId="34" fillId="0" borderId="14" xfId="0" applyFont="1" applyBorder="1" applyAlignment="1">
      <alignment horizontal="center" vertical="center"/>
    </xf>
    <xf numFmtId="14" fontId="34" fillId="0" borderId="14" xfId="0" applyNumberFormat="1" applyFont="1" applyBorder="1" applyAlignment="1">
      <alignment horizontal="center" vertical="center"/>
    </xf>
    <xf numFmtId="0" fontId="92" fillId="4" borderId="14" xfId="12" applyFont="1" applyFill="1" applyBorder="1" applyAlignment="1">
      <alignment horizontal="center" vertical="center" wrapText="1"/>
    </xf>
    <xf numFmtId="0" fontId="92" fillId="4" borderId="14" xfId="12" applyFont="1" applyFill="1" applyBorder="1" applyAlignment="1">
      <alignment horizontal="center" vertical="center"/>
    </xf>
    <xf numFmtId="0" fontId="34" fillId="0" borderId="14" xfId="0" applyFont="1" applyBorder="1" applyAlignment="1">
      <alignment horizontal="center" vertical="center" wrapText="1"/>
    </xf>
    <xf numFmtId="14" fontId="34" fillId="0" borderId="14" xfId="0" applyNumberFormat="1" applyFont="1" applyBorder="1" applyAlignment="1">
      <alignment horizontal="center" vertical="center" wrapText="1"/>
    </xf>
    <xf numFmtId="166" fontId="102" fillId="0" borderId="0" xfId="0" applyNumberFormat="1" applyFont="1" applyAlignment="1">
      <alignment horizontal="center"/>
    </xf>
    <xf numFmtId="1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166" fontId="100" fillId="0" borderId="0" xfId="0" applyNumberFormat="1" applyFont="1" applyAlignment="1">
      <alignment vertical="center"/>
    </xf>
    <xf numFmtId="0" fontId="34" fillId="0" borderId="18" xfId="0" applyFont="1" applyBorder="1" applyAlignment="1">
      <alignment horizontal="left"/>
    </xf>
    <xf numFmtId="0" fontId="100" fillId="0" borderId="0" xfId="0" applyFont="1"/>
    <xf numFmtId="0" fontId="100" fillId="0" borderId="0" xfId="0" applyFont="1" applyAlignment="1">
      <alignment vertical="center" wrapText="1"/>
    </xf>
    <xf numFmtId="171" fontId="34" fillId="0" borderId="0" xfId="0" applyNumberFormat="1" applyFont="1" applyAlignment="1">
      <alignment horizontal="center"/>
    </xf>
    <xf numFmtId="3" fontId="34" fillId="0" borderId="0" xfId="0" applyNumberFormat="1" applyFont="1"/>
    <xf numFmtId="3" fontId="0" fillId="2" borderId="0" xfId="0" applyNumberFormat="1" applyFill="1" applyAlignment="1">
      <alignment horizontal="right"/>
    </xf>
    <xf numFmtId="0" fontId="103" fillId="2" borderId="0" xfId="0" applyFont="1" applyFill="1" applyAlignment="1">
      <alignment horizontal="left" vertical="top" wrapText="1"/>
    </xf>
    <xf numFmtId="172" fontId="39" fillId="4" borderId="21" xfId="0" applyNumberFormat="1" applyFont="1" applyFill="1" applyBorder="1"/>
    <xf numFmtId="3" fontId="41" fillId="2" borderId="0" xfId="0" applyNumberFormat="1" applyFont="1" applyFill="1"/>
    <xf numFmtId="171" fontId="105" fillId="0" borderId="0" xfId="19" applyNumberFormat="1" applyFont="1">
      <alignment horizontal="right" vertical="top"/>
    </xf>
    <xf numFmtId="172" fontId="0" fillId="2" borderId="0" xfId="0" applyNumberFormat="1" applyFill="1"/>
    <xf numFmtId="0" fontId="98" fillId="2" borderId="0" xfId="0" applyFont="1" applyFill="1"/>
    <xf numFmtId="0" fontId="34" fillId="2" borderId="0" xfId="0" applyFont="1" applyFill="1" applyAlignment="1">
      <alignment horizontal="center" vertical="center"/>
    </xf>
    <xf numFmtId="171" fontId="41" fillId="2" borderId="0" xfId="0" applyNumberFormat="1" applyFont="1" applyFill="1"/>
    <xf numFmtId="0" fontId="38" fillId="0" borderId="0" xfId="0" applyFont="1" applyAlignment="1">
      <alignment vertical="center" wrapText="1"/>
    </xf>
    <xf numFmtId="0" fontId="0" fillId="2" borderId="0" xfId="0" applyFill="1" applyAlignment="1">
      <alignment horizontal="left" vertical="center"/>
    </xf>
    <xf numFmtId="0" fontId="8" fillId="4" borderId="18" xfId="13" applyFont="1" applyFill="1" applyBorder="1" applyAlignment="1">
      <alignment horizontal="left"/>
    </xf>
    <xf numFmtId="0" fontId="4" fillId="4" borderId="0" xfId="13" applyFont="1" applyFill="1" applyAlignment="1">
      <alignment horizontal="left"/>
    </xf>
    <xf numFmtId="0" fontId="6" fillId="4" borderId="0" xfId="0" applyFont="1" applyFill="1"/>
    <xf numFmtId="0" fontId="103" fillId="4" borderId="0" xfId="0" applyFont="1" applyFill="1"/>
    <xf numFmtId="0" fontId="4" fillId="4" borderId="0" xfId="13" applyFont="1" applyFill="1"/>
    <xf numFmtId="3" fontId="39" fillId="4" borderId="21" xfId="0" applyNumberFormat="1" applyFont="1" applyFill="1" applyBorder="1"/>
    <xf numFmtId="41" fontId="39" fillId="4" borderId="0" xfId="0" applyNumberFormat="1" applyFont="1" applyFill="1"/>
    <xf numFmtId="164" fontId="4" fillId="4" borderId="0" xfId="13" applyNumberFormat="1" applyFont="1" applyFill="1"/>
    <xf numFmtId="41" fontId="0" fillId="0" borderId="0" xfId="0" applyNumberFormat="1"/>
    <xf numFmtId="0" fontId="97" fillId="0" borderId="0" xfId="0" applyFont="1"/>
    <xf numFmtId="0" fontId="34" fillId="0" borderId="0" xfId="0" quotePrefix="1" applyFont="1" applyAlignment="1">
      <alignment horizontal="center"/>
    </xf>
    <xf numFmtId="3" fontId="0" fillId="0" borderId="18" xfId="0" applyNumberFormat="1" applyBorder="1"/>
    <xf numFmtId="0" fontId="107" fillId="0" borderId="0" xfId="0" quotePrefix="1" applyFont="1"/>
    <xf numFmtId="0" fontId="80" fillId="0" borderId="14" xfId="0" applyFont="1" applyBorder="1" applyAlignment="1">
      <alignment vertical="center" wrapText="1"/>
    </xf>
    <xf numFmtId="0" fontId="80" fillId="0" borderId="14" xfId="0" applyFont="1" applyBorder="1" applyAlignment="1">
      <alignment vertical="center"/>
    </xf>
    <xf numFmtId="3" fontId="80" fillId="0" borderId="14" xfId="0" applyNumberFormat="1" applyFont="1" applyBorder="1" applyAlignment="1">
      <alignment vertical="center"/>
    </xf>
    <xf numFmtId="0" fontId="39" fillId="0" borderId="0" xfId="0" applyFont="1" applyAlignment="1">
      <alignment horizontal="center" vertical="center"/>
    </xf>
    <xf numFmtId="0" fontId="38" fillId="4" borderId="0" xfId="0" applyFont="1" applyFill="1" applyAlignment="1">
      <alignment vertical="center"/>
    </xf>
    <xf numFmtId="0" fontId="34" fillId="2" borderId="18" xfId="0" applyFont="1" applyFill="1" applyBorder="1"/>
    <xf numFmtId="41" fontId="0" fillId="2" borderId="18" xfId="0" applyNumberFormat="1" applyFill="1" applyBorder="1"/>
    <xf numFmtId="0" fontId="0" fillId="2" borderId="0" xfId="0" applyFill="1" applyAlignment="1">
      <alignment horizontal="left" vertical="top" wrapText="1"/>
    </xf>
    <xf numFmtId="0" fontId="0" fillId="2" borderId="18" xfId="0" applyFill="1" applyBorder="1"/>
    <xf numFmtId="0" fontId="98" fillId="4" borderId="0" xfId="0" applyFont="1" applyFill="1"/>
    <xf numFmtId="0" fontId="38" fillId="2" borderId="0" xfId="0" applyFont="1" applyFill="1" applyAlignment="1">
      <alignment vertical="center"/>
    </xf>
    <xf numFmtId="0" fontId="34" fillId="4" borderId="0" xfId="0" applyFont="1" applyFill="1"/>
    <xf numFmtId="0" fontId="97" fillId="4" borderId="0" xfId="0" applyFont="1" applyFill="1"/>
    <xf numFmtId="172" fontId="41" fillId="4" borderId="0" xfId="0" applyNumberFormat="1" applyFont="1" applyFill="1"/>
    <xf numFmtId="14" fontId="67" fillId="3" borderId="0" xfId="0" applyNumberFormat="1" applyFont="1" applyFill="1" applyAlignment="1">
      <alignment horizontal="center" vertical="center"/>
    </xf>
    <xf numFmtId="0" fontId="67" fillId="0" borderId="0" xfId="0" applyFont="1" applyAlignment="1">
      <alignment horizontal="center" vertical="center"/>
    </xf>
    <xf numFmtId="0" fontId="43" fillId="11" borderId="0" xfId="0" applyFont="1" applyFill="1"/>
    <xf numFmtId="0" fontId="36" fillId="11" borderId="0" xfId="0" applyFont="1" applyFill="1"/>
    <xf numFmtId="166" fontId="36" fillId="4" borderId="0" xfId="0" applyNumberFormat="1" applyFont="1" applyFill="1"/>
    <xf numFmtId="3" fontId="36" fillId="4" borderId="0" xfId="0" applyNumberFormat="1" applyFont="1" applyFill="1"/>
    <xf numFmtId="3" fontId="36" fillId="11" borderId="0" xfId="0" applyNumberFormat="1" applyFont="1" applyFill="1"/>
    <xf numFmtId="169" fontId="36" fillId="4" borderId="0" xfId="0" applyNumberFormat="1" applyFont="1" applyFill="1"/>
    <xf numFmtId="168" fontId="36" fillId="4" borderId="0" xfId="0" applyNumberFormat="1" applyFont="1" applyFill="1"/>
    <xf numFmtId="173" fontId="36" fillId="4" borderId="0" xfId="0" applyNumberFormat="1" applyFont="1" applyFill="1"/>
    <xf numFmtId="41" fontId="82" fillId="0" borderId="0" xfId="0" applyNumberFormat="1" applyFont="1"/>
    <xf numFmtId="0" fontId="62" fillId="4" borderId="0" xfId="0" applyFont="1" applyFill="1"/>
    <xf numFmtId="3" fontId="62" fillId="4" borderId="21" xfId="0" applyNumberFormat="1" applyFont="1" applyFill="1" applyBorder="1"/>
    <xf numFmtId="3" fontId="0" fillId="4" borderId="0" xfId="0" applyNumberFormat="1" applyFill="1"/>
    <xf numFmtId="0" fontId="37" fillId="2" borderId="0" xfId="1" applyFill="1" applyAlignment="1">
      <alignment horizontal="right"/>
    </xf>
    <xf numFmtId="0" fontId="36" fillId="4" borderId="0" xfId="0" quotePrefix="1" applyFont="1" applyFill="1"/>
    <xf numFmtId="41" fontId="0" fillId="4" borderId="0" xfId="0" applyNumberFormat="1" applyFill="1"/>
    <xf numFmtId="41" fontId="31" fillId="4" borderId="0" xfId="3" applyFont="1" applyFill="1"/>
    <xf numFmtId="0" fontId="36" fillId="11" borderId="0" xfId="0" quotePrefix="1" applyFont="1" applyFill="1"/>
    <xf numFmtId="3" fontId="43" fillId="11" borderId="0" xfId="0" applyNumberFormat="1" applyFont="1" applyFill="1"/>
    <xf numFmtId="166" fontId="0" fillId="4" borderId="0" xfId="0" applyNumberFormat="1" applyFill="1"/>
    <xf numFmtId="168" fontId="0" fillId="4" borderId="0" xfId="0" applyNumberFormat="1" applyFill="1"/>
    <xf numFmtId="3" fontId="67" fillId="0" borderId="0" xfId="0" applyNumberFormat="1" applyFont="1" applyAlignment="1">
      <alignment horizontal="center" vertical="center"/>
    </xf>
    <xf numFmtId="169" fontId="0" fillId="4" borderId="0" xfId="0" applyNumberFormat="1" applyFill="1"/>
    <xf numFmtId="171" fontId="36" fillId="4" borderId="0" xfId="0" applyNumberFormat="1" applyFont="1" applyFill="1"/>
    <xf numFmtId="175" fontId="36" fillId="4" borderId="0" xfId="0" applyNumberFormat="1" applyFont="1" applyFill="1"/>
    <xf numFmtId="3" fontId="43" fillId="4" borderId="21" xfId="0" applyNumberFormat="1" applyFont="1" applyFill="1" applyBorder="1"/>
    <xf numFmtId="0" fontId="93" fillId="2" borderId="0" xfId="0" applyFont="1" applyFill="1"/>
    <xf numFmtId="0" fontId="93" fillId="0" borderId="0" xfId="0" applyFont="1"/>
    <xf numFmtId="0" fontId="22" fillId="2" borderId="0" xfId="0" applyFont="1" applyFill="1" applyAlignment="1">
      <alignment vertical="center" wrapText="1"/>
    </xf>
    <xf numFmtId="0" fontId="22" fillId="2" borderId="0" xfId="0" applyFont="1" applyFill="1" applyAlignment="1">
      <alignment horizontal="center" vertical="center" wrapText="1"/>
    </xf>
    <xf numFmtId="0" fontId="32" fillId="3" borderId="14" xfId="0" applyFont="1" applyFill="1" applyBorder="1"/>
    <xf numFmtId="14" fontId="67" fillId="3" borderId="14" xfId="0" applyNumberFormat="1" applyFont="1" applyFill="1" applyBorder="1" applyAlignment="1">
      <alignment horizontal="center" vertical="center" wrapText="1"/>
    </xf>
    <xf numFmtId="0" fontId="67" fillId="3" borderId="14" xfId="0" applyFont="1" applyFill="1" applyBorder="1" applyAlignment="1">
      <alignment vertical="center" wrapText="1"/>
    </xf>
    <xf numFmtId="0" fontId="108" fillId="3" borderId="14" xfId="0" applyFont="1" applyFill="1" applyBorder="1" applyAlignment="1">
      <alignment vertical="center" wrapText="1"/>
    </xf>
    <xf numFmtId="0" fontId="108" fillId="3" borderId="14" xfId="0" applyFont="1" applyFill="1" applyBorder="1" applyAlignment="1">
      <alignment horizontal="center" vertical="center" wrapText="1"/>
    </xf>
    <xf numFmtId="0" fontId="22" fillId="0" borderId="14" xfId="0" applyFont="1" applyBorder="1" applyAlignment="1">
      <alignment vertical="center" wrapText="1"/>
    </xf>
    <xf numFmtId="3" fontId="22" fillId="0" borderId="14" xfId="0" applyNumberFormat="1" applyFont="1" applyBorder="1" applyAlignment="1">
      <alignment vertical="center" wrapText="1"/>
    </xf>
    <xf numFmtId="0" fontId="23" fillId="0" borderId="14" xfId="0" applyFont="1" applyBorder="1" applyAlignment="1">
      <alignment vertical="center" wrapText="1"/>
    </xf>
    <xf numFmtId="0" fontId="13" fillId="0" borderId="14" xfId="0" applyFont="1" applyBorder="1" applyAlignment="1">
      <alignment vertical="center" wrapText="1"/>
    </xf>
    <xf numFmtId="3" fontId="13" fillId="0" borderId="14" xfId="0" applyNumberFormat="1" applyFont="1" applyBorder="1" applyAlignment="1">
      <alignment vertical="center" wrapText="1"/>
    </xf>
    <xf numFmtId="3" fontId="93" fillId="2" borderId="0" xfId="0" applyNumberFormat="1" applyFont="1" applyFill="1"/>
    <xf numFmtId="167" fontId="93" fillId="2" borderId="0" xfId="0" applyNumberFormat="1" applyFont="1" applyFill="1"/>
    <xf numFmtId="0" fontId="24" fillId="0" borderId="0" xfId="0" applyFont="1"/>
    <xf numFmtId="41" fontId="93" fillId="2" borderId="0" xfId="3" applyFont="1" applyFill="1"/>
    <xf numFmtId="0" fontId="24" fillId="2" borderId="0" xfId="0" applyFont="1" applyFill="1"/>
    <xf numFmtId="0" fontId="33" fillId="2" borderId="0" xfId="0" applyFont="1" applyFill="1"/>
    <xf numFmtId="0" fontId="33" fillId="0" borderId="0" xfId="0" applyFont="1"/>
    <xf numFmtId="0" fontId="74" fillId="2" borderId="0" xfId="0" applyFont="1" applyFill="1"/>
    <xf numFmtId="9" fontId="74" fillId="2" borderId="0" xfId="17" applyFont="1" applyFill="1" applyBorder="1"/>
    <xf numFmtId="167" fontId="74" fillId="2" borderId="0" xfId="7" applyNumberFormat="1" applyFont="1" applyFill="1" applyBorder="1"/>
    <xf numFmtId="3" fontId="74" fillId="2" borderId="0" xfId="0" applyNumberFormat="1" applyFont="1" applyFill="1"/>
    <xf numFmtId="9" fontId="85" fillId="2" borderId="0" xfId="17" applyFont="1" applyFill="1" applyBorder="1" applyAlignment="1"/>
    <xf numFmtId="0" fontId="109" fillId="2" borderId="0" xfId="0" applyFont="1" applyFill="1"/>
    <xf numFmtId="171" fontId="74" fillId="0" borderId="0" xfId="0" applyNumberFormat="1" applyFont="1" applyAlignment="1">
      <alignment horizontal="right"/>
    </xf>
    <xf numFmtId="172" fontId="74" fillId="2" borderId="0" xfId="0" applyNumberFormat="1" applyFont="1" applyFill="1" applyAlignment="1">
      <alignment horizontal="right"/>
    </xf>
    <xf numFmtId="167" fontId="110" fillId="2" borderId="0" xfId="7" applyNumberFormat="1" applyFont="1" applyFill="1" applyBorder="1"/>
    <xf numFmtId="175" fontId="74" fillId="0" borderId="0" xfId="0" applyNumberFormat="1" applyFont="1"/>
    <xf numFmtId="166" fontId="0" fillId="2" borderId="0" xfId="0" applyNumberFormat="1" applyFill="1"/>
    <xf numFmtId="169" fontId="74" fillId="0" borderId="0" xfId="0" applyNumberFormat="1" applyFont="1" applyAlignment="1">
      <alignment horizontal="right"/>
    </xf>
    <xf numFmtId="166" fontId="41" fillId="0" borderId="0" xfId="3" applyNumberFormat="1" applyFont="1" applyFill="1"/>
    <xf numFmtId="168" fontId="74" fillId="0" borderId="0" xfId="0" applyNumberFormat="1" applyFont="1" applyAlignment="1">
      <alignment horizontal="right"/>
    </xf>
    <xf numFmtId="168" fontId="41" fillId="0" borderId="0" xfId="3" applyNumberFormat="1" applyFont="1" applyFill="1"/>
    <xf numFmtId="171" fontId="41" fillId="0" borderId="0" xfId="3" applyNumberFormat="1" applyFont="1" applyFill="1"/>
    <xf numFmtId="0" fontId="110" fillId="2" borderId="0" xfId="0" applyFont="1" applyFill="1"/>
    <xf numFmtId="9" fontId="110" fillId="2" borderId="0" xfId="17" applyFont="1" applyFill="1" applyBorder="1"/>
    <xf numFmtId="3" fontId="74" fillId="2" borderId="0" xfId="17" applyNumberFormat="1" applyFont="1" applyFill="1" applyBorder="1"/>
    <xf numFmtId="0" fontId="111" fillId="2" borderId="0" xfId="0" applyFont="1" applyFill="1"/>
    <xf numFmtId="167" fontId="110" fillId="2" borderId="0" xfId="7" applyNumberFormat="1" applyFont="1" applyFill="1" applyBorder="1" applyAlignment="1">
      <alignment horizontal="center"/>
    </xf>
    <xf numFmtId="0" fontId="109" fillId="2" borderId="0" xfId="0" applyFont="1" applyFill="1" applyAlignment="1">
      <alignment horizontal="center"/>
    </xf>
    <xf numFmtId="3" fontId="39" fillId="4" borderId="0" xfId="0" applyNumberFormat="1" applyFont="1" applyFill="1"/>
    <xf numFmtId="3" fontId="74" fillId="2" borderId="0" xfId="0" applyNumberFormat="1" applyFont="1" applyFill="1" applyAlignment="1">
      <alignment horizontal="right"/>
    </xf>
    <xf numFmtId="0" fontId="79" fillId="2" borderId="0" xfId="0" applyFont="1" applyFill="1" applyAlignment="1">
      <alignment horizontal="center"/>
    </xf>
    <xf numFmtId="171" fontId="74" fillId="0" borderId="0" xfId="19" applyNumberFormat="1" applyFont="1">
      <alignment horizontal="right" vertical="top"/>
    </xf>
    <xf numFmtId="41" fontId="41" fillId="4" borderId="0" xfId="0" applyNumberFormat="1" applyFont="1" applyFill="1"/>
    <xf numFmtId="172" fontId="41" fillId="0" borderId="0" xfId="3" applyNumberFormat="1" applyFont="1" applyFill="1"/>
    <xf numFmtId="171" fontId="74" fillId="0" borderId="0" xfId="18" applyNumberFormat="1" applyFont="1">
      <alignment horizontal="right" vertical="top"/>
    </xf>
    <xf numFmtId="41" fontId="74" fillId="2" borderId="0" xfId="0" applyNumberFormat="1" applyFont="1" applyFill="1" applyAlignment="1">
      <alignment horizontal="right"/>
    </xf>
    <xf numFmtId="172" fontId="41" fillId="0" borderId="0" xfId="0" applyNumberFormat="1" applyFont="1"/>
    <xf numFmtId="41" fontId="41" fillId="2" borderId="0" xfId="0" applyNumberFormat="1" applyFont="1" applyFill="1"/>
    <xf numFmtId="0" fontId="38" fillId="3" borderId="0" xfId="0" applyFont="1" applyFill="1" applyAlignment="1">
      <alignment horizontal="right"/>
    </xf>
    <xf numFmtId="9" fontId="113" fillId="2" borderId="0" xfId="17" applyFont="1" applyFill="1" applyBorder="1" applyAlignment="1"/>
    <xf numFmtId="0" fontId="38" fillId="4" borderId="0" xfId="0" applyFont="1" applyFill="1" applyAlignment="1">
      <alignment horizontal="left"/>
    </xf>
    <xf numFmtId="0" fontId="38" fillId="4" borderId="0" xfId="0" applyFont="1" applyFill="1" applyAlignment="1">
      <alignment horizontal="right"/>
    </xf>
    <xf numFmtId="167" fontId="74" fillId="2" borderId="0" xfId="7" applyNumberFormat="1" applyFont="1" applyFill="1" applyBorder="1" applyAlignment="1">
      <alignment horizontal="right"/>
    </xf>
    <xf numFmtId="0" fontId="0" fillId="2" borderId="0" xfId="0" applyFill="1" applyAlignment="1">
      <alignment horizontal="right"/>
    </xf>
    <xf numFmtId="3" fontId="34" fillId="4" borderId="21" xfId="0" applyNumberFormat="1" applyFont="1" applyFill="1" applyBorder="1"/>
    <xf numFmtId="0" fontId="38" fillId="3" borderId="0" xfId="0" applyFont="1" applyFill="1" applyAlignment="1">
      <alignment horizontal="left" vertical="center"/>
    </xf>
    <xf numFmtId="0" fontId="85" fillId="2" borderId="0" xfId="0" applyFont="1" applyFill="1"/>
    <xf numFmtId="172" fontId="74" fillId="2" borderId="0" xfId="0" applyNumberFormat="1" applyFont="1" applyFill="1"/>
    <xf numFmtId="0" fontId="109" fillId="2" borderId="0" xfId="0" applyFont="1" applyFill="1" applyAlignment="1">
      <alignment vertical="center" wrapText="1"/>
    </xf>
    <xf numFmtId="0" fontId="74" fillId="2" borderId="0" xfId="0" quotePrefix="1" applyFont="1" applyFill="1"/>
    <xf numFmtId="0" fontId="114" fillId="2" borderId="0" xfId="0" applyFont="1" applyFill="1" applyAlignment="1">
      <alignment wrapText="1"/>
    </xf>
    <xf numFmtId="0" fontId="32" fillId="0" borderId="0" xfId="0" applyFont="1" applyAlignment="1">
      <alignment horizontal="center" vertical="center"/>
    </xf>
    <xf numFmtId="0" fontId="93" fillId="2" borderId="0" xfId="0" applyFont="1" applyFill="1" applyAlignment="1">
      <alignment vertical="center"/>
    </xf>
    <xf numFmtId="3" fontId="93" fillId="2" borderId="0" xfId="0" applyNumberFormat="1" applyFont="1" applyFill="1" applyAlignment="1">
      <alignment horizontal="center" vertical="center" wrapText="1"/>
    </xf>
    <xf numFmtId="0" fontId="33" fillId="2" borderId="0" xfId="0" applyFont="1" applyFill="1" applyAlignment="1">
      <alignment wrapText="1"/>
    </xf>
    <xf numFmtId="3" fontId="93" fillId="2" borderId="0" xfId="0" applyNumberFormat="1" applyFont="1" applyFill="1" applyAlignment="1">
      <alignment horizontal="center" vertical="center"/>
    </xf>
    <xf numFmtId="0" fontId="92" fillId="2" borderId="0" xfId="0" applyFont="1" applyFill="1" applyAlignment="1">
      <alignment vertical="center" wrapText="1"/>
    </xf>
    <xf numFmtId="3" fontId="92" fillId="0" borderId="0" xfId="0" applyNumberFormat="1" applyFont="1" applyAlignment="1">
      <alignment horizontal="center" vertical="center" wrapText="1"/>
    </xf>
    <xf numFmtId="3" fontId="92" fillId="2" borderId="0" xfId="0" applyNumberFormat="1" applyFont="1" applyFill="1" applyAlignment="1">
      <alignment horizontal="center" vertical="center" wrapText="1"/>
    </xf>
    <xf numFmtId="3" fontId="33" fillId="2" borderId="0" xfId="0" applyNumberFormat="1" applyFont="1" applyFill="1" applyAlignment="1">
      <alignment wrapText="1"/>
    </xf>
    <xf numFmtId="41" fontId="33" fillId="2" borderId="0" xfId="0" applyNumberFormat="1" applyFont="1" applyFill="1" applyAlignment="1">
      <alignment wrapText="1"/>
    </xf>
    <xf numFmtId="0" fontId="115" fillId="2" borderId="0" xfId="0" applyFont="1" applyFill="1"/>
    <xf numFmtId="0" fontId="116" fillId="2" borderId="0" xfId="1" applyFont="1" applyFill="1" applyAlignment="1">
      <alignment horizontal="right"/>
    </xf>
    <xf numFmtId="0" fontId="115" fillId="0" borderId="0" xfId="0" applyFont="1"/>
    <xf numFmtId="0" fontId="117" fillId="2" borderId="0" xfId="0" applyFont="1" applyFill="1"/>
    <xf numFmtId="0" fontId="68" fillId="0" borderId="0" xfId="0" applyFont="1"/>
    <xf numFmtId="0" fontId="118" fillId="2" borderId="0" xfId="0" applyFont="1" applyFill="1"/>
    <xf numFmtId="0" fontId="118" fillId="0" borderId="0" xfId="0" applyFont="1"/>
    <xf numFmtId="0" fontId="119" fillId="0" borderId="32" xfId="0" applyFont="1" applyBorder="1" applyAlignment="1">
      <alignment horizontal="center" vertical="center" wrapText="1"/>
    </xf>
    <xf numFmtId="0" fontId="119" fillId="0" borderId="24" xfId="0" applyFont="1" applyBorder="1" applyAlignment="1">
      <alignment horizontal="center" vertical="center" wrapText="1"/>
    </xf>
    <xf numFmtId="0" fontId="118" fillId="0" borderId="33" xfId="0" applyFont="1" applyBorder="1" applyAlignment="1">
      <alignment horizontal="center" vertical="center" wrapText="1"/>
    </xf>
    <xf numFmtId="0" fontId="118" fillId="0" borderId="33" xfId="0" applyFont="1" applyBorder="1" applyAlignment="1">
      <alignment horizontal="left" vertical="center" wrapText="1"/>
    </xf>
    <xf numFmtId="0" fontId="118" fillId="0" borderId="34" xfId="0" applyFont="1" applyBorder="1" applyAlignment="1">
      <alignment horizontal="center" vertical="center" wrapText="1"/>
    </xf>
    <xf numFmtId="4" fontId="118" fillId="0" borderId="34" xfId="0" applyNumberFormat="1" applyFont="1" applyBorder="1" applyAlignment="1">
      <alignment horizontal="center" vertical="center" wrapText="1"/>
    </xf>
    <xf numFmtId="0" fontId="118" fillId="0" borderId="35" xfId="0" applyFont="1" applyBorder="1" applyAlignment="1">
      <alignment horizontal="center" vertical="center" wrapText="1"/>
    </xf>
    <xf numFmtId="4" fontId="118" fillId="0" borderId="33" xfId="0" applyNumberFormat="1" applyFont="1" applyBorder="1" applyAlignment="1">
      <alignment horizontal="center" vertical="center" wrapText="1"/>
    </xf>
    <xf numFmtId="0" fontId="118" fillId="0" borderId="36" xfId="0" applyFont="1" applyBorder="1" applyAlignment="1">
      <alignment horizontal="center" vertical="center" wrapText="1"/>
    </xf>
    <xf numFmtId="0" fontId="118" fillId="0" borderId="37" xfId="0" applyFont="1" applyBorder="1" applyAlignment="1">
      <alignment horizontal="left" vertical="center" wrapText="1"/>
    </xf>
    <xf numFmtId="4" fontId="118" fillId="0" borderId="37" xfId="0" applyNumberFormat="1" applyFont="1" applyBorder="1" applyAlignment="1">
      <alignment horizontal="center" vertical="center" wrapText="1"/>
    </xf>
    <xf numFmtId="0" fontId="118" fillId="0" borderId="38" xfId="0" applyFont="1" applyBorder="1" applyAlignment="1">
      <alignment horizontal="center" vertical="center" wrapText="1"/>
    </xf>
    <xf numFmtId="0" fontId="118" fillId="0" borderId="39" xfId="0" applyFont="1" applyBorder="1" applyAlignment="1">
      <alignment horizontal="center" vertical="center" wrapText="1"/>
    </xf>
    <xf numFmtId="0" fontId="118" fillId="0" borderId="40" xfId="0" applyFont="1" applyBorder="1" applyAlignment="1">
      <alignment horizontal="center" vertical="center" wrapText="1"/>
    </xf>
    <xf numFmtId="0" fontId="118" fillId="0" borderId="41" xfId="0" applyFont="1" applyBorder="1" applyAlignment="1">
      <alignment horizontal="center" vertical="center" wrapText="1"/>
    </xf>
    <xf numFmtId="0" fontId="118" fillId="0" borderId="41" xfId="0" applyFont="1" applyBorder="1" applyAlignment="1">
      <alignment vertical="center" wrapText="1"/>
    </xf>
    <xf numFmtId="0" fontId="118" fillId="0" borderId="42" xfId="0" applyFont="1" applyBorder="1" applyAlignment="1">
      <alignment vertical="center" wrapText="1"/>
    </xf>
    <xf numFmtId="0" fontId="118" fillId="0" borderId="0" xfId="0" applyFont="1" applyAlignment="1">
      <alignment horizontal="center" vertical="center" wrapText="1"/>
    </xf>
    <xf numFmtId="0" fontId="118" fillId="0" borderId="0" xfId="0" applyFont="1" applyAlignment="1">
      <alignment vertical="center" wrapText="1"/>
    </xf>
    <xf numFmtId="0" fontId="38" fillId="0" borderId="0" xfId="0" applyFont="1"/>
    <xf numFmtId="0" fontId="120" fillId="2" borderId="0" xfId="0" applyFont="1" applyFill="1" applyAlignment="1">
      <alignment horizontal="left" wrapText="1"/>
    </xf>
    <xf numFmtId="0" fontId="15" fillId="2" borderId="0" xfId="0" applyFont="1" applyFill="1" applyAlignment="1">
      <alignment horizontal="left"/>
    </xf>
    <xf numFmtId="0" fontId="15" fillId="2" borderId="0" xfId="0" applyFont="1" applyFill="1" applyAlignment="1">
      <alignment horizontal="left" vertical="top" wrapText="1"/>
    </xf>
    <xf numFmtId="0" fontId="15" fillId="2" borderId="0" xfId="0" applyFont="1" applyFill="1"/>
    <xf numFmtId="0" fontId="15" fillId="2" borderId="14" xfId="0" applyFont="1" applyFill="1" applyBorder="1" applyAlignment="1">
      <alignment horizontal="center" vertical="center" wrapText="1"/>
    </xf>
    <xf numFmtId="0" fontId="15" fillId="0" borderId="14" xfId="0" applyFont="1" applyBorder="1" applyAlignment="1">
      <alignment horizontal="center" vertical="center" wrapText="1"/>
    </xf>
    <xf numFmtId="0" fontId="8" fillId="2" borderId="14" xfId="0" applyFont="1" applyFill="1" applyBorder="1" applyAlignment="1">
      <alignment horizontal="center" vertical="top" wrapText="1"/>
    </xf>
    <xf numFmtId="0" fontId="15" fillId="2" borderId="14" xfId="0" applyFont="1" applyFill="1" applyBorder="1" applyAlignment="1">
      <alignment horizontal="center" vertical="top" wrapText="1"/>
    </xf>
    <xf numFmtId="4" fontId="15" fillId="2" borderId="14" xfId="0" applyNumberFormat="1" applyFont="1" applyFill="1" applyBorder="1" applyAlignment="1">
      <alignment horizontal="center" vertical="top" wrapText="1"/>
    </xf>
    <xf numFmtId="3" fontId="15" fillId="0" borderId="14" xfId="0" applyNumberFormat="1" applyFont="1" applyBorder="1" applyAlignment="1">
      <alignment horizontal="center" vertical="top" wrapText="1"/>
    </xf>
    <xf numFmtId="14" fontId="15" fillId="0" borderId="14" xfId="0" applyNumberFormat="1" applyFont="1" applyBorder="1" applyAlignment="1">
      <alignment horizontal="center" vertical="top" wrapText="1"/>
    </xf>
    <xf numFmtId="0" fontId="25" fillId="2" borderId="0" xfId="0" applyFont="1" applyFill="1"/>
    <xf numFmtId="0" fontId="43" fillId="0" borderId="0" xfId="0" applyFont="1" applyAlignment="1">
      <alignment horizontal="left" vertical="center"/>
    </xf>
    <xf numFmtId="0" fontId="36" fillId="0" borderId="0" xfId="0" quotePrefix="1" applyFont="1"/>
    <xf numFmtId="0" fontId="36" fillId="0" borderId="0" xfId="0" quotePrefix="1" applyFont="1" applyAlignment="1">
      <alignment vertical="center"/>
    </xf>
    <xf numFmtId="0" fontId="121" fillId="0" borderId="14" xfId="0" applyFont="1" applyBorder="1" applyAlignment="1">
      <alignment horizontal="center" vertical="center" wrapText="1"/>
    </xf>
    <xf numFmtId="4" fontId="121" fillId="0" borderId="14" xfId="0" applyNumberFormat="1" applyFont="1" applyBorder="1" applyAlignment="1">
      <alignment horizontal="center" vertical="center" wrapText="1"/>
    </xf>
    <xf numFmtId="3" fontId="121" fillId="0" borderId="14" xfId="0" applyNumberFormat="1" applyFont="1" applyBorder="1" applyAlignment="1">
      <alignment horizontal="center" vertical="center" wrapText="1"/>
    </xf>
    <xf numFmtId="14" fontId="121" fillId="0" borderId="14" xfId="0" applyNumberFormat="1" applyFont="1" applyBorder="1" applyAlignment="1">
      <alignment horizontal="center" vertical="center" wrapText="1"/>
    </xf>
    <xf numFmtId="0" fontId="15" fillId="2" borderId="0" xfId="0" applyFont="1" applyFill="1" applyAlignment="1">
      <alignment vertical="center" wrapText="1"/>
    </xf>
    <xf numFmtId="0" fontId="36" fillId="2" borderId="0" xfId="0" applyFont="1" applyFill="1"/>
    <xf numFmtId="0" fontId="8" fillId="2" borderId="14" xfId="0" applyFont="1" applyFill="1" applyBorder="1" applyAlignment="1">
      <alignment horizontal="center" vertical="center" wrapText="1"/>
    </xf>
    <xf numFmtId="4" fontId="15" fillId="0" borderId="14" xfId="0" applyNumberFormat="1" applyFont="1" applyBorder="1" applyAlignment="1">
      <alignment horizontal="center" vertical="center" wrapText="1"/>
    </xf>
    <xf numFmtId="3" fontId="15" fillId="0" borderId="14" xfId="0" applyNumberFormat="1" applyFont="1" applyBorder="1" applyAlignment="1">
      <alignment horizontal="center" vertical="center" wrapText="1"/>
    </xf>
    <xf numFmtId="14" fontId="15" fillId="0" borderId="14" xfId="0" applyNumberFormat="1" applyFont="1" applyBorder="1" applyAlignment="1">
      <alignment horizontal="center" vertical="center" wrapText="1"/>
    </xf>
    <xf numFmtId="0" fontId="8" fillId="2" borderId="0" xfId="0" applyFont="1" applyFill="1" applyAlignment="1">
      <alignment horizontal="center" vertical="center" wrapText="1"/>
    </xf>
    <xf numFmtId="4" fontId="15" fillId="2" borderId="0" xfId="0" applyNumberFormat="1" applyFont="1" applyFill="1" applyAlignment="1">
      <alignment horizontal="center" vertical="center" wrapText="1"/>
    </xf>
    <xf numFmtId="3" fontId="15" fillId="2" borderId="0" xfId="0" applyNumberFormat="1" applyFont="1" applyFill="1" applyAlignment="1">
      <alignment horizontal="center" vertical="center" wrapText="1"/>
    </xf>
    <xf numFmtId="14" fontId="15" fillId="2" borderId="0" xfId="0" applyNumberFormat="1" applyFont="1" applyFill="1" applyAlignment="1">
      <alignment horizontal="center" vertical="center" wrapText="1"/>
    </xf>
    <xf numFmtId="0" fontId="15" fillId="2" borderId="0" xfId="0" applyFont="1" applyFill="1" applyAlignment="1">
      <alignment horizontal="center" vertical="center" wrapText="1"/>
    </xf>
    <xf numFmtId="4" fontId="36" fillId="0" borderId="14" xfId="0" applyNumberFormat="1" applyFont="1" applyBorder="1" applyAlignment="1">
      <alignment horizontal="center" vertical="center"/>
    </xf>
    <xf numFmtId="4" fontId="0" fillId="2" borderId="0" xfId="0" applyNumberFormat="1" applyFill="1"/>
    <xf numFmtId="4" fontId="15" fillId="0" borderId="0" xfId="0" applyNumberFormat="1" applyFont="1" applyAlignment="1">
      <alignment horizontal="center" vertical="center" wrapText="1"/>
    </xf>
    <xf numFmtId="3" fontId="15"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4" fontId="15" fillId="2" borderId="0" xfId="0" applyNumberFormat="1" applyFont="1" applyFill="1" applyAlignment="1">
      <alignment horizontal="left" vertical="top" wrapText="1"/>
    </xf>
    <xf numFmtId="0" fontId="106" fillId="2" borderId="0" xfId="0" applyFont="1" applyFill="1"/>
    <xf numFmtId="0" fontId="115" fillId="2" borderId="0" xfId="0" applyFont="1" applyFill="1" applyAlignment="1">
      <alignment vertical="center" wrapText="1"/>
    </xf>
    <xf numFmtId="0" fontId="115" fillId="2" borderId="0" xfId="0" applyFont="1" applyFill="1" applyAlignment="1">
      <alignment vertical="center"/>
    </xf>
    <xf numFmtId="0" fontId="115" fillId="0" borderId="14" xfId="0" applyFont="1" applyBorder="1" applyAlignment="1">
      <alignment horizontal="justify" vertical="center" wrapText="1"/>
    </xf>
    <xf numFmtId="0" fontId="32" fillId="3" borderId="0" xfId="0" applyFont="1" applyFill="1" applyAlignment="1">
      <alignment horizontal="center" vertical="center"/>
    </xf>
    <xf numFmtId="0" fontId="115" fillId="0" borderId="14" xfId="0" applyFont="1" applyBorder="1" applyAlignment="1">
      <alignment horizontal="center" vertical="center" wrapText="1"/>
    </xf>
    <xf numFmtId="0" fontId="115" fillId="0" borderId="14" xfId="0" applyFont="1" applyBorder="1" applyAlignment="1">
      <alignment horizontal="right" vertical="center" wrapText="1"/>
    </xf>
    <xf numFmtId="0" fontId="122" fillId="3" borderId="14" xfId="0" applyFont="1" applyFill="1" applyBorder="1" applyAlignment="1">
      <alignment horizontal="justify" vertical="center" wrapText="1"/>
    </xf>
    <xf numFmtId="0" fontId="123" fillId="3" borderId="14" xfId="0" applyFont="1" applyFill="1" applyBorder="1" applyAlignment="1">
      <alignment horizontal="right" vertical="center" wrapText="1"/>
    </xf>
    <xf numFmtId="0" fontId="123" fillId="3" borderId="14" xfId="0" applyFont="1" applyFill="1" applyBorder="1" applyAlignment="1">
      <alignment horizontal="center" vertical="center" wrapText="1"/>
    </xf>
    <xf numFmtId="0" fontId="114" fillId="2" borderId="0" xfId="0" applyFont="1" applyFill="1"/>
    <xf numFmtId="0" fontId="114" fillId="0" borderId="0" xfId="0" applyFont="1"/>
    <xf numFmtId="0" fontId="37" fillId="0" borderId="0" xfId="1" applyAlignment="1">
      <alignment horizontal="center" vertical="center"/>
    </xf>
    <xf numFmtId="0" fontId="124" fillId="12" borderId="0" xfId="0" applyFont="1" applyFill="1"/>
    <xf numFmtId="0" fontId="124" fillId="9" borderId="0" xfId="0" applyFont="1" applyFill="1"/>
    <xf numFmtId="0" fontId="125" fillId="13" borderId="0" xfId="0" applyFont="1" applyFill="1"/>
    <xf numFmtId="0" fontId="126" fillId="13" borderId="0" xfId="0" applyFont="1" applyFill="1"/>
    <xf numFmtId="0" fontId="126" fillId="13" borderId="16" xfId="0" applyFont="1" applyFill="1" applyBorder="1"/>
    <xf numFmtId="0" fontId="127" fillId="13" borderId="14" xfId="0" applyFont="1" applyFill="1" applyBorder="1"/>
    <xf numFmtId="0" fontId="126" fillId="13" borderId="14" xfId="0" applyFont="1" applyFill="1" applyBorder="1"/>
    <xf numFmtId="0" fontId="128" fillId="13" borderId="14" xfId="0" applyFont="1" applyFill="1" applyBorder="1"/>
    <xf numFmtId="0" fontId="129" fillId="7" borderId="0" xfId="0" applyFont="1" applyFill="1"/>
    <xf numFmtId="3" fontId="126" fillId="0" borderId="14" xfId="0" applyNumberFormat="1" applyFont="1" applyBorder="1"/>
    <xf numFmtId="41" fontId="126" fillId="0" borderId="14" xfId="4" applyFont="1" applyFill="1" applyBorder="1"/>
    <xf numFmtId="0" fontId="126" fillId="0" borderId="14" xfId="0" applyFont="1" applyBorder="1"/>
    <xf numFmtId="4" fontId="126" fillId="0" borderId="14" xfId="0" applyNumberFormat="1" applyFont="1" applyBorder="1"/>
    <xf numFmtId="41" fontId="126" fillId="13" borderId="0" xfId="4" applyFont="1" applyFill="1" applyBorder="1"/>
    <xf numFmtId="3" fontId="128" fillId="0" borderId="14" xfId="0" applyNumberFormat="1" applyFont="1" applyBorder="1"/>
    <xf numFmtId="3" fontId="126" fillId="13" borderId="14" xfId="4" applyNumberFormat="1" applyFont="1" applyFill="1" applyBorder="1"/>
    <xf numFmtId="3" fontId="128" fillId="13" borderId="14" xfId="0" applyNumberFormat="1" applyFont="1" applyFill="1" applyBorder="1"/>
    <xf numFmtId="0" fontId="29" fillId="13" borderId="0" xfId="0" applyFont="1" applyFill="1"/>
    <xf numFmtId="0" fontId="30" fillId="13" borderId="19" xfId="0" applyFont="1" applyFill="1" applyBorder="1"/>
    <xf numFmtId="0" fontId="30" fillId="13" borderId="14" xfId="0" applyFont="1" applyFill="1" applyBorder="1"/>
    <xf numFmtId="41" fontId="29" fillId="13" borderId="14" xfId="4" applyFont="1" applyFill="1" applyBorder="1"/>
    <xf numFmtId="0" fontId="29" fillId="13" borderId="14" xfId="0" applyFont="1" applyFill="1" applyBorder="1"/>
    <xf numFmtId="0" fontId="38" fillId="3" borderId="0" xfId="0" applyFont="1" applyFill="1" applyAlignment="1">
      <alignment horizontal="center" vertical="center"/>
    </xf>
    <xf numFmtId="0" fontId="3" fillId="0" borderId="3" xfId="0" applyFont="1" applyBorder="1" applyAlignment="1">
      <alignment horizontal="justify" vertical="justify" wrapText="1"/>
    </xf>
    <xf numFmtId="0" fontId="3" fillId="0" borderId="0" xfId="0" applyFont="1" applyAlignment="1">
      <alignment horizontal="justify" vertical="justify" wrapText="1"/>
    </xf>
    <xf numFmtId="0" fontId="39" fillId="0" borderId="0" xfId="0" applyFont="1" applyAlignment="1">
      <alignment vertical="center" wrapText="1"/>
    </xf>
    <xf numFmtId="0" fontId="40" fillId="0" borderId="0" xfId="0" applyFont="1" applyAlignment="1">
      <alignment vertical="center" wrapText="1"/>
    </xf>
    <xf numFmtId="0" fontId="39" fillId="0" borderId="4" xfId="0" applyFont="1" applyBorder="1" applyAlignment="1">
      <alignment vertical="center" wrapText="1"/>
    </xf>
    <xf numFmtId="0" fontId="39" fillId="0" borderId="5" xfId="0" applyFont="1" applyBorder="1" applyAlignment="1">
      <alignment vertical="center" wrapText="1"/>
    </xf>
    <xf numFmtId="0" fontId="39" fillId="0" borderId="6" xfId="0" applyFont="1" applyBorder="1" applyAlignment="1">
      <alignment vertical="center" wrapText="1"/>
    </xf>
    <xf numFmtId="0" fontId="39" fillId="0" borderId="7" xfId="0" applyFont="1" applyBorder="1" applyAlignment="1">
      <alignment horizontal="left" vertical="center" wrapText="1"/>
    </xf>
    <xf numFmtId="0" fontId="39" fillId="0" borderId="8" xfId="0" applyFont="1" applyBorder="1" applyAlignment="1">
      <alignment horizontal="left" vertical="center" wrapText="1"/>
    </xf>
    <xf numFmtId="0" fontId="4" fillId="0" borderId="7" xfId="0" applyFont="1" applyBorder="1" applyAlignment="1">
      <alignment vertical="center" wrapText="1"/>
    </xf>
    <xf numFmtId="0" fontId="4" fillId="0" borderId="0" xfId="0" applyFont="1" applyAlignment="1">
      <alignment vertical="center" wrapText="1"/>
    </xf>
    <xf numFmtId="0" fontId="4" fillId="0" borderId="8" xfId="0" applyFont="1" applyBorder="1" applyAlignment="1">
      <alignment vertical="center" wrapText="1"/>
    </xf>
    <xf numFmtId="0" fontId="39" fillId="0" borderId="4" xfId="0" applyFont="1" applyBorder="1" applyAlignment="1">
      <alignment horizontal="justify" vertical="center" wrapText="1"/>
    </xf>
    <xf numFmtId="0" fontId="39" fillId="0" borderId="6" xfId="0" applyFont="1" applyBorder="1" applyAlignment="1">
      <alignment horizontal="justify" vertical="center" wrapText="1"/>
    </xf>
    <xf numFmtId="0" fontId="39" fillId="0" borderId="5" xfId="0" applyFont="1" applyBorder="1" applyAlignment="1">
      <alignment horizontal="justify" vertical="center" wrapText="1"/>
    </xf>
    <xf numFmtId="0" fontId="39" fillId="0" borderId="7" xfId="0" applyFont="1" applyBorder="1" applyAlignment="1">
      <alignment horizontal="left" vertical="top" wrapText="1"/>
    </xf>
    <xf numFmtId="0" fontId="39" fillId="0" borderId="8" xfId="0" applyFont="1" applyBorder="1" applyAlignment="1">
      <alignment horizontal="left" vertical="top" wrapText="1"/>
    </xf>
    <xf numFmtId="0" fontId="4" fillId="0" borderId="7" xfId="0" applyFont="1" applyBorder="1" applyAlignment="1">
      <alignment horizontal="justify" vertical="center" wrapText="1"/>
    </xf>
    <xf numFmtId="0" fontId="4" fillId="0" borderId="0" xfId="0" applyFont="1" applyAlignment="1">
      <alignment horizontal="justify" vertical="center" wrapText="1"/>
    </xf>
    <xf numFmtId="0" fontId="4" fillId="0" borderId="8" xfId="0" applyFont="1" applyBorder="1" applyAlignment="1">
      <alignment horizontal="justify" vertical="center" wrapText="1"/>
    </xf>
    <xf numFmtId="0" fontId="39" fillId="0" borderId="7" xfId="0" applyFont="1" applyBorder="1" applyAlignment="1">
      <alignment horizontal="justify" vertical="center" wrapText="1"/>
    </xf>
    <xf numFmtId="0" fontId="39" fillId="0" borderId="0" xfId="0" applyFont="1" applyAlignment="1">
      <alignment horizontal="justify" vertical="center" wrapText="1"/>
    </xf>
    <xf numFmtId="0" fontId="39" fillId="0" borderId="8" xfId="0" applyFont="1" applyBorder="1" applyAlignment="1">
      <alignment horizontal="justify" vertical="center" wrapText="1"/>
    </xf>
    <xf numFmtId="0" fontId="41" fillId="0" borderId="7" xfId="0" applyFont="1" applyBorder="1" applyAlignment="1">
      <alignment horizontal="justify" vertical="top" wrapText="1"/>
    </xf>
    <xf numFmtId="0" fontId="41" fillId="0" borderId="0" xfId="0" applyFont="1" applyAlignment="1">
      <alignment horizontal="justify" vertical="top" wrapText="1"/>
    </xf>
    <xf numFmtId="0" fontId="41" fillId="0" borderId="8" xfId="0" applyFont="1" applyBorder="1" applyAlignment="1">
      <alignment horizontal="justify" vertical="top" wrapText="1"/>
    </xf>
    <xf numFmtId="0" fontId="41" fillId="0" borderId="9" xfId="0" applyFont="1" applyBorder="1" applyAlignment="1">
      <alignment vertical="top" wrapText="1"/>
    </xf>
    <xf numFmtId="0" fontId="41" fillId="0" borderId="10" xfId="0" applyFont="1" applyBorder="1" applyAlignment="1">
      <alignment vertical="top" wrapText="1"/>
    </xf>
    <xf numFmtId="0" fontId="39" fillId="0" borderId="7" xfId="0" applyFont="1" applyBorder="1" applyAlignment="1">
      <alignment vertical="center" wrapText="1"/>
    </xf>
    <xf numFmtId="0" fontId="39" fillId="0" borderId="8" xfId="0" applyFont="1" applyBorder="1" applyAlignment="1">
      <alignment vertical="center" wrapText="1"/>
    </xf>
    <xf numFmtId="0" fontId="6" fillId="0" borderId="7" xfId="0" applyFont="1" applyBorder="1" applyAlignment="1">
      <alignment vertical="center" wrapText="1"/>
    </xf>
    <xf numFmtId="0" fontId="6" fillId="0" borderId="0" xfId="0" applyFont="1" applyAlignment="1">
      <alignment vertical="center" wrapText="1"/>
    </xf>
    <xf numFmtId="0" fontId="6" fillId="0" borderId="8" xfId="0" applyFont="1" applyBorder="1" applyAlignment="1">
      <alignment vertical="center" wrapText="1"/>
    </xf>
    <xf numFmtId="0" fontId="41" fillId="0" borderId="7" xfId="0" applyFont="1" applyBorder="1" applyAlignment="1">
      <alignment horizontal="justify" vertical="center" wrapText="1"/>
    </xf>
    <xf numFmtId="0" fontId="41" fillId="0" borderId="0" xfId="0" applyFont="1" applyAlignment="1">
      <alignment horizontal="justify" vertical="center" wrapText="1"/>
    </xf>
    <xf numFmtId="0" fontId="41" fillId="0" borderId="8" xfId="0" applyFont="1" applyBorder="1" applyAlignment="1">
      <alignment horizontal="justify" vertical="center" wrapText="1"/>
    </xf>
    <xf numFmtId="0" fontId="39" fillId="0" borderId="9" xfId="0" applyFont="1" applyBorder="1" applyAlignment="1">
      <alignment vertical="center" wrapText="1"/>
    </xf>
    <xf numFmtId="0" fontId="39" fillId="0" borderId="10" xfId="0" applyFont="1" applyBorder="1" applyAlignment="1">
      <alignment vertical="center" wrapText="1"/>
    </xf>
    <xf numFmtId="0" fontId="41" fillId="0" borderId="11" xfId="0" applyFont="1" applyBorder="1" applyAlignment="1">
      <alignment vertical="top" wrapText="1"/>
    </xf>
    <xf numFmtId="0" fontId="42" fillId="0" borderId="9" xfId="0" applyFont="1" applyBorder="1" applyAlignment="1">
      <alignment vertical="center" wrapText="1"/>
    </xf>
    <xf numFmtId="0" fontId="42" fillId="0" borderId="11" xfId="0" applyFont="1" applyBorder="1" applyAlignment="1">
      <alignment vertical="center" wrapText="1"/>
    </xf>
    <xf numFmtId="0" fontId="42" fillId="0" borderId="10" xfId="0" applyFont="1" applyBorder="1" applyAlignment="1">
      <alignment vertical="center" wrapText="1"/>
    </xf>
    <xf numFmtId="0" fontId="37" fillId="0" borderId="0" xfId="1" applyFill="1"/>
    <xf numFmtId="0" fontId="0" fillId="0" borderId="0" xfId="0"/>
    <xf numFmtId="0" fontId="37" fillId="0" borderId="7" xfId="1" applyFill="1" applyBorder="1"/>
    <xf numFmtId="0" fontId="36" fillId="0" borderId="0" xfId="0" applyFont="1"/>
    <xf numFmtId="0" fontId="36" fillId="0" borderId="8" xfId="0" applyFont="1" applyBorder="1"/>
    <xf numFmtId="0" fontId="38" fillId="3" borderId="3" xfId="0" applyFont="1" applyFill="1" applyBorder="1" applyAlignment="1">
      <alignment horizontal="left" vertical="center"/>
    </xf>
    <xf numFmtId="0" fontId="38" fillId="3" borderId="0" xfId="0" applyFont="1" applyFill="1" applyAlignment="1">
      <alignment horizontal="left" vertical="center"/>
    </xf>
    <xf numFmtId="0" fontId="43" fillId="0" borderId="12" xfId="0" applyFont="1" applyBorder="1" applyAlignment="1">
      <alignment horizontal="center" wrapText="1"/>
    </xf>
    <xf numFmtId="0" fontId="43" fillId="0" borderId="13" xfId="0" applyFont="1" applyBorder="1" applyAlignment="1">
      <alignment horizontal="center" wrapText="1"/>
    </xf>
    <xf numFmtId="0" fontId="43" fillId="0" borderId="14" xfId="0" applyFont="1" applyBorder="1" applyAlignment="1">
      <alignment horizontal="center" vertical="center"/>
    </xf>
    <xf numFmtId="0" fontId="36" fillId="0" borderId="14" xfId="0" applyFont="1" applyBorder="1" applyAlignment="1">
      <alignment horizontal="left" vertical="center" wrapText="1"/>
    </xf>
    <xf numFmtId="0" fontId="36" fillId="0" borderId="12" xfId="0" applyFont="1" applyBorder="1" applyAlignment="1">
      <alignment vertical="center"/>
    </xf>
    <xf numFmtId="0" fontId="36" fillId="0" borderId="13" xfId="0" applyFont="1" applyBorder="1" applyAlignment="1">
      <alignment vertical="center"/>
    </xf>
    <xf numFmtId="0" fontId="36" fillId="0" borderId="12" xfId="0" applyFont="1" applyBorder="1" applyAlignment="1">
      <alignment vertical="center" wrapText="1"/>
    </xf>
    <xf numFmtId="0" fontId="36" fillId="0" borderId="13" xfId="0" applyFont="1" applyBorder="1" applyAlignment="1">
      <alignment vertical="center" wrapText="1"/>
    </xf>
    <xf numFmtId="0" fontId="43" fillId="0" borderId="12" xfId="0" applyFont="1" applyBorder="1" applyAlignment="1">
      <alignment horizontal="center" vertical="center"/>
    </xf>
    <xf numFmtId="0" fontId="43" fillId="0" borderId="13" xfId="0" applyFont="1" applyBorder="1" applyAlignment="1">
      <alignment horizontal="center" vertical="center"/>
    </xf>
    <xf numFmtId="0" fontId="43" fillId="0" borderId="14" xfId="0" applyFont="1" applyBorder="1" applyAlignment="1">
      <alignment horizontal="center" vertical="center" wrapText="1"/>
    </xf>
    <xf numFmtId="0" fontId="41" fillId="0" borderId="3" xfId="0" applyFont="1" applyBorder="1" applyAlignment="1">
      <alignment horizontal="center"/>
    </xf>
    <xf numFmtId="0" fontId="41" fillId="0" borderId="0" xfId="0" applyFont="1" applyAlignment="1">
      <alignment horizontal="center"/>
    </xf>
    <xf numFmtId="0" fontId="39" fillId="0" borderId="14" xfId="0" applyFont="1" applyBorder="1" applyAlignment="1">
      <alignment horizontal="center" vertical="center" wrapText="1"/>
    </xf>
    <xf numFmtId="3" fontId="41" fillId="0" borderId="14" xfId="0" applyNumberFormat="1" applyFont="1" applyBorder="1" applyAlignment="1">
      <alignment horizontal="center" vertical="center"/>
    </xf>
    <xf numFmtId="0" fontId="41" fillId="0" borderId="14" xfId="0" applyFont="1" applyBorder="1" applyAlignment="1">
      <alignment horizontal="center" vertical="center"/>
    </xf>
    <xf numFmtId="0" fontId="4" fillId="0" borderId="14" xfId="0" applyFont="1" applyBorder="1" applyAlignment="1">
      <alignment horizontal="center" vertical="center"/>
    </xf>
    <xf numFmtId="0" fontId="41" fillId="0" borderId="14" xfId="0" applyFont="1" applyBorder="1" applyAlignment="1">
      <alignment horizontal="left"/>
    </xf>
    <xf numFmtId="0" fontId="41" fillId="0" borderId="12" xfId="0" applyFont="1" applyBorder="1" applyAlignment="1">
      <alignment horizontal="left"/>
    </xf>
    <xf numFmtId="0" fontId="41" fillId="0" borderId="13" xfId="0" applyFont="1" applyBorder="1" applyAlignment="1">
      <alignment horizontal="left"/>
    </xf>
    <xf numFmtId="164" fontId="10" fillId="0" borderId="0" xfId="2" applyNumberFormat="1" applyFont="1" applyFill="1" applyAlignment="1">
      <alignment horizontal="left" vertical="center"/>
    </xf>
    <xf numFmtId="0" fontId="39" fillId="0" borderId="12" xfId="0" applyFont="1" applyBorder="1" applyAlignment="1">
      <alignment horizontal="center"/>
    </xf>
    <xf numFmtId="0" fontId="39" fillId="0" borderId="13" xfId="0" applyFont="1" applyBorder="1" applyAlignment="1">
      <alignment horizontal="center"/>
    </xf>
    <xf numFmtId="0" fontId="41" fillId="0" borderId="0" xfId="0" applyFont="1" applyAlignment="1">
      <alignment horizontal="left" vertical="center" wrapText="1"/>
    </xf>
    <xf numFmtId="164" fontId="46" fillId="4" borderId="0" xfId="2" applyNumberFormat="1" applyFont="1" applyFill="1" applyAlignment="1">
      <alignment horizontal="left" vertical="center"/>
    </xf>
    <xf numFmtId="164" fontId="9" fillId="0" borderId="0" xfId="2" applyNumberFormat="1" applyFont="1" applyFill="1" applyAlignment="1">
      <alignment horizontal="left" vertical="center"/>
    </xf>
    <xf numFmtId="165" fontId="50" fillId="5" borderId="0" xfId="0" applyNumberFormat="1" applyFont="1" applyFill="1" applyAlignment="1">
      <alignment horizontal="center"/>
    </xf>
    <xf numFmtId="0" fontId="4" fillId="0" borderId="0" xfId="0" applyFont="1" applyAlignment="1">
      <alignment horizontal="center"/>
    </xf>
    <xf numFmtId="0" fontId="6" fillId="0" borderId="0" xfId="0" applyFont="1" applyAlignment="1">
      <alignment horizontal="center"/>
    </xf>
    <xf numFmtId="0" fontId="4" fillId="0" borderId="0" xfId="0" applyFont="1" applyAlignment="1">
      <alignment horizontal="left" vertical="center"/>
    </xf>
    <xf numFmtId="0" fontId="4" fillId="0" borderId="0" xfId="0" applyFont="1" applyAlignment="1">
      <alignment horizontal="left"/>
    </xf>
    <xf numFmtId="0" fontId="55" fillId="3" borderId="0" xfId="0" applyFont="1" applyFill="1" applyAlignment="1">
      <alignment horizontal="left"/>
    </xf>
    <xf numFmtId="0" fontId="55" fillId="3" borderId="0" xfId="0" applyFont="1" applyFill="1" applyAlignment="1">
      <alignment horizontal="left" vertical="center"/>
    </xf>
    <xf numFmtId="0" fontId="0" fillId="0" borderId="0" xfId="0" applyAlignment="1">
      <alignment horizontal="left"/>
    </xf>
    <xf numFmtId="164" fontId="46" fillId="4" borderId="0" xfId="2" applyNumberFormat="1" applyFont="1" applyFill="1" applyAlignment="1">
      <alignment horizontal="center" vertical="center"/>
    </xf>
    <xf numFmtId="0" fontId="41" fillId="0" borderId="0" xfId="0" applyFont="1" applyAlignment="1">
      <alignment horizontal="left"/>
    </xf>
    <xf numFmtId="3" fontId="46" fillId="0" borderId="0" xfId="2" applyNumberFormat="1" applyFont="1" applyFill="1" applyAlignment="1">
      <alignment horizontal="center"/>
    </xf>
    <xf numFmtId="3" fontId="62" fillId="0" borderId="0" xfId="2" applyNumberFormat="1" applyFont="1" applyFill="1" applyAlignment="1">
      <alignment horizontal="center"/>
    </xf>
    <xf numFmtId="0" fontId="9" fillId="0" borderId="0" xfId="0" applyFont="1" applyAlignment="1">
      <alignment horizontal="left" vertical="center"/>
    </xf>
    <xf numFmtId="0" fontId="8" fillId="0" borderId="0" xfId="0" applyFont="1" applyAlignment="1">
      <alignment horizontal="center"/>
    </xf>
    <xf numFmtId="0" fontId="36" fillId="0" borderId="0" xfId="0" applyFont="1" applyAlignment="1">
      <alignment horizontal="center"/>
    </xf>
    <xf numFmtId="0" fontId="38" fillId="3" borderId="0" xfId="0" applyFont="1" applyFill="1" applyAlignment="1">
      <alignment horizontal="center" vertical="center" wrapText="1"/>
    </xf>
    <xf numFmtId="164" fontId="38" fillId="3" borderId="0" xfId="2" applyNumberFormat="1" applyFont="1" applyFill="1" applyAlignment="1">
      <alignment horizontal="center" vertical="center" wrapText="1"/>
    </xf>
    <xf numFmtId="164" fontId="38" fillId="3" borderId="18" xfId="2" applyNumberFormat="1" applyFont="1" applyFill="1" applyBorder="1" applyAlignment="1">
      <alignment horizontal="center" vertical="center" wrapText="1"/>
    </xf>
    <xf numFmtId="0" fontId="38" fillId="0" borderId="0" xfId="0" applyFont="1" applyAlignment="1">
      <alignment horizontal="center" vertical="center" wrapText="1"/>
    </xf>
    <xf numFmtId="0" fontId="36" fillId="6" borderId="0" xfId="0" applyFont="1" applyFill="1" applyAlignment="1">
      <alignment horizontal="center"/>
    </xf>
    <xf numFmtId="0" fontId="15" fillId="0" borderId="0" xfId="0" applyFont="1" applyAlignment="1">
      <alignment horizontal="center"/>
    </xf>
    <xf numFmtId="0" fontId="39" fillId="0" borderId="0" xfId="0" applyFont="1" applyAlignment="1">
      <alignment horizontal="left" vertical="center"/>
    </xf>
    <xf numFmtId="0" fontId="40" fillId="0" borderId="9" xfId="0" applyFont="1" applyBorder="1" applyAlignment="1">
      <alignment vertical="center" wrapText="1"/>
    </xf>
    <xf numFmtId="0" fontId="40" fillId="0" borderId="11" xfId="0" applyFont="1" applyBorder="1" applyAlignment="1">
      <alignment vertical="center" wrapText="1"/>
    </xf>
    <xf numFmtId="0" fontId="40" fillId="0" borderId="10" xfId="0" applyFont="1" applyBorder="1" applyAlignment="1">
      <alignment vertical="center" wrapText="1"/>
    </xf>
    <xf numFmtId="0" fontId="6" fillId="0" borderId="7" xfId="0" applyFont="1" applyBorder="1" applyAlignment="1">
      <alignment horizontal="justify" vertical="center" wrapText="1"/>
    </xf>
    <xf numFmtId="0" fontId="6" fillId="0" borderId="0" xfId="0" applyFont="1" applyAlignment="1">
      <alignment horizontal="justify" vertical="center" wrapText="1"/>
    </xf>
    <xf numFmtId="0" fontId="6" fillId="0" borderId="8" xfId="0" applyFont="1" applyBorder="1" applyAlignment="1">
      <alignment horizontal="justify" vertical="center" wrapText="1"/>
    </xf>
    <xf numFmtId="0" fontId="71" fillId="0" borderId="22" xfId="0" applyFont="1" applyBorder="1" applyAlignment="1">
      <alignment vertical="center" wrapText="1"/>
    </xf>
    <xf numFmtId="0" fontId="71" fillId="0" borderId="23" xfId="0" applyFont="1" applyBorder="1" applyAlignment="1">
      <alignment vertical="center" wrapText="1"/>
    </xf>
    <xf numFmtId="0" fontId="71" fillId="0" borderId="24" xfId="0" applyFont="1" applyBorder="1" applyAlignment="1">
      <alignment vertical="center" wrapText="1"/>
    </xf>
    <xf numFmtId="0" fontId="40" fillId="0" borderId="4" xfId="0" applyFont="1" applyBorder="1" applyAlignment="1">
      <alignment horizontal="justify" vertical="center" wrapText="1"/>
    </xf>
    <xf numFmtId="0" fontId="40" fillId="0" borderId="6" xfId="0" applyFont="1" applyBorder="1" applyAlignment="1">
      <alignment horizontal="justify" vertical="center" wrapText="1"/>
    </xf>
    <xf numFmtId="0" fontId="40" fillId="0" borderId="5" xfId="0" applyFont="1" applyBorder="1" applyAlignment="1">
      <alignment horizontal="justify" vertical="center" wrapText="1"/>
    </xf>
    <xf numFmtId="0" fontId="40" fillId="0" borderId="7" xfId="0" applyFont="1" applyBorder="1" applyAlignment="1">
      <alignment horizontal="justify" vertical="center" wrapText="1"/>
    </xf>
    <xf numFmtId="0" fontId="40" fillId="0" borderId="0" xfId="0" applyFont="1" applyAlignment="1">
      <alignment horizontal="justify" vertical="center" wrapText="1"/>
    </xf>
    <xf numFmtId="0" fontId="40" fillId="0" borderId="8" xfId="0" applyFont="1" applyBorder="1" applyAlignment="1">
      <alignment horizontal="justify" vertical="center" wrapText="1"/>
    </xf>
    <xf numFmtId="0" fontId="40" fillId="0" borderId="9" xfId="0" applyFont="1" applyBorder="1" applyAlignment="1">
      <alignment horizontal="justify" vertical="center" wrapText="1"/>
    </xf>
    <xf numFmtId="0" fontId="40" fillId="0" borderId="11" xfId="0" applyFont="1" applyBorder="1" applyAlignment="1">
      <alignment horizontal="justify" vertical="center" wrapText="1"/>
    </xf>
    <xf numFmtId="0" fontId="40" fillId="0" borderId="10" xfId="0" applyFont="1" applyBorder="1" applyAlignment="1">
      <alignment horizontal="justify" vertical="center" wrapText="1"/>
    </xf>
    <xf numFmtId="0" fontId="4" fillId="0" borderId="9" xfId="0" applyFont="1" applyBorder="1" applyAlignment="1">
      <alignment horizontal="justify" vertical="top" wrapText="1"/>
    </xf>
    <xf numFmtId="0" fontId="4" fillId="0" borderId="11" xfId="0" applyFont="1" applyBorder="1" applyAlignment="1">
      <alignment horizontal="justify" vertical="top" wrapText="1"/>
    </xf>
    <xf numFmtId="0" fontId="4" fillId="0" borderId="10" xfId="0" applyFont="1" applyBorder="1" applyAlignment="1">
      <alignment horizontal="justify" vertical="top" wrapText="1"/>
    </xf>
    <xf numFmtId="0" fontId="71" fillId="0" borderId="4" xfId="0" applyFont="1" applyBorder="1" applyAlignment="1">
      <alignment horizontal="center" vertical="center" wrapText="1"/>
    </xf>
    <xf numFmtId="0" fontId="71" fillId="0" borderId="6" xfId="0" applyFont="1" applyBorder="1" applyAlignment="1">
      <alignment horizontal="center" vertical="center" wrapText="1"/>
    </xf>
    <xf numFmtId="0" fontId="71" fillId="0" borderId="5" xfId="0" applyFont="1" applyBorder="1" applyAlignment="1">
      <alignment horizontal="center" vertical="center" wrapText="1"/>
    </xf>
    <xf numFmtId="0" fontId="71" fillId="0" borderId="7" xfId="0" applyFont="1" applyBorder="1" applyAlignment="1">
      <alignment horizontal="center" vertical="center" wrapText="1"/>
    </xf>
    <xf numFmtId="0" fontId="71" fillId="0" borderId="0" xfId="0" applyFont="1" applyAlignment="1">
      <alignment horizontal="center" vertical="center" wrapText="1"/>
    </xf>
    <xf numFmtId="0" fontId="71" fillId="0" borderId="8" xfId="0" applyFont="1" applyBorder="1" applyAlignment="1">
      <alignment horizontal="center" vertical="center" wrapText="1"/>
    </xf>
    <xf numFmtId="0" fontId="71" fillId="0" borderId="9" xfId="0" applyFont="1" applyBorder="1" applyAlignment="1">
      <alignment horizontal="center" vertical="center" wrapText="1"/>
    </xf>
    <xf numFmtId="0" fontId="71" fillId="0" borderId="11" xfId="0" applyFont="1" applyBorder="1" applyAlignment="1">
      <alignment horizontal="center" vertical="center" wrapText="1"/>
    </xf>
    <xf numFmtId="0" fontId="71" fillId="0" borderId="10" xfId="0" applyFont="1" applyBorder="1" applyAlignment="1">
      <alignment horizontal="center" vertical="center" wrapText="1"/>
    </xf>
    <xf numFmtId="0" fontId="71" fillId="0" borderId="26" xfId="0" applyFont="1" applyBorder="1" applyAlignment="1">
      <alignment horizontal="center" vertical="center" wrapText="1"/>
    </xf>
    <xf numFmtId="0" fontId="71" fillId="0" borderId="25" xfId="0" applyFont="1" applyBorder="1" applyAlignment="1">
      <alignment horizontal="center" vertical="center" wrapText="1"/>
    </xf>
    <xf numFmtId="0" fontId="71" fillId="0" borderId="27" xfId="0" applyFont="1" applyBorder="1" applyAlignment="1">
      <alignment horizontal="center" vertical="center" wrapText="1"/>
    </xf>
    <xf numFmtId="0" fontId="71" fillId="0" borderId="7" xfId="0" applyFont="1" applyBorder="1" applyAlignment="1">
      <alignment vertical="center" wrapText="1"/>
    </xf>
    <xf numFmtId="0" fontId="71" fillId="0" borderId="0" xfId="0" applyFont="1" applyAlignment="1">
      <alignment vertical="center" wrapText="1"/>
    </xf>
    <xf numFmtId="0" fontId="71" fillId="0" borderId="8" xfId="0" applyFont="1" applyBorder="1" applyAlignment="1">
      <alignment vertical="center" wrapText="1"/>
    </xf>
    <xf numFmtId="0" fontId="71" fillId="0" borderId="9" xfId="0" applyFont="1" applyBorder="1" applyAlignment="1">
      <alignment vertical="center" wrapText="1"/>
    </xf>
    <xf numFmtId="0" fontId="71" fillId="0" borderId="11" xfId="0" applyFont="1" applyBorder="1" applyAlignment="1">
      <alignment vertical="center" wrapText="1"/>
    </xf>
    <xf numFmtId="0" fontId="71" fillId="0" borderId="10" xfId="0" applyFont="1" applyBorder="1" applyAlignment="1">
      <alignment vertical="center" wrapText="1"/>
    </xf>
    <xf numFmtId="0" fontId="38" fillId="3" borderId="28" xfId="0" applyFont="1" applyFill="1" applyBorder="1" applyAlignment="1">
      <alignment horizontal="left" vertical="center"/>
    </xf>
    <xf numFmtId="0" fontId="6" fillId="0" borderId="1" xfId="0" applyFont="1" applyBorder="1" applyAlignment="1">
      <alignment horizontal="justify" vertical="justify" wrapText="1"/>
    </xf>
    <xf numFmtId="0" fontId="6" fillId="0" borderId="2" xfId="0" applyFont="1" applyBorder="1" applyAlignment="1">
      <alignment horizontal="justify" vertical="justify" wrapText="1"/>
    </xf>
    <xf numFmtId="0" fontId="6" fillId="0" borderId="29" xfId="0" applyFont="1" applyBorder="1" applyAlignment="1">
      <alignment horizontal="justify" vertical="justify" wrapText="1"/>
    </xf>
    <xf numFmtId="0" fontId="17" fillId="0" borderId="3" xfId="0" applyFont="1" applyBorder="1" applyAlignment="1">
      <alignment horizontal="left" vertical="justify" wrapText="1"/>
    </xf>
    <xf numFmtId="0" fontId="17" fillId="0" borderId="0" xfId="0" applyFont="1" applyAlignment="1">
      <alignment horizontal="left" vertical="justify" wrapText="1"/>
    </xf>
    <xf numFmtId="0" fontId="17" fillId="0" borderId="28" xfId="0" applyFont="1" applyBorder="1" applyAlignment="1">
      <alignment horizontal="left" vertical="justify" wrapText="1"/>
    </xf>
    <xf numFmtId="0" fontId="41" fillId="0" borderId="3" xfId="0" applyFont="1" applyBorder="1" applyAlignment="1">
      <alignment horizontal="justify" vertical="top" wrapText="1"/>
    </xf>
    <xf numFmtId="0" fontId="41" fillId="0" borderId="28" xfId="0" applyFont="1" applyBorder="1" applyAlignment="1">
      <alignment horizontal="justify" vertical="top" wrapText="1"/>
    </xf>
    <xf numFmtId="0" fontId="41" fillId="0" borderId="3" xfId="0" applyFont="1" applyBorder="1" applyAlignment="1">
      <alignment horizontal="left" vertical="justify" wrapText="1"/>
    </xf>
    <xf numFmtId="0" fontId="41" fillId="0" borderId="0" xfId="0" applyFont="1" applyAlignment="1">
      <alignment horizontal="left" vertical="justify" wrapText="1"/>
    </xf>
    <xf numFmtId="0" fontId="41" fillId="0" borderId="28" xfId="0" applyFont="1" applyBorder="1" applyAlignment="1">
      <alignment horizontal="left" vertical="justify" wrapText="1"/>
    </xf>
    <xf numFmtId="0" fontId="73" fillId="0" borderId="3" xfId="0" applyFont="1" applyBorder="1" applyAlignment="1">
      <alignment horizontal="left" vertical="justify" wrapText="1"/>
    </xf>
    <xf numFmtId="0" fontId="73" fillId="0" borderId="0" xfId="0" applyFont="1" applyAlignment="1">
      <alignment horizontal="left" vertical="justify" wrapText="1"/>
    </xf>
    <xf numFmtId="0" fontId="73" fillId="0" borderId="28" xfId="0" applyFont="1" applyBorder="1" applyAlignment="1">
      <alignment horizontal="left" vertical="justify" wrapText="1"/>
    </xf>
    <xf numFmtId="0" fontId="74" fillId="0" borderId="3" xfId="0" applyFont="1" applyBorder="1" applyAlignment="1">
      <alignment horizontal="justify" vertical="top" wrapText="1"/>
    </xf>
    <xf numFmtId="0" fontId="74" fillId="0" borderId="0" xfId="0" applyFont="1" applyAlignment="1">
      <alignment horizontal="justify" vertical="top" wrapText="1"/>
    </xf>
    <xf numFmtId="0" fontId="74" fillId="0" borderId="28" xfId="0" applyFont="1" applyBorder="1" applyAlignment="1">
      <alignment horizontal="justify" vertical="top" wrapText="1"/>
    </xf>
    <xf numFmtId="0" fontId="74" fillId="0" borderId="3" xfId="0" applyFont="1" applyBorder="1" applyAlignment="1">
      <alignment horizontal="left" vertical="top" wrapText="1"/>
    </xf>
    <xf numFmtId="0" fontId="74" fillId="0" borderId="0" xfId="0" applyFont="1" applyAlignment="1">
      <alignment horizontal="left" vertical="top" wrapText="1"/>
    </xf>
    <xf numFmtId="0" fontId="74" fillId="0" borderId="28" xfId="0" applyFont="1" applyBorder="1" applyAlignment="1">
      <alignment horizontal="left" vertical="top" wrapText="1"/>
    </xf>
    <xf numFmtId="0" fontId="41" fillId="0" borderId="3" xfId="0" applyFont="1" applyBorder="1" applyAlignment="1">
      <alignment horizontal="justify" vertical="justify" wrapText="1"/>
    </xf>
    <xf numFmtId="0" fontId="41" fillId="0" borderId="0" xfId="0" applyFont="1" applyAlignment="1">
      <alignment horizontal="justify" vertical="justify" wrapText="1"/>
    </xf>
    <xf numFmtId="0" fontId="41" fillId="0" borderId="28" xfId="0" applyFont="1" applyBorder="1" applyAlignment="1">
      <alignment horizontal="justify" vertical="justify" wrapText="1"/>
    </xf>
    <xf numFmtId="14" fontId="38" fillId="3" borderId="18" xfId="0" applyNumberFormat="1" applyFont="1" applyFill="1" applyBorder="1" applyAlignment="1">
      <alignment horizontal="center" vertical="center"/>
    </xf>
    <xf numFmtId="0" fontId="38" fillId="3" borderId="30" xfId="0" applyFont="1" applyFill="1" applyBorder="1" applyAlignment="1">
      <alignment horizontal="center" vertical="center"/>
    </xf>
    <xf numFmtId="0" fontId="76" fillId="0" borderId="12" xfId="0" applyFont="1" applyBorder="1" applyAlignment="1">
      <alignment horizontal="center" vertical="center" wrapText="1"/>
    </xf>
    <xf numFmtId="0" fontId="76" fillId="0" borderId="20" xfId="0" applyFont="1" applyBorder="1" applyAlignment="1">
      <alignment horizontal="center" vertical="center" wrapText="1"/>
    </xf>
    <xf numFmtId="0" fontId="41" fillId="0" borderId="3" xfId="0" applyFont="1" applyBorder="1" applyAlignment="1">
      <alignment horizontal="justify" vertical="center" wrapText="1"/>
    </xf>
    <xf numFmtId="0" fontId="41" fillId="0" borderId="28" xfId="0" applyFont="1" applyBorder="1" applyAlignment="1">
      <alignment horizontal="justify" vertical="center" wrapText="1"/>
    </xf>
    <xf numFmtId="0" fontId="41" fillId="0" borderId="3" xfId="0" applyFont="1" applyBorder="1" applyAlignment="1">
      <alignment horizontal="left" vertical="top" wrapText="1"/>
    </xf>
    <xf numFmtId="0" fontId="41" fillId="0" borderId="0" xfId="0" applyFont="1" applyAlignment="1">
      <alignment horizontal="left" vertical="top" wrapText="1"/>
    </xf>
    <xf numFmtId="0" fontId="41" fillId="0" borderId="28" xfId="0" applyFont="1" applyBorder="1" applyAlignment="1">
      <alignment horizontal="left" vertical="top" wrapText="1"/>
    </xf>
    <xf numFmtId="0" fontId="41" fillId="0" borderId="3" xfId="0" applyFont="1" applyBorder="1" applyAlignment="1">
      <alignment horizontal="left" vertical="center" wrapText="1"/>
    </xf>
    <xf numFmtId="0" fontId="41" fillId="0" borderId="28" xfId="0" applyFont="1" applyBorder="1" applyAlignment="1">
      <alignment horizontal="left" vertical="center" wrapText="1"/>
    </xf>
    <xf numFmtId="0" fontId="78" fillId="0" borderId="14" xfId="0" applyFont="1" applyBorder="1" applyAlignment="1">
      <alignment horizontal="center" vertical="center"/>
    </xf>
    <xf numFmtId="0" fontId="41" fillId="0" borderId="0" xfId="0" applyFont="1" applyAlignment="1">
      <alignment horizontal="justify" vertical="top"/>
    </xf>
    <xf numFmtId="0" fontId="41" fillId="0" borderId="28" xfId="0" applyFont="1" applyBorder="1" applyAlignment="1">
      <alignment horizontal="justify" vertical="top"/>
    </xf>
    <xf numFmtId="0" fontId="73" fillId="0" borderId="3" xfId="0" applyFont="1" applyBorder="1" applyAlignment="1">
      <alignment horizontal="left"/>
    </xf>
    <xf numFmtId="0" fontId="73" fillId="0" borderId="0" xfId="0" applyFont="1" applyAlignment="1">
      <alignment horizontal="left"/>
    </xf>
    <xf numFmtId="0" fontId="73" fillId="0" borderId="28" xfId="0" applyFont="1" applyBorder="1" applyAlignment="1">
      <alignment horizontal="left"/>
    </xf>
    <xf numFmtId="0" fontId="73" fillId="0" borderId="3" xfId="0" applyFont="1" applyBorder="1" applyAlignment="1">
      <alignment horizontal="justify" vertical="center" wrapText="1"/>
    </xf>
    <xf numFmtId="0" fontId="73" fillId="0" borderId="0" xfId="0" applyFont="1" applyAlignment="1">
      <alignment horizontal="justify" vertical="center" wrapText="1"/>
    </xf>
    <xf numFmtId="0" fontId="73" fillId="0" borderId="28" xfId="0" applyFont="1" applyBorder="1" applyAlignment="1">
      <alignment horizontal="justify" vertical="center" wrapText="1"/>
    </xf>
    <xf numFmtId="0" fontId="6" fillId="0" borderId="3" xfId="0" applyFont="1" applyBorder="1" applyAlignment="1">
      <alignment horizontal="left" vertical="justify" wrapText="1"/>
    </xf>
    <xf numFmtId="0" fontId="6" fillId="0" borderId="0" xfId="0" applyFont="1" applyAlignment="1">
      <alignment horizontal="left" vertical="justify" wrapText="1"/>
    </xf>
    <xf numFmtId="0" fontId="6" fillId="0" borderId="28" xfId="0" applyFont="1" applyBorder="1" applyAlignment="1">
      <alignment horizontal="left" vertical="justify" wrapText="1"/>
    </xf>
    <xf numFmtId="0" fontId="80" fillId="0" borderId="14" xfId="0" applyFont="1" applyBorder="1" applyAlignment="1">
      <alignment horizontal="center" vertical="center"/>
    </xf>
    <xf numFmtId="0" fontId="54" fillId="0" borderId="14" xfId="0" applyFont="1" applyBorder="1" applyAlignment="1">
      <alignment horizontal="center" vertical="center"/>
    </xf>
    <xf numFmtId="0" fontId="54" fillId="0" borderId="12" xfId="0" applyFont="1" applyBorder="1" applyAlignment="1">
      <alignment horizontal="center" vertical="center"/>
    </xf>
    <xf numFmtId="0" fontId="54" fillId="0" borderId="13" xfId="0" applyFont="1" applyBorder="1" applyAlignment="1">
      <alignment horizontal="center" vertical="center"/>
    </xf>
    <xf numFmtId="0" fontId="17" fillId="0" borderId="3"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39" fillId="0" borderId="0" xfId="0" applyFont="1" applyAlignment="1">
      <alignment horizontal="left" vertical="center" wrapText="1"/>
    </xf>
    <xf numFmtId="0" fontId="39" fillId="0" borderId="28" xfId="0" applyFont="1" applyBorder="1" applyAlignment="1">
      <alignment horizontal="left" vertical="center" wrapText="1"/>
    </xf>
    <xf numFmtId="0" fontId="39" fillId="0" borderId="0" xfId="0" applyFont="1" applyAlignment="1">
      <alignment horizontal="justify" vertical="top" wrapText="1"/>
    </xf>
    <xf numFmtId="0" fontId="39" fillId="0" borderId="28" xfId="0" applyFont="1" applyBorder="1" applyAlignment="1">
      <alignment horizontal="justify" vertical="top" wrapText="1"/>
    </xf>
    <xf numFmtId="0" fontId="41" fillId="0" borderId="3" xfId="0" applyFont="1" applyBorder="1" applyAlignment="1">
      <alignment vertical="top" wrapText="1"/>
    </xf>
    <xf numFmtId="0" fontId="41" fillId="0" borderId="0" xfId="0" applyFont="1" applyAlignment="1">
      <alignment vertical="top" wrapText="1"/>
    </xf>
    <xf numFmtId="0" fontId="41" fillId="0" borderId="28" xfId="0" applyFont="1" applyBorder="1" applyAlignment="1">
      <alignment vertical="top" wrapText="1"/>
    </xf>
    <xf numFmtId="0" fontId="41" fillId="0" borderId="3" xfId="0" applyFont="1" applyBorder="1" applyAlignment="1">
      <alignment horizontal="left"/>
    </xf>
    <xf numFmtId="0" fontId="41" fillId="0" borderId="28" xfId="0" applyFont="1" applyBorder="1" applyAlignment="1">
      <alignment horizontal="left"/>
    </xf>
    <xf numFmtId="0" fontId="39" fillId="0" borderId="0" xfId="0" applyFont="1" applyAlignment="1">
      <alignment horizontal="left" vertical="justify" wrapText="1"/>
    </xf>
    <xf numFmtId="0" fontId="39" fillId="0" borderId="28" xfId="0" applyFont="1" applyBorder="1" applyAlignment="1">
      <alignment horizontal="left" vertical="justify" wrapText="1"/>
    </xf>
    <xf numFmtId="0" fontId="54" fillId="0" borderId="0" xfId="0" applyFont="1" applyAlignment="1">
      <alignment horizontal="left" vertical="justify" wrapText="1"/>
    </xf>
    <xf numFmtId="0" fontId="6" fillId="0" borderId="17" xfId="0" applyFont="1" applyBorder="1" applyAlignment="1">
      <alignment horizontal="left" vertical="justify" wrapText="1"/>
    </xf>
    <xf numFmtId="0" fontId="6" fillId="0" borderId="18" xfId="0" applyFont="1" applyBorder="1" applyAlignment="1">
      <alignment horizontal="left" vertical="justify" wrapText="1"/>
    </xf>
    <xf numFmtId="0" fontId="6" fillId="0" borderId="30" xfId="0" applyFont="1" applyBorder="1" applyAlignment="1">
      <alignment horizontal="left" vertical="justify" wrapText="1"/>
    </xf>
    <xf numFmtId="0" fontId="80" fillId="0" borderId="12" xfId="0" applyFont="1" applyBorder="1" applyAlignment="1">
      <alignment horizontal="center" vertical="center"/>
    </xf>
    <xf numFmtId="0" fontId="80" fillId="0" borderId="13" xfId="0" applyFont="1" applyBorder="1" applyAlignment="1">
      <alignment horizontal="center" vertical="center"/>
    </xf>
    <xf numFmtId="0" fontId="41" fillId="0" borderId="0" xfId="0" applyFont="1" applyAlignment="1">
      <alignment horizontal="left" wrapText="1"/>
    </xf>
    <xf numFmtId="0" fontId="38" fillId="3" borderId="0" xfId="0" applyFont="1" applyFill="1" applyAlignment="1">
      <alignment horizontal="left"/>
    </xf>
    <xf numFmtId="0" fontId="82" fillId="4" borderId="0" xfId="0" applyFont="1" applyFill="1" applyAlignment="1">
      <alignment horizontal="center"/>
    </xf>
    <xf numFmtId="0" fontId="54" fillId="4" borderId="12" xfId="0" applyFont="1" applyFill="1" applyBorder="1" applyAlignment="1">
      <alignment horizontal="center"/>
    </xf>
    <xf numFmtId="0" fontId="54" fillId="4" borderId="13" xfId="0" applyFont="1" applyFill="1" applyBorder="1" applyAlignment="1">
      <alignment horizontal="center"/>
    </xf>
    <xf numFmtId="0" fontId="39" fillId="7" borderId="14" xfId="0" applyFont="1" applyFill="1" applyBorder="1" applyAlignment="1">
      <alignment horizontal="center" vertical="center"/>
    </xf>
    <xf numFmtId="0" fontId="39" fillId="7" borderId="14" xfId="0" applyFont="1" applyFill="1" applyBorder="1" applyAlignment="1">
      <alignment horizontal="center" vertical="center" wrapText="1"/>
    </xf>
    <xf numFmtId="0" fontId="39" fillId="7" borderId="14" xfId="0" applyFont="1" applyFill="1" applyBorder="1" applyAlignment="1">
      <alignment horizontal="center"/>
    </xf>
    <xf numFmtId="0" fontId="41" fillId="4" borderId="0" xfId="0" applyFont="1" applyFill="1" applyAlignment="1">
      <alignment horizontal="justify" vertical="top" wrapText="1"/>
    </xf>
    <xf numFmtId="0" fontId="39" fillId="7" borderId="14" xfId="0" applyFont="1" applyFill="1" applyBorder="1" applyAlignment="1">
      <alignment horizontal="left"/>
    </xf>
    <xf numFmtId="0" fontId="41" fillId="4" borderId="12" xfId="0" applyFont="1" applyFill="1" applyBorder="1" applyAlignment="1">
      <alignment horizontal="center" vertical="center" wrapText="1"/>
    </xf>
    <xf numFmtId="0" fontId="41" fillId="4" borderId="20" xfId="0" applyFont="1" applyFill="1" applyBorder="1" applyAlignment="1">
      <alignment horizontal="center" vertical="center" wrapText="1"/>
    </xf>
    <xf numFmtId="0" fontId="41" fillId="4" borderId="13" xfId="0" applyFont="1" applyFill="1" applyBorder="1" applyAlignment="1">
      <alignment horizontal="center" vertical="center" wrapText="1"/>
    </xf>
    <xf numFmtId="0" fontId="41" fillId="4" borderId="14" xfId="0" applyFont="1" applyFill="1" applyBorder="1" applyAlignment="1">
      <alignment horizontal="center" vertical="center" wrapText="1"/>
    </xf>
    <xf numFmtId="0" fontId="41" fillId="0" borderId="14" xfId="0" applyFont="1" applyBorder="1" applyAlignment="1">
      <alignment horizontal="center"/>
    </xf>
    <xf numFmtId="0" fontId="41" fillId="4" borderId="14" xfId="0" applyFont="1" applyFill="1" applyBorder="1" applyAlignment="1">
      <alignment horizontal="center"/>
    </xf>
    <xf numFmtId="0" fontId="89" fillId="0" borderId="0" xfId="0" quotePrefix="1" applyFont="1" applyAlignment="1">
      <alignment horizontal="left" vertical="top" wrapText="1"/>
    </xf>
    <xf numFmtId="0" fontId="36" fillId="0" borderId="0" xfId="0" applyFont="1" applyAlignment="1">
      <alignment horizontal="left" vertical="center" wrapText="1"/>
    </xf>
    <xf numFmtId="0" fontId="0" fillId="0" borderId="0" xfId="0" applyAlignment="1">
      <alignment horizontal="center"/>
    </xf>
    <xf numFmtId="0" fontId="38" fillId="3" borderId="18" xfId="12" quotePrefix="1" applyFont="1" applyFill="1" applyBorder="1" applyAlignment="1">
      <alignment horizontal="center"/>
    </xf>
    <xf numFmtId="0" fontId="95" fillId="8" borderId="12" xfId="11" applyFont="1" applyFill="1" applyBorder="1" applyAlignment="1">
      <alignment horizontal="left" vertical="center"/>
    </xf>
    <xf numFmtId="0" fontId="95" fillId="8" borderId="20" xfId="11" applyFont="1" applyFill="1" applyBorder="1" applyAlignment="1">
      <alignment horizontal="left" vertical="center"/>
    </xf>
    <xf numFmtId="0" fontId="95" fillId="8" borderId="13" xfId="11" applyFont="1" applyFill="1" applyBorder="1" applyAlignment="1">
      <alignment horizontal="left" vertical="center"/>
    </xf>
    <xf numFmtId="0" fontId="95" fillId="8" borderId="12" xfId="11" applyFont="1" applyFill="1" applyBorder="1" applyAlignment="1">
      <alignment horizontal="center" vertical="center" wrapText="1"/>
    </xf>
    <xf numFmtId="0" fontId="95" fillId="8" borderId="13" xfId="11" applyFont="1" applyFill="1" applyBorder="1" applyAlignment="1">
      <alignment horizontal="center" vertical="center" wrapText="1"/>
    </xf>
    <xf numFmtId="0" fontId="39" fillId="0" borderId="0" xfId="0" applyFont="1" applyAlignment="1">
      <alignment horizontal="left"/>
    </xf>
    <xf numFmtId="0" fontId="84" fillId="2" borderId="0" xfId="0" applyFont="1" applyFill="1" applyAlignment="1">
      <alignment horizontal="left" vertical="center" wrapText="1"/>
    </xf>
    <xf numFmtId="0" fontId="34" fillId="2" borderId="0" xfId="0" applyFont="1" applyFill="1" applyAlignment="1">
      <alignment horizontal="center" vertical="center"/>
    </xf>
    <xf numFmtId="0" fontId="106" fillId="4" borderId="0" xfId="0" applyFont="1" applyFill="1" applyAlignment="1">
      <alignment horizontal="left"/>
    </xf>
    <xf numFmtId="0" fontId="0" fillId="2" borderId="0" xfId="0" applyFill="1" applyAlignment="1">
      <alignment horizontal="left" vertical="center" wrapText="1"/>
    </xf>
    <xf numFmtId="0" fontId="0" fillId="2" borderId="0" xfId="0" applyFill="1" applyAlignment="1">
      <alignment horizontal="left" vertical="top" wrapText="1"/>
    </xf>
    <xf numFmtId="0" fontId="0" fillId="2" borderId="0" xfId="0" applyFill="1" applyAlignment="1">
      <alignment horizontal="center"/>
    </xf>
    <xf numFmtId="0" fontId="79" fillId="2" borderId="0" xfId="0" applyFont="1" applyFill="1" applyAlignment="1">
      <alignment horizontal="center"/>
    </xf>
    <xf numFmtId="0" fontId="22" fillId="0" borderId="14" xfId="0" applyFont="1" applyBorder="1" applyAlignment="1">
      <alignment horizontal="center" vertical="center" wrapText="1"/>
    </xf>
    <xf numFmtId="9" fontId="74" fillId="2" borderId="0" xfId="17" applyFont="1" applyFill="1" applyBorder="1" applyAlignment="1">
      <alignment horizontal="center"/>
    </xf>
    <xf numFmtId="9" fontId="113" fillId="2" borderId="0" xfId="17" applyFont="1" applyFill="1" applyBorder="1" applyAlignment="1">
      <alignment horizontal="left"/>
    </xf>
    <xf numFmtId="0" fontId="85" fillId="2" borderId="0" xfId="0" applyFont="1" applyFill="1" applyAlignment="1">
      <alignment horizontal="left"/>
    </xf>
    <xf numFmtId="0" fontId="114" fillId="2" borderId="0" xfId="0" applyFont="1" applyFill="1" applyAlignment="1">
      <alignment horizontal="left" vertical="center" wrapText="1"/>
    </xf>
    <xf numFmtId="0" fontId="68" fillId="3" borderId="0" xfId="0" applyFont="1" applyFill="1" applyAlignment="1">
      <alignment horizontal="left"/>
    </xf>
    <xf numFmtId="0" fontId="8" fillId="2" borderId="0" xfId="0" applyFont="1" applyFill="1" applyAlignment="1">
      <alignment horizontal="left"/>
    </xf>
    <xf numFmtId="0" fontId="15" fillId="2" borderId="0" xfId="0" applyFont="1" applyFill="1" applyAlignment="1">
      <alignment horizontal="left" vertical="top"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176" fontId="15" fillId="0" borderId="14" xfId="5" applyNumberFormat="1" applyFont="1" applyFill="1" applyBorder="1" applyAlignment="1">
      <alignment horizontal="center" vertical="top" wrapText="1"/>
    </xf>
    <xf numFmtId="0" fontId="36" fillId="0" borderId="14" xfId="0" applyFont="1" applyBorder="1" applyAlignment="1">
      <alignment horizontal="center" vertical="center" wrapText="1"/>
    </xf>
    <xf numFmtId="3" fontId="15" fillId="0" borderId="14" xfId="0" applyNumberFormat="1" applyFont="1" applyBorder="1" applyAlignment="1">
      <alignment horizontal="center" vertical="center" wrapText="1"/>
    </xf>
    <xf numFmtId="0" fontId="25" fillId="2" borderId="0" xfId="0" applyFont="1" applyFill="1" applyAlignment="1">
      <alignment horizontal="left" vertical="top" wrapText="1"/>
    </xf>
    <xf numFmtId="0" fontId="8" fillId="2" borderId="0" xfId="0" applyFont="1" applyFill="1" applyAlignment="1">
      <alignment horizontal="left" vertical="center" wrapText="1"/>
    </xf>
    <xf numFmtId="3" fontId="36" fillId="0" borderId="14" xfId="0" applyNumberFormat="1" applyFont="1" applyBorder="1" applyAlignment="1">
      <alignment horizontal="center" vertical="center" wrapText="1"/>
    </xf>
    <xf numFmtId="0" fontId="15" fillId="0" borderId="14" xfId="0" applyFont="1" applyBorder="1" applyAlignment="1">
      <alignment horizontal="center" vertical="center" wrapText="1"/>
    </xf>
    <xf numFmtId="0" fontId="32" fillId="3" borderId="0" xfId="0" applyFont="1" applyFill="1" applyAlignment="1">
      <alignment horizontal="left"/>
    </xf>
    <xf numFmtId="0" fontId="115" fillId="0" borderId="0" xfId="0" applyFont="1" applyAlignment="1">
      <alignment horizontal="justify" vertical="top" wrapText="1"/>
    </xf>
    <xf numFmtId="0" fontId="115" fillId="2" borderId="0" xfId="0" applyFont="1" applyFill="1" applyAlignment="1">
      <alignment horizontal="left" vertical="center"/>
    </xf>
    <xf numFmtId="0" fontId="120" fillId="2" borderId="0" xfId="0" applyFont="1" applyFill="1" applyAlignment="1">
      <alignment horizontal="left" wrapText="1"/>
    </xf>
    <xf numFmtId="0" fontId="93" fillId="2" borderId="0" xfId="0" applyFont="1" applyFill="1" applyAlignment="1">
      <alignment horizontal="justify" vertical="center" wrapText="1"/>
    </xf>
    <xf numFmtId="0" fontId="93" fillId="2" borderId="0" xfId="0" applyFont="1" applyFill="1" applyAlignment="1">
      <alignment horizontal="left" wrapText="1"/>
    </xf>
    <xf numFmtId="0" fontId="127" fillId="13" borderId="0" xfId="0" applyFont="1" applyFill="1" applyAlignment="1">
      <alignment horizontal="left"/>
    </xf>
    <xf numFmtId="0" fontId="28" fillId="13" borderId="0" xfId="0" applyFont="1" applyFill="1" applyAlignment="1">
      <alignment horizontal="left" wrapText="1"/>
    </xf>
  </cellXfs>
  <cellStyles count="20">
    <cellStyle name="Hipervínculo" xfId="1" builtinId="8"/>
    <cellStyle name="Millares" xfId="2" builtinId="3"/>
    <cellStyle name="Millares [0]" xfId="3" builtinId="6"/>
    <cellStyle name="Millares [0] 2 2 2" xfId="4" xr:uid="{00000000-0005-0000-0000-000003000000}"/>
    <cellStyle name="Millares [0] 5 2 2" xfId="5" xr:uid="{00000000-0005-0000-0000-000004000000}"/>
    <cellStyle name="Millares 100 11" xfId="6" xr:uid="{00000000-0005-0000-0000-000005000000}"/>
    <cellStyle name="Millares 174 2" xfId="7" xr:uid="{00000000-0005-0000-0000-000006000000}"/>
    <cellStyle name="Millares 2" xfId="8" xr:uid="{00000000-0005-0000-0000-000007000000}"/>
    <cellStyle name="Millares 212" xfId="9" xr:uid="{00000000-0005-0000-0000-000008000000}"/>
    <cellStyle name="Millares 3 11" xfId="10" xr:uid="{00000000-0005-0000-0000-000009000000}"/>
    <cellStyle name="Normal" xfId="0" builtinId="0"/>
    <cellStyle name="Normal 10 10 2 2 2" xfId="11" xr:uid="{00000000-0005-0000-0000-00000B000000}"/>
    <cellStyle name="Normal 12 2 10" xfId="12" xr:uid="{00000000-0005-0000-0000-00000C000000}"/>
    <cellStyle name="Normal 12 2 2 4" xfId="13" xr:uid="{00000000-0005-0000-0000-00000D000000}"/>
    <cellStyle name="Normal 126" xfId="14" xr:uid="{00000000-0005-0000-0000-00000E000000}"/>
    <cellStyle name="Normal 2" xfId="15" xr:uid="{00000000-0005-0000-0000-00000F000000}"/>
    <cellStyle name="Normal 2 2 2 3" xfId="16" xr:uid="{00000000-0005-0000-0000-000010000000}"/>
    <cellStyle name="Porcentaje" xfId="17" builtinId="5"/>
    <cellStyle name="S13" xfId="18" xr:uid="{00000000-0005-0000-0000-000012000000}"/>
    <cellStyle name="S9" xfId="19"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819150</xdr:colOff>
      <xdr:row>0</xdr:row>
      <xdr:rowOff>57150</xdr:rowOff>
    </xdr:from>
    <xdr:to>
      <xdr:col>5</xdr:col>
      <xdr:colOff>866775</xdr:colOff>
      <xdr:row>4</xdr:row>
      <xdr:rowOff>66675</xdr:rowOff>
    </xdr:to>
    <xdr:pic>
      <xdr:nvPicPr>
        <xdr:cNvPr id="1025" name="1 Imagen" descr="Descripción: Descripción: eladia (3)">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72125" y="57150"/>
          <a:ext cx="15621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57150</xdr:colOff>
      <xdr:row>0</xdr:row>
      <xdr:rowOff>0</xdr:rowOff>
    </xdr:from>
    <xdr:to>
      <xdr:col>2</xdr:col>
      <xdr:colOff>247650</xdr:colOff>
      <xdr:row>2</xdr:row>
      <xdr:rowOff>123825</xdr:rowOff>
    </xdr:to>
    <xdr:pic>
      <xdr:nvPicPr>
        <xdr:cNvPr id="10241" name="1 Imagen" descr="Descripción: Descripción: eladia (3)">
          <a:extLst>
            <a:ext uri="{FF2B5EF4-FFF2-40B4-BE49-F238E27FC236}">
              <a16:creationId xmlns:a16="http://schemas.microsoft.com/office/drawing/2014/main" id="{00000000-0008-0000-0900-0000012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14900" y="0"/>
          <a:ext cx="12668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1285875</xdr:colOff>
      <xdr:row>0</xdr:row>
      <xdr:rowOff>161925</xdr:rowOff>
    </xdr:from>
    <xdr:to>
      <xdr:col>3</xdr:col>
      <xdr:colOff>1200150</xdr:colOff>
      <xdr:row>3</xdr:row>
      <xdr:rowOff>114300</xdr:rowOff>
    </xdr:to>
    <xdr:pic>
      <xdr:nvPicPr>
        <xdr:cNvPr id="11265" name="1 Imagen" descr="Descripción: Descripción: eladia (3)">
          <a:extLst>
            <a:ext uri="{FF2B5EF4-FFF2-40B4-BE49-F238E27FC236}">
              <a16:creationId xmlns:a16="http://schemas.microsoft.com/office/drawing/2014/main" id="{00000000-0008-0000-0A00-0000012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0" y="161925"/>
          <a:ext cx="12477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2209800</xdr:colOff>
      <xdr:row>0</xdr:row>
      <xdr:rowOff>123825</xdr:rowOff>
    </xdr:from>
    <xdr:to>
      <xdr:col>5</xdr:col>
      <xdr:colOff>152400</xdr:colOff>
      <xdr:row>4</xdr:row>
      <xdr:rowOff>57150</xdr:rowOff>
    </xdr:to>
    <xdr:pic>
      <xdr:nvPicPr>
        <xdr:cNvPr id="12289" name="1 Imagen" descr="Descripción: Descripción: eladia (3)">
          <a:extLst>
            <a:ext uri="{FF2B5EF4-FFF2-40B4-BE49-F238E27FC236}">
              <a16:creationId xmlns:a16="http://schemas.microsoft.com/office/drawing/2014/main" id="{00000000-0008-0000-0B00-0000013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96275" y="123825"/>
          <a:ext cx="12477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352425</xdr:colOff>
      <xdr:row>0</xdr:row>
      <xdr:rowOff>104775</xdr:rowOff>
    </xdr:from>
    <xdr:to>
      <xdr:col>2</xdr:col>
      <xdr:colOff>200025</xdr:colOff>
      <xdr:row>2</xdr:row>
      <xdr:rowOff>85725</xdr:rowOff>
    </xdr:to>
    <xdr:pic>
      <xdr:nvPicPr>
        <xdr:cNvPr id="13313" name="1 Imagen" descr="Descripción: Descripción: eladia (3)">
          <a:extLst>
            <a:ext uri="{FF2B5EF4-FFF2-40B4-BE49-F238E27FC236}">
              <a16:creationId xmlns:a16="http://schemas.microsoft.com/office/drawing/2014/main" id="{00000000-0008-0000-0C00-0000013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90975" y="104775"/>
          <a:ext cx="11144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12</xdr:col>
      <xdr:colOff>28575</xdr:colOff>
      <xdr:row>0</xdr:row>
      <xdr:rowOff>114300</xdr:rowOff>
    </xdr:from>
    <xdr:to>
      <xdr:col>12</xdr:col>
      <xdr:colOff>1238250</xdr:colOff>
      <xdr:row>2</xdr:row>
      <xdr:rowOff>152400</xdr:rowOff>
    </xdr:to>
    <xdr:pic>
      <xdr:nvPicPr>
        <xdr:cNvPr id="14337" name="1 Imagen" descr="Descripción: Descripción: eladia (3)">
          <a:extLst>
            <a:ext uri="{FF2B5EF4-FFF2-40B4-BE49-F238E27FC236}">
              <a16:creationId xmlns:a16="http://schemas.microsoft.com/office/drawing/2014/main" id="{00000000-0008-0000-0D00-0000013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01575" y="114300"/>
          <a:ext cx="12096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11</xdr:col>
      <xdr:colOff>409575</xdr:colOff>
      <xdr:row>1</xdr:row>
      <xdr:rowOff>57150</xdr:rowOff>
    </xdr:from>
    <xdr:to>
      <xdr:col>12</xdr:col>
      <xdr:colOff>752475</xdr:colOff>
      <xdr:row>4</xdr:row>
      <xdr:rowOff>0</xdr:rowOff>
    </xdr:to>
    <xdr:pic>
      <xdr:nvPicPr>
        <xdr:cNvPr id="15361" name="1 Imagen" descr="Descripción: Descripción: eladia (3)">
          <a:extLst>
            <a:ext uri="{FF2B5EF4-FFF2-40B4-BE49-F238E27FC236}">
              <a16:creationId xmlns:a16="http://schemas.microsoft.com/office/drawing/2014/main" id="{00000000-0008-0000-0E00-0000013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29950" y="323850"/>
          <a:ext cx="141922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723900</xdr:colOff>
      <xdr:row>0</xdr:row>
      <xdr:rowOff>85725</xdr:rowOff>
    </xdr:from>
    <xdr:to>
      <xdr:col>3</xdr:col>
      <xdr:colOff>314325</xdr:colOff>
      <xdr:row>2</xdr:row>
      <xdr:rowOff>66675</xdr:rowOff>
    </xdr:to>
    <xdr:pic>
      <xdr:nvPicPr>
        <xdr:cNvPr id="16385" name="1 Imagen" descr="Descripción: Descripción: eladia (3)">
          <a:extLst>
            <a:ext uri="{FF2B5EF4-FFF2-40B4-BE49-F238E27FC236}">
              <a16:creationId xmlns:a16="http://schemas.microsoft.com/office/drawing/2014/main" id="{00000000-0008-0000-0F00-0000014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5725"/>
          <a:ext cx="11049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333375</xdr:colOff>
      <xdr:row>10</xdr:row>
      <xdr:rowOff>178593</xdr:rowOff>
    </xdr:from>
    <xdr:ext cx="2112961" cy="593304"/>
    <xdr:sp macro="" textlink="">
      <xdr:nvSpPr>
        <xdr:cNvPr id="3" name="1 Rectángulo">
          <a:extLst>
            <a:ext uri="{FF2B5EF4-FFF2-40B4-BE49-F238E27FC236}">
              <a16:creationId xmlns:a16="http://schemas.microsoft.com/office/drawing/2014/main" id="{00000000-0008-0000-0F00-000003000000}"/>
            </a:ext>
          </a:extLst>
        </xdr:cNvPr>
        <xdr:cNvSpPr/>
      </xdr:nvSpPr>
      <xdr:spPr>
        <a:xfrm rot="21144321">
          <a:off x="2609850" y="2093118"/>
          <a:ext cx="2112961" cy="593304"/>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2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7.xml><?xml version="1.0" encoding="utf-8"?>
<xdr:wsDr xmlns:xdr="http://schemas.openxmlformats.org/drawingml/2006/spreadsheetDrawing" xmlns:a="http://schemas.openxmlformats.org/drawingml/2006/main">
  <xdr:twoCellAnchor editAs="oneCell">
    <xdr:from>
      <xdr:col>2</xdr:col>
      <xdr:colOff>19050</xdr:colOff>
      <xdr:row>0</xdr:row>
      <xdr:rowOff>123825</xdr:rowOff>
    </xdr:from>
    <xdr:to>
      <xdr:col>2</xdr:col>
      <xdr:colOff>1190625</xdr:colOff>
      <xdr:row>2</xdr:row>
      <xdr:rowOff>104775</xdr:rowOff>
    </xdr:to>
    <xdr:pic>
      <xdr:nvPicPr>
        <xdr:cNvPr id="17409" name="1 Imagen" descr="Descripción: Descripción: eladia (3)">
          <a:extLst>
            <a:ext uri="{FF2B5EF4-FFF2-40B4-BE49-F238E27FC236}">
              <a16:creationId xmlns:a16="http://schemas.microsoft.com/office/drawing/2014/main" id="{00000000-0008-0000-1000-0000014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123825"/>
          <a:ext cx="117157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oneCellAnchor>
    <xdr:from>
      <xdr:col>0</xdr:col>
      <xdr:colOff>1028700</xdr:colOff>
      <xdr:row>8</xdr:row>
      <xdr:rowOff>158750</xdr:rowOff>
    </xdr:from>
    <xdr:ext cx="2112961" cy="593304"/>
    <xdr:sp macro="" textlink="">
      <xdr:nvSpPr>
        <xdr:cNvPr id="2" name="1 Rectángulo">
          <a:extLst>
            <a:ext uri="{FF2B5EF4-FFF2-40B4-BE49-F238E27FC236}">
              <a16:creationId xmlns:a16="http://schemas.microsoft.com/office/drawing/2014/main" id="{00000000-0008-0000-1100-000002000000}"/>
            </a:ext>
          </a:extLst>
        </xdr:cNvPr>
        <xdr:cNvSpPr/>
      </xdr:nvSpPr>
      <xdr:spPr>
        <a:xfrm rot="21144321">
          <a:off x="1028700" y="1692275"/>
          <a:ext cx="2112961" cy="593304"/>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2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twoCellAnchor editAs="oneCell">
    <xdr:from>
      <xdr:col>2</xdr:col>
      <xdr:colOff>619125</xdr:colOff>
      <xdr:row>0</xdr:row>
      <xdr:rowOff>123825</xdr:rowOff>
    </xdr:from>
    <xdr:to>
      <xdr:col>3</xdr:col>
      <xdr:colOff>590550</xdr:colOff>
      <xdr:row>2</xdr:row>
      <xdr:rowOff>85725</xdr:rowOff>
    </xdr:to>
    <xdr:pic>
      <xdr:nvPicPr>
        <xdr:cNvPr id="18434" name="1 Imagen" descr="Descripción: Descripción: eladia (3)">
          <a:extLst>
            <a:ext uri="{FF2B5EF4-FFF2-40B4-BE49-F238E27FC236}">
              <a16:creationId xmlns:a16="http://schemas.microsoft.com/office/drawing/2014/main" id="{00000000-0008-0000-1100-0000024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9950" y="123825"/>
          <a:ext cx="1114425"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3</xdr:col>
      <xdr:colOff>1276350</xdr:colOff>
      <xdr:row>0</xdr:row>
      <xdr:rowOff>57150</xdr:rowOff>
    </xdr:from>
    <xdr:to>
      <xdr:col>4</xdr:col>
      <xdr:colOff>1247775</xdr:colOff>
      <xdr:row>2</xdr:row>
      <xdr:rowOff>38100</xdr:rowOff>
    </xdr:to>
    <xdr:pic>
      <xdr:nvPicPr>
        <xdr:cNvPr id="19457" name="1 Imagen" descr="Descripción: Descripción: eladia (3)">
          <a:extLst>
            <a:ext uri="{FF2B5EF4-FFF2-40B4-BE49-F238E27FC236}">
              <a16:creationId xmlns:a16="http://schemas.microsoft.com/office/drawing/2014/main" id="{00000000-0008-0000-1200-0000014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05825" y="57150"/>
          <a:ext cx="12477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219075</xdr:colOff>
      <xdr:row>0</xdr:row>
      <xdr:rowOff>228600</xdr:rowOff>
    </xdr:from>
    <xdr:to>
      <xdr:col>1</xdr:col>
      <xdr:colOff>257175</xdr:colOff>
      <xdr:row>4</xdr:row>
      <xdr:rowOff>19050</xdr:rowOff>
    </xdr:to>
    <xdr:pic>
      <xdr:nvPicPr>
        <xdr:cNvPr id="2049" name="1 Imagen" descr="Descripción: Descripción: eladia (3)">
          <a:extLst>
            <a:ext uri="{FF2B5EF4-FFF2-40B4-BE49-F238E27FC236}">
              <a16:creationId xmlns:a16="http://schemas.microsoft.com/office/drawing/2014/main" id="{00000000-0008-0000-0100-00000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28600"/>
          <a:ext cx="14668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9</xdr:col>
      <xdr:colOff>219075</xdr:colOff>
      <xdr:row>0</xdr:row>
      <xdr:rowOff>76200</xdr:rowOff>
    </xdr:from>
    <xdr:to>
      <xdr:col>10</xdr:col>
      <xdr:colOff>847725</xdr:colOff>
      <xdr:row>2</xdr:row>
      <xdr:rowOff>152400</xdr:rowOff>
    </xdr:to>
    <xdr:pic>
      <xdr:nvPicPr>
        <xdr:cNvPr id="20482" name="1 Imagen" descr="Descripción: Descripción: eladia (3)">
          <a:extLst>
            <a:ext uri="{FF2B5EF4-FFF2-40B4-BE49-F238E27FC236}">
              <a16:creationId xmlns:a16="http://schemas.microsoft.com/office/drawing/2014/main" id="{00000000-0008-0000-1300-0000025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97150" y="76200"/>
          <a:ext cx="13716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866775</xdr:colOff>
      <xdr:row>0</xdr:row>
      <xdr:rowOff>66675</xdr:rowOff>
    </xdr:from>
    <xdr:to>
      <xdr:col>2</xdr:col>
      <xdr:colOff>990600</xdr:colOff>
      <xdr:row>2</xdr:row>
      <xdr:rowOff>152400</xdr:rowOff>
    </xdr:to>
    <xdr:pic>
      <xdr:nvPicPr>
        <xdr:cNvPr id="21505" name="1 Imagen" descr="Descripción: Descripción: eladia (3)">
          <a:extLst>
            <a:ext uri="{FF2B5EF4-FFF2-40B4-BE49-F238E27FC236}">
              <a16:creationId xmlns:a16="http://schemas.microsoft.com/office/drawing/2014/main" id="{00000000-0008-0000-1400-0000015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38575" y="66675"/>
          <a:ext cx="13430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2</xdr:col>
      <xdr:colOff>219075</xdr:colOff>
      <xdr:row>0</xdr:row>
      <xdr:rowOff>28575</xdr:rowOff>
    </xdr:from>
    <xdr:to>
      <xdr:col>3</xdr:col>
      <xdr:colOff>38100</xdr:colOff>
      <xdr:row>2</xdr:row>
      <xdr:rowOff>104775</xdr:rowOff>
    </xdr:to>
    <xdr:pic>
      <xdr:nvPicPr>
        <xdr:cNvPr id="22529" name="1 Imagen" descr="Descripción: Descripción: eladia (3)">
          <a:extLst>
            <a:ext uri="{FF2B5EF4-FFF2-40B4-BE49-F238E27FC236}">
              <a16:creationId xmlns:a16="http://schemas.microsoft.com/office/drawing/2014/main" id="{00000000-0008-0000-1500-0000015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62525" y="28575"/>
          <a:ext cx="13335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2</xdr:col>
      <xdr:colOff>28575</xdr:colOff>
      <xdr:row>0</xdr:row>
      <xdr:rowOff>76200</xdr:rowOff>
    </xdr:from>
    <xdr:to>
      <xdr:col>2</xdr:col>
      <xdr:colOff>1438275</xdr:colOff>
      <xdr:row>2</xdr:row>
      <xdr:rowOff>114300</xdr:rowOff>
    </xdr:to>
    <xdr:pic>
      <xdr:nvPicPr>
        <xdr:cNvPr id="23553" name="1 Imagen" descr="Descripción: Descripción: eladia (3)">
          <a:extLst>
            <a:ext uri="{FF2B5EF4-FFF2-40B4-BE49-F238E27FC236}">
              <a16:creationId xmlns:a16="http://schemas.microsoft.com/office/drawing/2014/main" id="{00000000-0008-0000-1600-0000015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81575" y="76200"/>
          <a:ext cx="1409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2</xdr:col>
      <xdr:colOff>828675</xdr:colOff>
      <xdr:row>0</xdr:row>
      <xdr:rowOff>47625</xdr:rowOff>
    </xdr:from>
    <xdr:to>
      <xdr:col>3</xdr:col>
      <xdr:colOff>647700</xdr:colOff>
      <xdr:row>2</xdr:row>
      <xdr:rowOff>133350</xdr:rowOff>
    </xdr:to>
    <xdr:pic>
      <xdr:nvPicPr>
        <xdr:cNvPr id="24577" name="1 Imagen" descr="Descripción: Descripción: eladia (3)">
          <a:extLst>
            <a:ext uri="{FF2B5EF4-FFF2-40B4-BE49-F238E27FC236}">
              <a16:creationId xmlns:a16="http://schemas.microsoft.com/office/drawing/2014/main" id="{00000000-0008-0000-1700-0000016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71975" y="47625"/>
          <a:ext cx="13335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5</xdr:col>
      <xdr:colOff>1038225</xdr:colOff>
      <xdr:row>0</xdr:row>
      <xdr:rowOff>66675</xdr:rowOff>
    </xdr:from>
    <xdr:to>
      <xdr:col>7</xdr:col>
      <xdr:colOff>47625</xdr:colOff>
      <xdr:row>2</xdr:row>
      <xdr:rowOff>104775</xdr:rowOff>
    </xdr:to>
    <xdr:pic>
      <xdr:nvPicPr>
        <xdr:cNvPr id="25601" name="1 Imagen" descr="Descripción: Descripción: eladia (3)">
          <a:extLst>
            <a:ext uri="{FF2B5EF4-FFF2-40B4-BE49-F238E27FC236}">
              <a16:creationId xmlns:a16="http://schemas.microsoft.com/office/drawing/2014/main" id="{00000000-0008-0000-1800-0000016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96525" y="66675"/>
          <a:ext cx="12954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2</xdr:col>
      <xdr:colOff>923925</xdr:colOff>
      <xdr:row>0</xdr:row>
      <xdr:rowOff>161925</xdr:rowOff>
    </xdr:from>
    <xdr:to>
      <xdr:col>3</xdr:col>
      <xdr:colOff>1028700</xdr:colOff>
      <xdr:row>2</xdr:row>
      <xdr:rowOff>228600</xdr:rowOff>
    </xdr:to>
    <xdr:pic>
      <xdr:nvPicPr>
        <xdr:cNvPr id="26625" name="1 Imagen" descr="Descripción: Descripción: eladia (3)">
          <a:extLst>
            <a:ext uri="{FF2B5EF4-FFF2-40B4-BE49-F238E27FC236}">
              <a16:creationId xmlns:a16="http://schemas.microsoft.com/office/drawing/2014/main" id="{00000000-0008-0000-1900-0000016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61925"/>
          <a:ext cx="12954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2</xdr:col>
      <xdr:colOff>771525</xdr:colOff>
      <xdr:row>0</xdr:row>
      <xdr:rowOff>9525</xdr:rowOff>
    </xdr:from>
    <xdr:to>
      <xdr:col>4</xdr:col>
      <xdr:colOff>647700</xdr:colOff>
      <xdr:row>2</xdr:row>
      <xdr:rowOff>123825</xdr:rowOff>
    </xdr:to>
    <xdr:pic>
      <xdr:nvPicPr>
        <xdr:cNvPr id="27649" name="1 Imagen" descr="Descripción: Descripción: eladia (3)">
          <a:extLst>
            <a:ext uri="{FF2B5EF4-FFF2-40B4-BE49-F238E27FC236}">
              <a16:creationId xmlns:a16="http://schemas.microsoft.com/office/drawing/2014/main" id="{00000000-0008-0000-1A00-0000016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3775" y="9525"/>
          <a:ext cx="13620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1228725</xdr:colOff>
      <xdr:row>0</xdr:row>
      <xdr:rowOff>28575</xdr:rowOff>
    </xdr:from>
    <xdr:to>
      <xdr:col>3</xdr:col>
      <xdr:colOff>0</xdr:colOff>
      <xdr:row>2</xdr:row>
      <xdr:rowOff>57150</xdr:rowOff>
    </xdr:to>
    <xdr:pic>
      <xdr:nvPicPr>
        <xdr:cNvPr id="28673" name="1 Imagen" descr="Descripción: Descripción: eladia (3)">
          <a:extLst>
            <a:ext uri="{FF2B5EF4-FFF2-40B4-BE49-F238E27FC236}">
              <a16:creationId xmlns:a16="http://schemas.microsoft.com/office/drawing/2014/main" id="{00000000-0008-0000-1B00-0000017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0" y="28575"/>
          <a:ext cx="13049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104775</xdr:colOff>
      <xdr:row>0</xdr:row>
      <xdr:rowOff>66675</xdr:rowOff>
    </xdr:from>
    <xdr:to>
      <xdr:col>3</xdr:col>
      <xdr:colOff>180975</xdr:colOff>
      <xdr:row>2</xdr:row>
      <xdr:rowOff>142875</xdr:rowOff>
    </xdr:to>
    <xdr:pic>
      <xdr:nvPicPr>
        <xdr:cNvPr id="29697" name="1 Imagen" descr="Descripción: Descripción: eladia (3)">
          <a:extLst>
            <a:ext uri="{FF2B5EF4-FFF2-40B4-BE49-F238E27FC236}">
              <a16:creationId xmlns:a16="http://schemas.microsoft.com/office/drawing/2014/main" id="{00000000-0008-0000-1C00-0000017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6225" y="66675"/>
          <a:ext cx="13430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1200150</xdr:colOff>
      <xdr:row>0</xdr:row>
      <xdr:rowOff>28575</xdr:rowOff>
    </xdr:from>
    <xdr:to>
      <xdr:col>6</xdr:col>
      <xdr:colOff>1438275</xdr:colOff>
      <xdr:row>4</xdr:row>
      <xdr:rowOff>123825</xdr:rowOff>
    </xdr:to>
    <xdr:pic>
      <xdr:nvPicPr>
        <xdr:cNvPr id="3073" name="1 Imagen" descr="Descripción: Descripción: eladia (3)">
          <a:extLst>
            <a:ext uri="{FF2B5EF4-FFF2-40B4-BE49-F238E27FC236}">
              <a16:creationId xmlns:a16="http://schemas.microsoft.com/office/drawing/2014/main" id="{00000000-0008-0000-0200-000001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62625" y="28575"/>
          <a:ext cx="167640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762000</xdr:colOff>
      <xdr:row>0</xdr:row>
      <xdr:rowOff>66675</xdr:rowOff>
    </xdr:from>
    <xdr:to>
      <xdr:col>4</xdr:col>
      <xdr:colOff>47625</xdr:colOff>
      <xdr:row>2</xdr:row>
      <xdr:rowOff>142875</xdr:rowOff>
    </xdr:to>
    <xdr:pic>
      <xdr:nvPicPr>
        <xdr:cNvPr id="30721" name="1 Imagen" descr="Descripción: Descripción: eladia (3)">
          <a:extLst>
            <a:ext uri="{FF2B5EF4-FFF2-40B4-BE49-F238E27FC236}">
              <a16:creationId xmlns:a16="http://schemas.microsoft.com/office/drawing/2014/main" id="{00000000-0008-0000-1D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3450" y="6667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469901</xdr:colOff>
      <xdr:row>10</xdr:row>
      <xdr:rowOff>19050</xdr:rowOff>
    </xdr:from>
    <xdr:ext cx="2112961" cy="593304"/>
    <xdr:sp macro="" textlink="">
      <xdr:nvSpPr>
        <xdr:cNvPr id="3" name="1 Rectángulo">
          <a:extLst>
            <a:ext uri="{FF2B5EF4-FFF2-40B4-BE49-F238E27FC236}">
              <a16:creationId xmlns:a16="http://schemas.microsoft.com/office/drawing/2014/main" id="{00000000-0008-0000-1D00-000003000000}"/>
            </a:ext>
          </a:extLst>
        </xdr:cNvPr>
        <xdr:cNvSpPr/>
      </xdr:nvSpPr>
      <xdr:spPr>
        <a:xfrm rot="21144321">
          <a:off x="469901" y="1933575"/>
          <a:ext cx="2112961" cy="593304"/>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2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31.xml><?xml version="1.0" encoding="utf-8"?>
<xdr:wsDr xmlns:xdr="http://schemas.openxmlformats.org/drawingml/2006/spreadsheetDrawing" xmlns:a="http://schemas.openxmlformats.org/drawingml/2006/main">
  <xdr:twoCellAnchor editAs="oneCell">
    <xdr:from>
      <xdr:col>2</xdr:col>
      <xdr:colOff>238125</xdr:colOff>
      <xdr:row>0</xdr:row>
      <xdr:rowOff>123825</xdr:rowOff>
    </xdr:from>
    <xdr:to>
      <xdr:col>3</xdr:col>
      <xdr:colOff>180975</xdr:colOff>
      <xdr:row>2</xdr:row>
      <xdr:rowOff>161925</xdr:rowOff>
    </xdr:to>
    <xdr:pic>
      <xdr:nvPicPr>
        <xdr:cNvPr id="31745" name="1 Imagen" descr="Descripción: Descripción: eladia (3)">
          <a:extLst>
            <a:ext uri="{FF2B5EF4-FFF2-40B4-BE49-F238E27FC236}">
              <a16:creationId xmlns:a16="http://schemas.microsoft.com/office/drawing/2014/main" id="{00000000-0008-0000-1E00-000001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123825"/>
          <a:ext cx="13525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2</xdr:col>
      <xdr:colOff>485775</xdr:colOff>
      <xdr:row>0</xdr:row>
      <xdr:rowOff>57150</xdr:rowOff>
    </xdr:from>
    <xdr:to>
      <xdr:col>3</xdr:col>
      <xdr:colOff>219075</xdr:colOff>
      <xdr:row>2</xdr:row>
      <xdr:rowOff>133350</xdr:rowOff>
    </xdr:to>
    <xdr:pic>
      <xdr:nvPicPr>
        <xdr:cNvPr id="32769" name="1 Imagen" descr="Descripción: Descripción: eladia (3)">
          <a:extLst>
            <a:ext uri="{FF2B5EF4-FFF2-40B4-BE49-F238E27FC236}">
              <a16:creationId xmlns:a16="http://schemas.microsoft.com/office/drawing/2014/main" id="{00000000-0008-0000-1F00-0000018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0125" y="57150"/>
          <a:ext cx="13430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5</xdr:col>
      <xdr:colOff>466725</xdr:colOff>
      <xdr:row>0</xdr:row>
      <xdr:rowOff>219075</xdr:rowOff>
    </xdr:from>
    <xdr:to>
      <xdr:col>6</xdr:col>
      <xdr:colOff>438150</xdr:colOff>
      <xdr:row>3</xdr:row>
      <xdr:rowOff>66675</xdr:rowOff>
    </xdr:to>
    <xdr:pic>
      <xdr:nvPicPr>
        <xdr:cNvPr id="33793" name="1 Imagen" descr="Descripción: Descripción: eladia (3)">
          <a:extLst>
            <a:ext uri="{FF2B5EF4-FFF2-40B4-BE49-F238E27FC236}">
              <a16:creationId xmlns:a16="http://schemas.microsoft.com/office/drawing/2014/main" id="{00000000-0008-0000-2000-0000018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0750" y="219075"/>
          <a:ext cx="13430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5</xdr:col>
      <xdr:colOff>38100</xdr:colOff>
      <xdr:row>0</xdr:row>
      <xdr:rowOff>0</xdr:rowOff>
    </xdr:from>
    <xdr:to>
      <xdr:col>6</xdr:col>
      <xdr:colOff>352425</xdr:colOff>
      <xdr:row>2</xdr:row>
      <xdr:rowOff>76200</xdr:rowOff>
    </xdr:to>
    <xdr:pic>
      <xdr:nvPicPr>
        <xdr:cNvPr id="34817" name="1 Imagen" descr="Descripción: Descripción: eladia (3)">
          <a:extLst>
            <a:ext uri="{FF2B5EF4-FFF2-40B4-BE49-F238E27FC236}">
              <a16:creationId xmlns:a16="http://schemas.microsoft.com/office/drawing/2014/main" id="{00000000-0008-0000-2100-0000018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43900" y="0"/>
          <a:ext cx="13620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5</xdr:col>
      <xdr:colOff>390525</xdr:colOff>
      <xdr:row>0</xdr:row>
      <xdr:rowOff>66675</xdr:rowOff>
    </xdr:from>
    <xdr:to>
      <xdr:col>6</xdr:col>
      <xdr:colOff>542925</xdr:colOff>
      <xdr:row>2</xdr:row>
      <xdr:rowOff>161925</xdr:rowOff>
    </xdr:to>
    <xdr:pic>
      <xdr:nvPicPr>
        <xdr:cNvPr id="35841" name="1 Imagen" descr="Descripción: Descripción: eladia (3)">
          <a:extLst>
            <a:ext uri="{FF2B5EF4-FFF2-40B4-BE49-F238E27FC236}">
              <a16:creationId xmlns:a16="http://schemas.microsoft.com/office/drawing/2014/main" id="{00000000-0008-0000-2200-0000018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01050" y="66675"/>
          <a:ext cx="13525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2</xdr:col>
      <xdr:colOff>657225</xdr:colOff>
      <xdr:row>0</xdr:row>
      <xdr:rowOff>0</xdr:rowOff>
    </xdr:from>
    <xdr:to>
      <xdr:col>4</xdr:col>
      <xdr:colOff>0</xdr:colOff>
      <xdr:row>2</xdr:row>
      <xdr:rowOff>85725</xdr:rowOff>
    </xdr:to>
    <xdr:pic>
      <xdr:nvPicPr>
        <xdr:cNvPr id="36865" name="1 Imagen" descr="Descripción: Descripción: eladia (3)">
          <a:extLst>
            <a:ext uri="{FF2B5EF4-FFF2-40B4-BE49-F238E27FC236}">
              <a16:creationId xmlns:a16="http://schemas.microsoft.com/office/drawing/2014/main" id="{00000000-0008-0000-2300-0000019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0" y="0"/>
          <a:ext cx="12858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2</xdr:col>
      <xdr:colOff>485775</xdr:colOff>
      <xdr:row>0</xdr:row>
      <xdr:rowOff>47625</xdr:rowOff>
    </xdr:from>
    <xdr:to>
      <xdr:col>3</xdr:col>
      <xdr:colOff>657225</xdr:colOff>
      <xdr:row>2</xdr:row>
      <xdr:rowOff>133350</xdr:rowOff>
    </xdr:to>
    <xdr:pic>
      <xdr:nvPicPr>
        <xdr:cNvPr id="37889" name="1 Imagen" descr="Descripción: Descripción: eladia (3)">
          <a:extLst>
            <a:ext uri="{FF2B5EF4-FFF2-40B4-BE49-F238E27FC236}">
              <a16:creationId xmlns:a16="http://schemas.microsoft.com/office/drawing/2014/main" id="{00000000-0008-0000-2400-0000019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8625" y="47625"/>
          <a:ext cx="13525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981075</xdr:colOff>
      <xdr:row>0</xdr:row>
      <xdr:rowOff>47625</xdr:rowOff>
    </xdr:from>
    <xdr:to>
      <xdr:col>3</xdr:col>
      <xdr:colOff>0</xdr:colOff>
      <xdr:row>2</xdr:row>
      <xdr:rowOff>123825</xdr:rowOff>
    </xdr:to>
    <xdr:pic>
      <xdr:nvPicPr>
        <xdr:cNvPr id="38913" name="1 Imagen" descr="Descripción: Descripción: eladia (3)">
          <a:extLst>
            <a:ext uri="{FF2B5EF4-FFF2-40B4-BE49-F238E27FC236}">
              <a16:creationId xmlns:a16="http://schemas.microsoft.com/office/drawing/2014/main" id="{00000000-0008-0000-2500-0000019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47625"/>
          <a:ext cx="13049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523875</xdr:colOff>
      <xdr:row>0</xdr:row>
      <xdr:rowOff>66675</xdr:rowOff>
    </xdr:from>
    <xdr:to>
      <xdr:col>3</xdr:col>
      <xdr:colOff>676275</xdr:colOff>
      <xdr:row>2</xdr:row>
      <xdr:rowOff>133350</xdr:rowOff>
    </xdr:to>
    <xdr:pic>
      <xdr:nvPicPr>
        <xdr:cNvPr id="39937" name="1 Imagen" descr="Descripción: Descripción: eladia (3)">
          <a:extLst>
            <a:ext uri="{FF2B5EF4-FFF2-40B4-BE49-F238E27FC236}">
              <a16:creationId xmlns:a16="http://schemas.microsoft.com/office/drawing/2014/main" id="{00000000-0008-0000-2600-000001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62350" y="66675"/>
          <a:ext cx="1343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1695450</xdr:colOff>
      <xdr:row>2</xdr:row>
      <xdr:rowOff>19050</xdr:rowOff>
    </xdr:from>
    <xdr:to>
      <xdr:col>3</xdr:col>
      <xdr:colOff>1581150</xdr:colOff>
      <xdr:row>6</xdr:row>
      <xdr:rowOff>76200</xdr:rowOff>
    </xdr:to>
    <xdr:pic>
      <xdr:nvPicPr>
        <xdr:cNvPr id="4097" name="1 Imagen" descr="Descripción: Descripción: eladia (3)">
          <a:extLst>
            <a:ext uri="{FF2B5EF4-FFF2-40B4-BE49-F238E27FC236}">
              <a16:creationId xmlns:a16="http://schemas.microsoft.com/office/drawing/2014/main" id="{00000000-0008-0000-0300-000001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43725" y="409575"/>
          <a:ext cx="158115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1076325</xdr:colOff>
      <xdr:row>0</xdr:row>
      <xdr:rowOff>38100</xdr:rowOff>
    </xdr:from>
    <xdr:to>
      <xdr:col>3</xdr:col>
      <xdr:colOff>0</xdr:colOff>
      <xdr:row>2</xdr:row>
      <xdr:rowOff>76200</xdr:rowOff>
    </xdr:to>
    <xdr:pic>
      <xdr:nvPicPr>
        <xdr:cNvPr id="40961" name="1 Imagen" descr="Descripción: Descripción: eladia (3)">
          <a:extLst>
            <a:ext uri="{FF2B5EF4-FFF2-40B4-BE49-F238E27FC236}">
              <a16:creationId xmlns:a16="http://schemas.microsoft.com/office/drawing/2014/main" id="{00000000-0008-0000-2700-000001A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38100"/>
          <a:ext cx="13049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2</xdr:col>
      <xdr:colOff>219075</xdr:colOff>
      <xdr:row>0</xdr:row>
      <xdr:rowOff>9525</xdr:rowOff>
    </xdr:from>
    <xdr:to>
      <xdr:col>2</xdr:col>
      <xdr:colOff>1619250</xdr:colOff>
      <xdr:row>2</xdr:row>
      <xdr:rowOff>76200</xdr:rowOff>
    </xdr:to>
    <xdr:pic>
      <xdr:nvPicPr>
        <xdr:cNvPr id="41985" name="1 Imagen" descr="Descripción: Descripción: eladia (3)">
          <a:extLst>
            <a:ext uri="{FF2B5EF4-FFF2-40B4-BE49-F238E27FC236}">
              <a16:creationId xmlns:a16="http://schemas.microsoft.com/office/drawing/2014/main" id="{00000000-0008-0000-2800-000001A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57725" y="9525"/>
          <a:ext cx="14001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3</xdr:col>
      <xdr:colOff>1609725</xdr:colOff>
      <xdr:row>0</xdr:row>
      <xdr:rowOff>57150</xdr:rowOff>
    </xdr:from>
    <xdr:to>
      <xdr:col>4</xdr:col>
      <xdr:colOff>1076325</xdr:colOff>
      <xdr:row>2</xdr:row>
      <xdr:rowOff>114300</xdr:rowOff>
    </xdr:to>
    <xdr:pic>
      <xdr:nvPicPr>
        <xdr:cNvPr id="43009" name="1 Imagen" descr="Descripción: Descripción: eladia (3)">
          <a:extLst>
            <a:ext uri="{FF2B5EF4-FFF2-40B4-BE49-F238E27FC236}">
              <a16:creationId xmlns:a16="http://schemas.microsoft.com/office/drawing/2014/main" id="{00000000-0008-0000-2900-000001A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91700" y="57150"/>
          <a:ext cx="14097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5</xdr:col>
      <xdr:colOff>895350</xdr:colOff>
      <xdr:row>0</xdr:row>
      <xdr:rowOff>57150</xdr:rowOff>
    </xdr:from>
    <xdr:to>
      <xdr:col>7</xdr:col>
      <xdr:colOff>600075</xdr:colOff>
      <xdr:row>2</xdr:row>
      <xdr:rowOff>95250</xdr:rowOff>
    </xdr:to>
    <xdr:pic>
      <xdr:nvPicPr>
        <xdr:cNvPr id="44033" name="1 Imagen" descr="Descripción: Descripción: eladia (3)">
          <a:extLst>
            <a:ext uri="{FF2B5EF4-FFF2-40B4-BE49-F238E27FC236}">
              <a16:creationId xmlns:a16="http://schemas.microsoft.com/office/drawing/2014/main" id="{00000000-0008-0000-2A00-000001A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01125" y="57150"/>
          <a:ext cx="1314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4</xdr:col>
      <xdr:colOff>257175</xdr:colOff>
      <xdr:row>0</xdr:row>
      <xdr:rowOff>47625</xdr:rowOff>
    </xdr:from>
    <xdr:to>
      <xdr:col>6</xdr:col>
      <xdr:colOff>76200</xdr:colOff>
      <xdr:row>2</xdr:row>
      <xdr:rowOff>114300</xdr:rowOff>
    </xdr:to>
    <xdr:pic>
      <xdr:nvPicPr>
        <xdr:cNvPr id="45057" name="1 Imagen" descr="Descripción: Descripción: eladia (3)">
          <a:extLst>
            <a:ext uri="{FF2B5EF4-FFF2-40B4-BE49-F238E27FC236}">
              <a16:creationId xmlns:a16="http://schemas.microsoft.com/office/drawing/2014/main" id="{00000000-0008-0000-2B00-000001B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72375" y="47625"/>
          <a:ext cx="12477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781049</xdr:colOff>
      <xdr:row>12</xdr:row>
      <xdr:rowOff>171451</xdr:rowOff>
    </xdr:from>
    <xdr:ext cx="2112961" cy="593304"/>
    <xdr:sp macro="" textlink="">
      <xdr:nvSpPr>
        <xdr:cNvPr id="3" name="1 Rectángulo">
          <a:extLst>
            <a:ext uri="{FF2B5EF4-FFF2-40B4-BE49-F238E27FC236}">
              <a16:creationId xmlns:a16="http://schemas.microsoft.com/office/drawing/2014/main" id="{00000000-0008-0000-2B00-000003000000}"/>
            </a:ext>
          </a:extLst>
        </xdr:cNvPr>
        <xdr:cNvSpPr/>
      </xdr:nvSpPr>
      <xdr:spPr>
        <a:xfrm rot="21144321">
          <a:off x="3971924" y="2847976"/>
          <a:ext cx="2112961" cy="593304"/>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2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45.xml><?xml version="1.0" encoding="utf-8"?>
<xdr:wsDr xmlns:xdr="http://schemas.openxmlformats.org/drawingml/2006/spreadsheetDrawing" xmlns:a="http://schemas.openxmlformats.org/drawingml/2006/main">
  <xdr:twoCellAnchor editAs="oneCell">
    <xdr:from>
      <xdr:col>7</xdr:col>
      <xdr:colOff>28575</xdr:colOff>
      <xdr:row>0</xdr:row>
      <xdr:rowOff>123825</xdr:rowOff>
    </xdr:from>
    <xdr:to>
      <xdr:col>8</xdr:col>
      <xdr:colOff>228600</xdr:colOff>
      <xdr:row>2</xdr:row>
      <xdr:rowOff>152400</xdr:rowOff>
    </xdr:to>
    <xdr:pic>
      <xdr:nvPicPr>
        <xdr:cNvPr id="46081" name="1 Imagen" descr="Descripción: Descripción: eladia (3)">
          <a:extLst>
            <a:ext uri="{FF2B5EF4-FFF2-40B4-BE49-F238E27FC236}">
              <a16:creationId xmlns:a16="http://schemas.microsoft.com/office/drawing/2014/main" id="{00000000-0008-0000-2C00-000001B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44075" y="123825"/>
          <a:ext cx="1343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971550</xdr:colOff>
      <xdr:row>0</xdr:row>
      <xdr:rowOff>57150</xdr:rowOff>
    </xdr:from>
    <xdr:to>
      <xdr:col>3</xdr:col>
      <xdr:colOff>0</xdr:colOff>
      <xdr:row>2</xdr:row>
      <xdr:rowOff>142875</xdr:rowOff>
    </xdr:to>
    <xdr:pic>
      <xdr:nvPicPr>
        <xdr:cNvPr id="47105" name="1 Imagen" descr="Descripción: Descripción: eladia (3)">
          <a:extLst>
            <a:ext uri="{FF2B5EF4-FFF2-40B4-BE49-F238E27FC236}">
              <a16:creationId xmlns:a16="http://schemas.microsoft.com/office/drawing/2014/main" id="{00000000-0008-0000-2D00-000001B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81475" y="57150"/>
          <a:ext cx="13239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19</xdr:col>
      <xdr:colOff>485775</xdr:colOff>
      <xdr:row>2</xdr:row>
      <xdr:rowOff>57150</xdr:rowOff>
    </xdr:from>
    <xdr:to>
      <xdr:col>21</xdr:col>
      <xdr:colOff>847725</xdr:colOff>
      <xdr:row>6</xdr:row>
      <xdr:rowOff>47625</xdr:rowOff>
    </xdr:to>
    <xdr:pic>
      <xdr:nvPicPr>
        <xdr:cNvPr id="5121" name="1 Imagen" descr="Descripción: Descripción: eladia (3)">
          <a:extLst>
            <a:ext uri="{FF2B5EF4-FFF2-40B4-BE49-F238E27FC236}">
              <a16:creationId xmlns:a16="http://schemas.microsoft.com/office/drawing/2014/main" id="{00000000-0008-0000-0400-0000011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20725" y="409575"/>
          <a:ext cx="160020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962025</xdr:colOff>
      <xdr:row>1</xdr:row>
      <xdr:rowOff>38100</xdr:rowOff>
    </xdr:from>
    <xdr:to>
      <xdr:col>2</xdr:col>
      <xdr:colOff>619125</xdr:colOff>
      <xdr:row>6</xdr:row>
      <xdr:rowOff>57150</xdr:rowOff>
    </xdr:to>
    <xdr:pic>
      <xdr:nvPicPr>
        <xdr:cNvPr id="6145" name="1 Imagen" descr="Descripción: Descripción: eladia (3)">
          <a:extLst>
            <a:ext uri="{FF2B5EF4-FFF2-40B4-BE49-F238E27FC236}">
              <a16:creationId xmlns:a16="http://schemas.microsoft.com/office/drawing/2014/main" id="{00000000-0008-0000-0500-0000011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62675" y="228600"/>
          <a:ext cx="15240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819150</xdr:colOff>
      <xdr:row>0</xdr:row>
      <xdr:rowOff>38100</xdr:rowOff>
    </xdr:from>
    <xdr:to>
      <xdr:col>5</xdr:col>
      <xdr:colOff>866775</xdr:colOff>
      <xdr:row>4</xdr:row>
      <xdr:rowOff>38100</xdr:rowOff>
    </xdr:to>
    <xdr:pic>
      <xdr:nvPicPr>
        <xdr:cNvPr id="7169" name="1 Imagen" descr="Descripción: Descripción: eladia (3)">
          <a:extLst>
            <a:ext uri="{FF2B5EF4-FFF2-40B4-BE49-F238E27FC236}">
              <a16:creationId xmlns:a16="http://schemas.microsoft.com/office/drawing/2014/main" id="{00000000-0008-0000-0600-000001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5850" y="38100"/>
          <a:ext cx="156210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962025</xdr:colOff>
      <xdr:row>0</xdr:row>
      <xdr:rowOff>57150</xdr:rowOff>
    </xdr:from>
    <xdr:to>
      <xdr:col>6</xdr:col>
      <xdr:colOff>1333500</xdr:colOff>
      <xdr:row>4</xdr:row>
      <xdr:rowOff>38100</xdr:rowOff>
    </xdr:to>
    <xdr:pic>
      <xdr:nvPicPr>
        <xdr:cNvPr id="8193" name="1 Imagen" descr="Descripción: Descripción: eladia (3)">
          <a:extLst>
            <a:ext uri="{FF2B5EF4-FFF2-40B4-BE49-F238E27FC236}">
              <a16:creationId xmlns:a16="http://schemas.microsoft.com/office/drawing/2014/main" id="{00000000-0008-0000-0700-000001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57150"/>
          <a:ext cx="15621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952500</xdr:colOff>
      <xdr:row>0</xdr:row>
      <xdr:rowOff>47625</xdr:rowOff>
    </xdr:from>
    <xdr:to>
      <xdr:col>4</xdr:col>
      <xdr:colOff>238125</xdr:colOff>
      <xdr:row>4</xdr:row>
      <xdr:rowOff>133350</xdr:rowOff>
    </xdr:to>
    <xdr:pic>
      <xdr:nvPicPr>
        <xdr:cNvPr id="9217" name="1 Imagen" descr="Descripción: Descripción: eladia (3)">
          <a:extLst>
            <a:ext uri="{FF2B5EF4-FFF2-40B4-BE49-F238E27FC236}">
              <a16:creationId xmlns:a16="http://schemas.microsoft.com/office/drawing/2014/main" id="{00000000-0008-0000-0800-0000012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71975" y="47625"/>
          <a:ext cx="15621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ladia.com.py/" TargetMode="External"/><Relationship Id="rId1" Type="http://schemas.openxmlformats.org/officeDocument/2006/relationships/hyperlink" Target="mailto:MBERGALLO@ELADIA.COM.PY"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6.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27.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8.bin"/></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9.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30.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45">
    <pageSetUpPr fitToPage="1"/>
  </sheetPr>
  <dimension ref="A1:J137"/>
  <sheetViews>
    <sheetView showGridLines="0" tabSelected="1" topLeftCell="A67" zoomScale="70" zoomScaleNormal="70" workbookViewId="0">
      <selection activeCell="C26" sqref="C26"/>
    </sheetView>
  </sheetViews>
  <sheetFormatPr baseColWidth="10" defaultColWidth="11.44140625" defaultRowHeight="13.8" x14ac:dyDescent="0.25"/>
  <cols>
    <col min="1" max="1" width="11.44140625" style="2"/>
    <col min="2" max="2" width="17.109375" style="2" customWidth="1"/>
    <col min="3" max="3" width="20.109375" style="2" customWidth="1"/>
    <col min="4" max="4" width="22.5546875" style="2" customWidth="1"/>
    <col min="5" max="5" width="22.6640625" style="2" customWidth="1"/>
    <col min="6" max="6" width="29.5546875" style="2" customWidth="1"/>
    <col min="7" max="7" width="19.88671875" style="2" customWidth="1"/>
    <col min="8" max="8" width="23.44140625" style="2" customWidth="1"/>
    <col min="9" max="9" width="17.109375" style="2" bestFit="1" customWidth="1"/>
    <col min="10" max="10" width="16.5546875" style="2" customWidth="1"/>
    <col min="11" max="11" width="12.88671875" style="2" bestFit="1" customWidth="1"/>
    <col min="12" max="16384" width="11.44140625" style="2"/>
  </cols>
  <sheetData>
    <row r="1" spans="1:9" ht="15" customHeight="1" x14ac:dyDescent="0.3">
      <c r="A1" s="1" t="str">
        <f>Indice!C1</f>
        <v xml:space="preserve">ELADIA SOCIEDAD ANONIMA </v>
      </c>
      <c r="F1" s="3" t="s">
        <v>0</v>
      </c>
    </row>
    <row r="5" spans="1:9" ht="15" customHeight="1" x14ac:dyDescent="0.25"/>
    <row r="6" spans="1:9" ht="15" customHeight="1" x14ac:dyDescent="0.25">
      <c r="A6" s="4" t="s">
        <v>1</v>
      </c>
      <c r="B6" s="5"/>
      <c r="C6" s="5"/>
      <c r="D6" s="5"/>
      <c r="E6" s="5"/>
      <c r="F6" s="832"/>
      <c r="G6" s="832"/>
      <c r="H6" s="832"/>
      <c r="I6" s="6"/>
    </row>
    <row r="7" spans="1:9" ht="15" customHeight="1" x14ac:dyDescent="0.25">
      <c r="A7" s="833"/>
      <c r="B7" s="834"/>
      <c r="C7" s="834"/>
      <c r="D7" s="834"/>
      <c r="E7" s="834"/>
      <c r="F7" s="834"/>
    </row>
    <row r="8" spans="1:9" ht="15" customHeight="1" x14ac:dyDescent="0.25">
      <c r="A8" s="7" t="s">
        <v>2</v>
      </c>
      <c r="B8" s="8"/>
      <c r="C8" s="8"/>
      <c r="D8" s="8"/>
      <c r="E8" s="8"/>
      <c r="F8" s="8"/>
      <c r="G8" s="8"/>
      <c r="H8" s="8"/>
    </row>
    <row r="9" spans="1:9" ht="15" customHeight="1" thickBot="1" x14ac:dyDescent="0.3">
      <c r="A9" s="835"/>
      <c r="B9" s="835"/>
      <c r="C9" s="836"/>
      <c r="D9" s="836"/>
      <c r="E9" s="836"/>
      <c r="F9" s="836"/>
    </row>
    <row r="10" spans="1:9" ht="15" customHeight="1" x14ac:dyDescent="0.25">
      <c r="A10" s="837"/>
      <c r="B10" s="838"/>
      <c r="C10" s="837"/>
      <c r="D10" s="839"/>
      <c r="E10" s="839"/>
      <c r="F10" s="838"/>
    </row>
    <row r="11" spans="1:9" ht="15" customHeight="1" x14ac:dyDescent="0.25">
      <c r="A11" s="840" t="s">
        <v>3</v>
      </c>
      <c r="B11" s="841"/>
      <c r="C11" s="842" t="s">
        <v>4</v>
      </c>
      <c r="D11" s="843"/>
      <c r="E11" s="843"/>
      <c r="F11" s="844"/>
    </row>
    <row r="12" spans="1:9" ht="15" customHeight="1" thickBot="1" x14ac:dyDescent="0.3">
      <c r="A12" s="9"/>
      <c r="B12" s="10"/>
      <c r="C12" s="9"/>
      <c r="D12" s="11"/>
      <c r="E12" s="11"/>
      <c r="F12" s="10"/>
    </row>
    <row r="13" spans="1:9" ht="15" customHeight="1" x14ac:dyDescent="0.25">
      <c r="A13" s="837"/>
      <c r="B13" s="838"/>
      <c r="C13" s="845"/>
      <c r="D13" s="846"/>
      <c r="E13" s="846"/>
      <c r="F13" s="847"/>
    </row>
    <row r="14" spans="1:9" ht="15" customHeight="1" x14ac:dyDescent="0.25">
      <c r="A14" s="848" t="s">
        <v>5</v>
      </c>
      <c r="B14" s="849"/>
      <c r="C14" s="850" t="s">
        <v>6</v>
      </c>
      <c r="D14" s="851"/>
      <c r="E14" s="851"/>
      <c r="F14" s="852"/>
    </row>
    <row r="15" spans="1:9" ht="15" customHeight="1" x14ac:dyDescent="0.25">
      <c r="A15" s="848"/>
      <c r="B15" s="849"/>
      <c r="C15" s="853"/>
      <c r="D15" s="854"/>
      <c r="E15" s="854"/>
      <c r="F15" s="855"/>
    </row>
    <row r="16" spans="1:9" ht="67.5" customHeight="1" x14ac:dyDescent="0.25">
      <c r="A16" s="848"/>
      <c r="B16" s="849"/>
      <c r="C16" s="856" t="s">
        <v>7</v>
      </c>
      <c r="D16" s="857"/>
      <c r="E16" s="857"/>
      <c r="F16" s="858"/>
    </row>
    <row r="17" spans="1:6" ht="65.099999999999994" customHeight="1" x14ac:dyDescent="0.25">
      <c r="A17" s="12"/>
      <c r="B17" s="13"/>
      <c r="C17" s="856" t="s">
        <v>8</v>
      </c>
      <c r="D17" s="857"/>
      <c r="E17" s="857"/>
      <c r="F17" s="858"/>
    </row>
    <row r="18" spans="1:6" ht="87.6" customHeight="1" x14ac:dyDescent="0.25">
      <c r="A18" s="12"/>
      <c r="B18" s="13"/>
      <c r="C18" s="856" t="s">
        <v>9</v>
      </c>
      <c r="D18" s="857"/>
      <c r="E18" s="857"/>
      <c r="F18" s="858"/>
    </row>
    <row r="19" spans="1:6" ht="78.599999999999994" customHeight="1" x14ac:dyDescent="0.25">
      <c r="A19" s="12"/>
      <c r="B19" s="13"/>
      <c r="C19" s="856" t="s">
        <v>10</v>
      </c>
      <c r="D19" s="857"/>
      <c r="E19" s="857"/>
      <c r="F19" s="858"/>
    </row>
    <row r="20" spans="1:6" ht="65.099999999999994" customHeight="1" x14ac:dyDescent="0.25">
      <c r="A20" s="12"/>
      <c r="B20" s="13"/>
      <c r="C20" s="856" t="s">
        <v>11</v>
      </c>
      <c r="D20" s="857"/>
      <c r="E20" s="857"/>
      <c r="F20" s="858"/>
    </row>
    <row r="21" spans="1:6" ht="69.900000000000006" customHeight="1" x14ac:dyDescent="0.25">
      <c r="A21" s="12"/>
      <c r="B21" s="13"/>
      <c r="C21" s="856" t="s">
        <v>12</v>
      </c>
      <c r="D21" s="857"/>
      <c r="E21" s="857"/>
      <c r="F21" s="858"/>
    </row>
    <row r="22" spans="1:6" ht="79.5" customHeight="1" x14ac:dyDescent="0.25">
      <c r="A22" s="12"/>
      <c r="B22" s="13"/>
      <c r="C22" s="856" t="s">
        <v>13</v>
      </c>
      <c r="D22" s="857"/>
      <c r="E22" s="857"/>
      <c r="F22" s="858"/>
    </row>
    <row r="23" spans="1:6" ht="80.25" customHeight="1" thickBot="1" x14ac:dyDescent="0.3">
      <c r="A23" s="859"/>
      <c r="B23" s="860"/>
      <c r="C23" s="856" t="s">
        <v>14</v>
      </c>
      <c r="D23" s="857"/>
      <c r="E23" s="857"/>
      <c r="F23" s="858"/>
    </row>
    <row r="24" spans="1:6" ht="15" customHeight="1" x14ac:dyDescent="0.25">
      <c r="A24" s="14"/>
      <c r="B24" s="15"/>
      <c r="C24" s="16"/>
      <c r="D24" s="17"/>
      <c r="E24" s="17"/>
      <c r="F24" s="18"/>
    </row>
    <row r="25" spans="1:6" ht="15" customHeight="1" x14ac:dyDescent="0.25">
      <c r="A25" s="861" t="s">
        <v>15</v>
      </c>
      <c r="B25" s="862"/>
      <c r="C25" s="863" t="s">
        <v>16</v>
      </c>
      <c r="D25" s="864"/>
      <c r="E25" s="864"/>
      <c r="F25" s="865"/>
    </row>
    <row r="26" spans="1:6" ht="15" customHeight="1" thickBot="1" x14ac:dyDescent="0.3">
      <c r="A26" s="19"/>
      <c r="B26" s="20"/>
      <c r="C26" s="21"/>
      <c r="D26" s="22"/>
      <c r="E26" s="22"/>
      <c r="F26" s="23"/>
    </row>
    <row r="27" spans="1:6" ht="15" customHeight="1" x14ac:dyDescent="0.25">
      <c r="A27" s="837"/>
      <c r="B27" s="838"/>
      <c r="C27" s="837"/>
      <c r="D27" s="839"/>
      <c r="E27" s="839"/>
      <c r="F27" s="838"/>
    </row>
    <row r="28" spans="1:6" ht="15" customHeight="1" x14ac:dyDescent="0.25">
      <c r="A28" s="861" t="s">
        <v>17</v>
      </c>
      <c r="B28" s="862"/>
      <c r="C28" s="866" t="s">
        <v>18</v>
      </c>
      <c r="D28" s="867"/>
      <c r="E28" s="867"/>
      <c r="F28" s="868"/>
    </row>
    <row r="29" spans="1:6" ht="15" customHeight="1" thickBot="1" x14ac:dyDescent="0.3">
      <c r="A29" s="869"/>
      <c r="B29" s="870"/>
      <c r="C29" s="859"/>
      <c r="D29" s="871"/>
      <c r="E29" s="871"/>
      <c r="F29" s="860"/>
    </row>
    <row r="30" spans="1:6" ht="15" customHeight="1" x14ac:dyDescent="0.25">
      <c r="A30" s="837"/>
      <c r="B30" s="838"/>
      <c r="C30" s="837"/>
      <c r="D30" s="839"/>
      <c r="E30" s="839"/>
      <c r="F30" s="838"/>
    </row>
    <row r="31" spans="1:6" ht="15" customHeight="1" x14ac:dyDescent="0.25">
      <c r="A31" s="861" t="s">
        <v>19</v>
      </c>
      <c r="B31" s="862"/>
      <c r="C31" s="866" t="s">
        <v>20</v>
      </c>
      <c r="D31" s="867"/>
      <c r="E31" s="867"/>
      <c r="F31" s="868"/>
    </row>
    <row r="32" spans="1:6" ht="15" customHeight="1" x14ac:dyDescent="0.25">
      <c r="A32" s="12"/>
      <c r="B32" s="13"/>
      <c r="C32" s="24" t="s">
        <v>21</v>
      </c>
      <c r="D32" s="25"/>
      <c r="E32" s="25"/>
      <c r="F32" s="26"/>
    </row>
    <row r="33" spans="1:7" ht="15" customHeight="1" x14ac:dyDescent="0.25">
      <c r="A33" s="12"/>
      <c r="B33" s="13"/>
      <c r="C33" s="27" t="s">
        <v>22</v>
      </c>
      <c r="D33" s="25"/>
      <c r="E33" s="25"/>
      <c r="F33" s="26"/>
    </row>
    <row r="34" spans="1:7" ht="15" customHeight="1" x14ac:dyDescent="0.25">
      <c r="A34" s="12"/>
      <c r="B34" s="13"/>
      <c r="C34" s="24" t="s">
        <v>23</v>
      </c>
      <c r="D34" s="25"/>
      <c r="E34" s="25"/>
      <c r="F34" s="26"/>
    </row>
    <row r="35" spans="1:7" ht="15" customHeight="1" x14ac:dyDescent="0.25">
      <c r="A35" s="12"/>
      <c r="B35" s="13"/>
      <c r="C35" s="24" t="s">
        <v>24</v>
      </c>
      <c r="D35" s="25"/>
      <c r="E35" s="25"/>
      <c r="F35" s="26"/>
    </row>
    <row r="36" spans="1:7" ht="15" customHeight="1" thickBot="1" x14ac:dyDescent="0.3">
      <c r="A36" s="869"/>
      <c r="B36" s="870"/>
      <c r="C36" s="859"/>
      <c r="D36" s="871"/>
      <c r="E36" s="871"/>
      <c r="F36" s="860"/>
    </row>
    <row r="37" spans="1:7" ht="15" customHeight="1" x14ac:dyDescent="0.25">
      <c r="A37" s="12"/>
      <c r="B37" s="13"/>
      <c r="C37" s="12"/>
      <c r="D37" s="28"/>
      <c r="E37" s="28"/>
      <c r="F37" s="13"/>
    </row>
    <row r="38" spans="1:7" ht="15" customHeight="1" x14ac:dyDescent="0.25">
      <c r="A38" s="861" t="s">
        <v>25</v>
      </c>
      <c r="B38" s="862"/>
      <c r="C38" s="863" t="s">
        <v>26</v>
      </c>
      <c r="D38" s="864"/>
      <c r="E38" s="864"/>
      <c r="F38" s="865"/>
    </row>
    <row r="39" spans="1:7" ht="15" customHeight="1" thickBot="1" x14ac:dyDescent="0.3">
      <c r="A39" s="869"/>
      <c r="B39" s="870"/>
      <c r="C39" s="872"/>
      <c r="D39" s="873"/>
      <c r="E39" s="873"/>
      <c r="F39" s="874"/>
    </row>
    <row r="40" spans="1:7" ht="15" customHeight="1" x14ac:dyDescent="0.25">
      <c r="A40" s="12"/>
      <c r="B40" s="13"/>
      <c r="C40" s="12"/>
      <c r="D40" s="28"/>
      <c r="E40" s="28"/>
      <c r="F40" s="13"/>
    </row>
    <row r="41" spans="1:7" ht="15" customHeight="1" x14ac:dyDescent="0.25">
      <c r="A41" s="861" t="s">
        <v>27</v>
      </c>
      <c r="B41" s="862"/>
      <c r="C41" s="863" t="s">
        <v>28</v>
      </c>
      <c r="D41" s="864"/>
      <c r="E41" s="864"/>
      <c r="F41" s="865"/>
    </row>
    <row r="42" spans="1:7" ht="15" customHeight="1" thickBot="1" x14ac:dyDescent="0.3">
      <c r="A42" s="869"/>
      <c r="B42" s="870"/>
      <c r="C42" s="872"/>
      <c r="D42" s="873"/>
      <c r="E42" s="873"/>
      <c r="F42" s="874"/>
    </row>
    <row r="43" spans="1:7" ht="15" customHeight="1" x14ac:dyDescent="0.25">
      <c r="A43" s="12"/>
      <c r="B43" s="13"/>
      <c r="C43" s="12"/>
      <c r="D43" s="28"/>
      <c r="E43" s="28"/>
      <c r="F43" s="13"/>
    </row>
    <row r="44" spans="1:7" ht="15" customHeight="1" x14ac:dyDescent="0.25">
      <c r="A44" s="861" t="s">
        <v>29</v>
      </c>
      <c r="B44" s="862"/>
      <c r="C44" s="863" t="s">
        <v>28</v>
      </c>
      <c r="D44" s="864"/>
      <c r="E44" s="864"/>
      <c r="F44" s="865"/>
    </row>
    <row r="45" spans="1:7" ht="15" customHeight="1" thickBot="1" x14ac:dyDescent="0.3">
      <c r="A45" s="869"/>
      <c r="B45" s="870"/>
      <c r="C45" s="872"/>
      <c r="D45" s="873"/>
      <c r="E45" s="873"/>
      <c r="F45" s="874"/>
    </row>
    <row r="46" spans="1:7" ht="15" customHeight="1" x14ac:dyDescent="0.25">
      <c r="A46" s="12"/>
      <c r="B46" s="13"/>
      <c r="C46" s="12"/>
      <c r="D46" s="28"/>
      <c r="E46" s="28"/>
      <c r="F46" s="28"/>
      <c r="G46" s="29"/>
    </row>
    <row r="47" spans="1:7" ht="15" customHeight="1" x14ac:dyDescent="0.3">
      <c r="A47" s="861" t="s">
        <v>30</v>
      </c>
      <c r="B47" s="862"/>
      <c r="C47" s="875" t="s">
        <v>31</v>
      </c>
      <c r="D47" s="876"/>
      <c r="E47" s="876"/>
      <c r="F47" s="876"/>
      <c r="G47" s="29"/>
    </row>
    <row r="48" spans="1:7" ht="15" customHeight="1" thickBot="1" x14ac:dyDescent="0.3">
      <c r="A48" s="869"/>
      <c r="B48" s="870"/>
      <c r="C48" s="872"/>
      <c r="D48" s="873"/>
      <c r="E48" s="873"/>
      <c r="F48" s="873"/>
      <c r="G48" s="29"/>
    </row>
    <row r="49" spans="1:8" ht="15" customHeight="1" x14ac:dyDescent="0.25">
      <c r="A49" s="12"/>
      <c r="B49" s="13"/>
      <c r="C49" s="12"/>
      <c r="D49" s="28"/>
      <c r="E49" s="28"/>
      <c r="F49" s="13"/>
    </row>
    <row r="50" spans="1:8" ht="15" customHeight="1" x14ac:dyDescent="0.3">
      <c r="A50" s="861" t="s">
        <v>32</v>
      </c>
      <c r="B50" s="862"/>
      <c r="C50" s="877" t="s">
        <v>33</v>
      </c>
      <c r="D50" s="878"/>
      <c r="E50" s="878"/>
      <c r="F50" s="879"/>
    </row>
    <row r="51" spans="1:8" ht="15" customHeight="1" thickBot="1" x14ac:dyDescent="0.3">
      <c r="A51" s="869"/>
      <c r="B51" s="870"/>
      <c r="C51" s="872"/>
      <c r="D51" s="873"/>
      <c r="E51" s="873"/>
      <c r="F51" s="874"/>
    </row>
    <row r="52" spans="1:8" x14ac:dyDescent="0.25">
      <c r="A52" s="30"/>
      <c r="B52" s="30"/>
      <c r="C52" s="17"/>
      <c r="D52" s="17"/>
      <c r="E52" s="17"/>
      <c r="F52" s="17"/>
    </row>
    <row r="53" spans="1:8" x14ac:dyDescent="0.25">
      <c r="A53" s="31"/>
      <c r="B53" s="31"/>
      <c r="C53" s="32"/>
      <c r="D53" s="32"/>
      <c r="E53" s="32"/>
      <c r="F53" s="32"/>
    </row>
    <row r="54" spans="1:8" ht="14.1" customHeight="1" x14ac:dyDescent="0.25">
      <c r="A54" s="880" t="s">
        <v>34</v>
      </c>
      <c r="B54" s="881"/>
      <c r="C54" s="881"/>
      <c r="D54" s="881"/>
      <c r="E54" s="881"/>
      <c r="F54" s="881"/>
      <c r="G54" s="881"/>
      <c r="H54" s="881"/>
    </row>
    <row r="55" spans="1:8" x14ac:dyDescent="0.25">
      <c r="A55" s="31"/>
      <c r="B55" s="31"/>
      <c r="C55" s="32"/>
      <c r="D55" s="32"/>
      <c r="E55" s="32"/>
      <c r="F55" s="32"/>
    </row>
    <row r="56" spans="1:8" x14ac:dyDescent="0.25">
      <c r="A56" s="31"/>
      <c r="B56" s="31"/>
      <c r="C56" s="32"/>
      <c r="D56" s="32"/>
      <c r="E56" s="32"/>
      <c r="F56" s="32"/>
    </row>
    <row r="57" spans="1:8" x14ac:dyDescent="0.25">
      <c r="A57" s="882" t="s">
        <v>35</v>
      </c>
      <c r="B57" s="883"/>
      <c r="C57" s="884" t="s">
        <v>36</v>
      </c>
      <c r="D57" s="884"/>
      <c r="E57" s="884"/>
      <c r="F57" s="884"/>
    </row>
    <row r="58" spans="1:8" x14ac:dyDescent="0.25">
      <c r="A58" s="33" t="s">
        <v>37</v>
      </c>
      <c r="B58" s="34"/>
      <c r="C58" s="885" t="s">
        <v>38</v>
      </c>
      <c r="D58" s="885"/>
      <c r="E58" s="885"/>
      <c r="F58" s="885"/>
    </row>
    <row r="59" spans="1:8" x14ac:dyDescent="0.25">
      <c r="A59" s="886" t="s">
        <v>39</v>
      </c>
      <c r="B59" s="887"/>
      <c r="C59" s="885" t="s">
        <v>38</v>
      </c>
      <c r="D59" s="885"/>
      <c r="E59" s="885"/>
      <c r="F59" s="885"/>
    </row>
    <row r="60" spans="1:8" x14ac:dyDescent="0.25">
      <c r="A60" s="886" t="s">
        <v>40</v>
      </c>
      <c r="B60" s="887"/>
      <c r="C60" s="885" t="s">
        <v>41</v>
      </c>
      <c r="D60" s="885"/>
      <c r="E60" s="885"/>
      <c r="F60" s="885"/>
    </row>
    <row r="61" spans="1:8" x14ac:dyDescent="0.25">
      <c r="A61" s="886" t="s">
        <v>42</v>
      </c>
      <c r="B61" s="887"/>
      <c r="C61" s="885" t="s">
        <v>43</v>
      </c>
      <c r="D61" s="885"/>
      <c r="E61" s="885"/>
      <c r="F61" s="885"/>
    </row>
    <row r="62" spans="1:8" ht="30" customHeight="1" x14ac:dyDescent="0.25">
      <c r="A62" s="888" t="s">
        <v>44</v>
      </c>
      <c r="B62" s="889"/>
      <c r="C62" s="885" t="s">
        <v>45</v>
      </c>
      <c r="D62" s="885"/>
      <c r="E62" s="885"/>
      <c r="F62" s="885"/>
    </row>
    <row r="63" spans="1:8" x14ac:dyDescent="0.25">
      <c r="A63" s="886" t="s">
        <v>46</v>
      </c>
      <c r="B63" s="887"/>
      <c r="C63" s="885" t="s">
        <v>47</v>
      </c>
      <c r="D63" s="885"/>
      <c r="E63" s="885"/>
      <c r="F63" s="885"/>
    </row>
    <row r="64" spans="1:8" x14ac:dyDescent="0.25">
      <c r="A64" s="886" t="s">
        <v>48</v>
      </c>
      <c r="B64" s="887"/>
      <c r="C64" s="885" t="s">
        <v>49</v>
      </c>
      <c r="D64" s="885"/>
      <c r="E64" s="885"/>
      <c r="F64" s="885"/>
    </row>
    <row r="65" spans="1:10" x14ac:dyDescent="0.25">
      <c r="A65" s="890" t="s">
        <v>50</v>
      </c>
      <c r="B65" s="891"/>
      <c r="C65" s="892"/>
      <c r="D65" s="892"/>
      <c r="E65" s="892"/>
      <c r="F65" s="892"/>
    </row>
    <row r="66" spans="1:10" x14ac:dyDescent="0.25">
      <c r="A66" s="886" t="s">
        <v>51</v>
      </c>
      <c r="B66" s="887"/>
      <c r="C66" s="885" t="s">
        <v>52</v>
      </c>
      <c r="D66" s="885"/>
      <c r="E66" s="885"/>
      <c r="F66" s="885"/>
    </row>
    <row r="67" spans="1:10" x14ac:dyDescent="0.25">
      <c r="A67" s="31"/>
      <c r="B67" s="31"/>
      <c r="C67" s="32"/>
      <c r="D67" s="32"/>
      <c r="E67" s="32"/>
      <c r="F67" s="32"/>
    </row>
    <row r="68" spans="1:10" x14ac:dyDescent="0.25">
      <c r="A68" s="31"/>
      <c r="B68" s="31"/>
      <c r="C68" s="32"/>
      <c r="D68" s="32"/>
      <c r="E68" s="32"/>
      <c r="F68" s="32"/>
    </row>
    <row r="69" spans="1:10" x14ac:dyDescent="0.25">
      <c r="A69" s="880" t="s">
        <v>53</v>
      </c>
      <c r="B69" s="881"/>
      <c r="C69" s="881"/>
      <c r="D69" s="881"/>
      <c r="E69" s="881"/>
      <c r="F69" s="881"/>
      <c r="G69" s="881"/>
      <c r="H69" s="881"/>
    </row>
    <row r="70" spans="1:10" ht="20.399999999999999" customHeight="1" x14ac:dyDescent="0.25">
      <c r="A70" s="31"/>
      <c r="B70" s="31"/>
      <c r="C70" s="32"/>
      <c r="D70" s="32"/>
      <c r="E70" s="32"/>
      <c r="F70" s="32"/>
    </row>
    <row r="71" spans="1:10" x14ac:dyDescent="0.25">
      <c r="A71" s="893" t="s">
        <v>54</v>
      </c>
      <c r="B71" s="894"/>
      <c r="C71" s="894"/>
      <c r="D71" s="894"/>
      <c r="E71" s="894"/>
      <c r="F71" s="894"/>
      <c r="G71" s="894"/>
      <c r="H71" s="894"/>
    </row>
    <row r="72" spans="1:10" ht="39.6" x14ac:dyDescent="0.25">
      <c r="A72" s="895" t="s">
        <v>55</v>
      </c>
      <c r="B72" s="895"/>
      <c r="C72" s="35" t="s">
        <v>56</v>
      </c>
      <c r="D72" s="35" t="s">
        <v>57</v>
      </c>
      <c r="E72" s="35" t="s">
        <v>58</v>
      </c>
      <c r="F72" s="35" t="s">
        <v>59</v>
      </c>
      <c r="G72" s="35" t="s">
        <v>60</v>
      </c>
      <c r="H72" s="35" t="s">
        <v>61</v>
      </c>
    </row>
    <row r="73" spans="1:10" ht="19.5" customHeight="1" x14ac:dyDescent="0.25">
      <c r="A73" s="896">
        <v>150000000000</v>
      </c>
      <c r="B73" s="897"/>
      <c r="C73" s="36">
        <v>150000000000</v>
      </c>
      <c r="D73" s="36">
        <v>150000000000</v>
      </c>
      <c r="E73" s="36">
        <v>94650000000</v>
      </c>
      <c r="F73" s="36">
        <v>18950000000</v>
      </c>
      <c r="G73" s="36">
        <f>+E73-F73</f>
        <v>75700000000</v>
      </c>
      <c r="H73" s="36">
        <v>25000000</v>
      </c>
    </row>
    <row r="74" spans="1:10" x14ac:dyDescent="0.25">
      <c r="A74" s="31"/>
      <c r="B74" s="31"/>
      <c r="C74" s="32"/>
      <c r="D74" s="32"/>
      <c r="E74" s="32"/>
      <c r="F74" s="32"/>
    </row>
    <row r="75" spans="1:10" x14ac:dyDescent="0.25">
      <c r="A75" s="31"/>
      <c r="B75" s="31"/>
      <c r="C75" s="32"/>
      <c r="D75" s="32"/>
      <c r="E75" s="32"/>
      <c r="F75" s="32"/>
    </row>
    <row r="76" spans="1:10" x14ac:dyDescent="0.25">
      <c r="A76" s="37" t="s">
        <v>62</v>
      </c>
      <c r="B76" s="31"/>
      <c r="C76" s="32"/>
      <c r="D76" s="32"/>
      <c r="E76" s="32"/>
      <c r="F76" s="32"/>
    </row>
    <row r="77" spans="1:10" x14ac:dyDescent="0.25">
      <c r="A77" s="31"/>
      <c r="B77" s="31"/>
      <c r="C77" s="32"/>
      <c r="D77" s="32"/>
      <c r="E77" s="32"/>
      <c r="F77" s="32"/>
    </row>
    <row r="78" spans="1:10" ht="27.6" x14ac:dyDescent="0.25">
      <c r="A78" s="38" t="s">
        <v>63</v>
      </c>
      <c r="B78" s="898" t="s">
        <v>64</v>
      </c>
      <c r="C78" s="898"/>
      <c r="D78" s="35" t="s">
        <v>65</v>
      </c>
      <c r="E78" s="35" t="s">
        <v>66</v>
      </c>
      <c r="F78" s="35" t="s">
        <v>67</v>
      </c>
      <c r="G78" s="39" t="s">
        <v>68</v>
      </c>
      <c r="H78" s="40" t="s">
        <v>69</v>
      </c>
    </row>
    <row r="79" spans="1:10" x14ac:dyDescent="0.25">
      <c r="A79" s="41">
        <v>1</v>
      </c>
      <c r="B79" s="899" t="s">
        <v>38</v>
      </c>
      <c r="C79" s="899"/>
      <c r="D79" s="42">
        <v>757</v>
      </c>
      <c r="E79" s="42" t="s">
        <v>70</v>
      </c>
      <c r="F79" s="43">
        <v>757</v>
      </c>
      <c r="G79" s="44">
        <f>+F79*25000000</f>
        <v>18925000000</v>
      </c>
      <c r="H79" s="45">
        <f>+G79/E73</f>
        <v>0.1999471737982039</v>
      </c>
      <c r="I79" s="46"/>
      <c r="J79" s="47"/>
    </row>
    <row r="80" spans="1:10" x14ac:dyDescent="0.25">
      <c r="A80" s="41">
        <v>2</v>
      </c>
      <c r="B80" s="900" t="s">
        <v>71</v>
      </c>
      <c r="C80" s="901"/>
      <c r="D80" s="42">
        <v>757</v>
      </c>
      <c r="E80" s="42" t="s">
        <v>70</v>
      </c>
      <c r="F80" s="43">
        <v>757</v>
      </c>
      <c r="G80" s="44">
        <f>+F80*25000000</f>
        <v>18925000000</v>
      </c>
      <c r="H80" s="45">
        <v>0.2</v>
      </c>
    </row>
    <row r="81" spans="1:8" x14ac:dyDescent="0.25">
      <c r="A81" s="41">
        <v>3</v>
      </c>
      <c r="B81" s="899" t="s">
        <v>72</v>
      </c>
      <c r="C81" s="899"/>
      <c r="D81" s="42">
        <v>757</v>
      </c>
      <c r="E81" s="42" t="s">
        <v>70</v>
      </c>
      <c r="F81" s="43">
        <v>757</v>
      </c>
      <c r="G81" s="44">
        <f>+F81*25000000</f>
        <v>18925000000</v>
      </c>
      <c r="H81" s="45">
        <v>0.2</v>
      </c>
    </row>
    <row r="82" spans="1:8" x14ac:dyDescent="0.25">
      <c r="A82" s="41">
        <v>4</v>
      </c>
      <c r="B82" s="899" t="s">
        <v>41</v>
      </c>
      <c r="C82" s="899"/>
      <c r="D82" s="42">
        <v>757</v>
      </c>
      <c r="E82" s="42" t="s">
        <v>70</v>
      </c>
      <c r="F82" s="43">
        <v>757</v>
      </c>
      <c r="G82" s="44">
        <f>+F82*25000000</f>
        <v>18925000000</v>
      </c>
      <c r="H82" s="45">
        <v>0.2</v>
      </c>
    </row>
    <row r="83" spans="1:8" x14ac:dyDescent="0.25">
      <c r="A83" s="41"/>
      <c r="B83" s="48" t="s">
        <v>73</v>
      </c>
      <c r="C83" s="49"/>
      <c r="D83" s="42">
        <f>379+379</f>
        <v>758</v>
      </c>
      <c r="E83" s="42" t="s">
        <v>70</v>
      </c>
      <c r="F83" s="43"/>
      <c r="G83" s="44">
        <v>18950000000</v>
      </c>
      <c r="H83" s="45">
        <v>0.2</v>
      </c>
    </row>
    <row r="84" spans="1:8" x14ac:dyDescent="0.25">
      <c r="A84" s="41"/>
      <c r="B84" s="903" t="s">
        <v>74</v>
      </c>
      <c r="C84" s="904"/>
      <c r="D84" s="50">
        <f>SUM(D79:D83)</f>
        <v>3786</v>
      </c>
      <c r="E84" s="51"/>
      <c r="F84" s="52">
        <f>SUM(F79:F82)</f>
        <v>3028</v>
      </c>
      <c r="G84" s="53">
        <f>SUM(G79:G83)</f>
        <v>94650000000</v>
      </c>
      <c r="H84" s="54">
        <v>1</v>
      </c>
    </row>
    <row r="85" spans="1:8" x14ac:dyDescent="0.25">
      <c r="A85" s="55"/>
      <c r="B85" s="55"/>
      <c r="C85" s="55"/>
      <c r="D85" s="32"/>
      <c r="E85" s="32"/>
      <c r="F85" s="32"/>
      <c r="G85" s="46"/>
    </row>
    <row r="86" spans="1:8" ht="14.4" x14ac:dyDescent="0.3">
      <c r="A86" s="56"/>
      <c r="B86"/>
      <c r="C86" s="55"/>
      <c r="D86" s="32"/>
      <c r="E86" s="32"/>
      <c r="F86" s="32"/>
      <c r="G86" s="46"/>
    </row>
    <row r="87" spans="1:8" ht="56.4" customHeight="1" x14ac:dyDescent="0.25">
      <c r="A87" s="57" t="s">
        <v>75</v>
      </c>
      <c r="B87" s="905" t="s">
        <v>76</v>
      </c>
      <c r="C87" s="905"/>
      <c r="D87" s="905"/>
      <c r="E87" s="905"/>
      <c r="F87" s="905"/>
      <c r="G87" s="905"/>
      <c r="H87" s="905"/>
    </row>
    <row r="88" spans="1:8" x14ac:dyDescent="0.25">
      <c r="A88" s="55"/>
      <c r="B88" s="55"/>
      <c r="C88" s="55"/>
      <c r="D88" s="32"/>
      <c r="E88" s="32"/>
      <c r="F88" s="32"/>
      <c r="G88" s="46"/>
    </row>
    <row r="89" spans="1:8" ht="66.900000000000006" customHeight="1" x14ac:dyDescent="0.25">
      <c r="A89" s="57" t="s">
        <v>75</v>
      </c>
      <c r="B89" s="905" t="s">
        <v>77</v>
      </c>
      <c r="C89" s="905"/>
      <c r="D89" s="905"/>
      <c r="E89" s="905"/>
      <c r="F89" s="905"/>
      <c r="G89" s="905"/>
      <c r="H89" s="905"/>
    </row>
    <row r="90" spans="1:8" ht="38.4" customHeight="1" x14ac:dyDescent="0.25">
      <c r="A90" s="55"/>
      <c r="B90" s="905" t="s">
        <v>78</v>
      </c>
      <c r="C90" s="905"/>
      <c r="D90" s="905"/>
      <c r="E90" s="905"/>
      <c r="F90" s="905"/>
      <c r="G90" s="905"/>
      <c r="H90" s="905"/>
    </row>
    <row r="91" spans="1:8" x14ac:dyDescent="0.25">
      <c r="A91" s="55"/>
      <c r="B91" s="55"/>
      <c r="C91" s="55"/>
      <c r="D91" s="32"/>
      <c r="E91" s="32"/>
      <c r="F91" s="32"/>
      <c r="G91" s="46"/>
    </row>
    <row r="92" spans="1:8" x14ac:dyDescent="0.25">
      <c r="A92" s="55"/>
      <c r="B92" s="55"/>
      <c r="C92" s="55"/>
      <c r="D92" s="32"/>
      <c r="E92" s="32"/>
      <c r="F92" s="32"/>
      <c r="G92" s="46"/>
    </row>
    <row r="93" spans="1:8" ht="15" customHeight="1" x14ac:dyDescent="0.25">
      <c r="A93" s="58"/>
    </row>
    <row r="94" spans="1:8" ht="15" customHeight="1" x14ac:dyDescent="0.25">
      <c r="A94" s="880" t="s">
        <v>79</v>
      </c>
      <c r="B94" s="881"/>
      <c r="C94" s="881"/>
      <c r="D94" s="881"/>
      <c r="E94" s="881"/>
      <c r="F94" s="881"/>
      <c r="G94" s="881"/>
      <c r="H94" s="881"/>
    </row>
    <row r="95" spans="1:8" ht="15" customHeight="1" x14ac:dyDescent="0.25">
      <c r="A95" s="58"/>
    </row>
    <row r="96" spans="1:8" ht="15" customHeight="1" thickBot="1" x14ac:dyDescent="0.3">
      <c r="A96" s="58"/>
    </row>
    <row r="97" spans="1:6" ht="15" customHeight="1" x14ac:dyDescent="0.25">
      <c r="A97" s="59"/>
      <c r="B97" s="60"/>
      <c r="C97" s="59"/>
      <c r="D97" s="61"/>
      <c r="E97" s="61"/>
      <c r="F97" s="60"/>
    </row>
    <row r="98" spans="1:6" ht="15" customHeight="1" x14ac:dyDescent="0.25">
      <c r="A98" s="861" t="s">
        <v>80</v>
      </c>
      <c r="B98" s="862"/>
      <c r="C98" s="842" t="s">
        <v>81</v>
      </c>
      <c r="D98" s="843"/>
      <c r="E98" s="843"/>
      <c r="F98" s="844"/>
    </row>
    <row r="99" spans="1:6" ht="15" customHeight="1" thickBot="1" x14ac:dyDescent="0.3">
      <c r="A99" s="869"/>
      <c r="B99" s="870"/>
      <c r="C99" s="872"/>
      <c r="D99" s="873"/>
      <c r="E99" s="873"/>
      <c r="F99" s="874"/>
    </row>
    <row r="100" spans="1:6" ht="15" customHeight="1" x14ac:dyDescent="0.25">
      <c r="A100" s="12"/>
      <c r="B100" s="13"/>
      <c r="C100" s="12"/>
      <c r="D100" s="28"/>
      <c r="E100" s="28"/>
      <c r="F100" s="13"/>
    </row>
    <row r="101" spans="1:6" ht="27.6" customHeight="1" x14ac:dyDescent="0.25">
      <c r="A101" s="861" t="s">
        <v>82</v>
      </c>
      <c r="B101" s="862"/>
      <c r="C101" s="842" t="s">
        <v>83</v>
      </c>
      <c r="D101" s="843"/>
      <c r="E101" s="843"/>
      <c r="F101" s="844"/>
    </row>
    <row r="102" spans="1:6" ht="15" customHeight="1" thickBot="1" x14ac:dyDescent="0.3">
      <c r="A102" s="869"/>
      <c r="B102" s="870"/>
      <c r="C102" s="872"/>
      <c r="D102" s="873"/>
      <c r="E102" s="873"/>
      <c r="F102" s="874"/>
    </row>
    <row r="103" spans="1:6" ht="15" customHeight="1" x14ac:dyDescent="0.25">
      <c r="A103" s="58"/>
    </row>
    <row r="104" spans="1:6" ht="15" customHeight="1" x14ac:dyDescent="0.25">
      <c r="A104" s="58"/>
    </row>
    <row r="105" spans="1:6" ht="15" customHeight="1" x14ac:dyDescent="0.25">
      <c r="A105" s="58"/>
    </row>
    <row r="106" spans="1:6" ht="15" customHeight="1" x14ac:dyDescent="0.25">
      <c r="A106" s="58"/>
    </row>
    <row r="107" spans="1:6" ht="15" customHeight="1" x14ac:dyDescent="0.25">
      <c r="A107" s="58"/>
    </row>
    <row r="108" spans="1:6" ht="15" customHeight="1" x14ac:dyDescent="0.25">
      <c r="A108" s="58"/>
    </row>
    <row r="109" spans="1:6" ht="15" customHeight="1" x14ac:dyDescent="0.25">
      <c r="A109" s="58"/>
    </row>
    <row r="110" spans="1:6" ht="15" customHeight="1" x14ac:dyDescent="0.25">
      <c r="A110" s="58"/>
    </row>
    <row r="111" spans="1:6" ht="15" customHeight="1" x14ac:dyDescent="0.25">
      <c r="A111" s="58"/>
    </row>
    <row r="112" spans="1:6" ht="15" customHeight="1" x14ac:dyDescent="0.25">
      <c r="A112" s="58"/>
    </row>
    <row r="113" spans="1:7" ht="15" customHeight="1" x14ac:dyDescent="0.25">
      <c r="A113" s="58"/>
    </row>
    <row r="114" spans="1:7" ht="15" customHeight="1" x14ac:dyDescent="0.25">
      <c r="A114" s="58"/>
    </row>
    <row r="115" spans="1:7" ht="15" customHeight="1" x14ac:dyDescent="0.25">
      <c r="A115" s="58"/>
    </row>
    <row r="116" spans="1:7" s="63" customFormat="1" ht="15" x14ac:dyDescent="0.25">
      <c r="A116" s="62" t="s">
        <v>84</v>
      </c>
      <c r="E116" s="906" t="s">
        <v>85</v>
      </c>
      <c r="F116" s="906"/>
    </row>
    <row r="117" spans="1:7" s="63" customFormat="1" ht="15.6" x14ac:dyDescent="0.3">
      <c r="A117" s="64" t="s">
        <v>38</v>
      </c>
      <c r="E117" s="907" t="s">
        <v>86</v>
      </c>
      <c r="F117" s="907"/>
    </row>
    <row r="118" spans="1:7" s="63" customFormat="1" ht="15" x14ac:dyDescent="0.25">
      <c r="A118" s="65" t="s">
        <v>87</v>
      </c>
      <c r="E118" s="902" t="s">
        <v>88</v>
      </c>
      <c r="F118" s="902"/>
    </row>
    <row r="119" spans="1:7" s="63" customFormat="1" ht="15.6" x14ac:dyDescent="0.3">
      <c r="A119" s="66" t="s">
        <v>89</v>
      </c>
      <c r="E119" s="67"/>
      <c r="F119" s="68"/>
    </row>
    <row r="120" spans="1:7" s="63" customFormat="1" ht="15.6" x14ac:dyDescent="0.3">
      <c r="A120" s="69"/>
      <c r="E120" s="69"/>
      <c r="F120" s="69"/>
      <c r="G120" s="70"/>
    </row>
    <row r="121" spans="1:7" s="63" customFormat="1" ht="15" x14ac:dyDescent="0.25"/>
    <row r="122" spans="1:7" s="63" customFormat="1" ht="15.6" x14ac:dyDescent="0.3">
      <c r="E122" s="70"/>
      <c r="F122" s="70"/>
      <c r="G122" s="70"/>
    </row>
    <row r="123" spans="1:7" s="70" customFormat="1" ht="15.6" x14ac:dyDescent="0.3"/>
    <row r="124" spans="1:7" s="71" customFormat="1" ht="15.6" x14ac:dyDescent="0.3">
      <c r="A124" s="62" t="s">
        <v>84</v>
      </c>
      <c r="E124" s="62" t="s">
        <v>84</v>
      </c>
      <c r="F124" s="70"/>
      <c r="G124" s="70"/>
    </row>
    <row r="125" spans="1:7" s="71" customFormat="1" ht="15.6" x14ac:dyDescent="0.3">
      <c r="A125" s="64" t="s">
        <v>90</v>
      </c>
      <c r="E125" s="64" t="s">
        <v>91</v>
      </c>
      <c r="F125" s="70"/>
      <c r="G125" s="70"/>
    </row>
    <row r="126" spans="1:7" s="71" customFormat="1" ht="15.6" x14ac:dyDescent="0.3">
      <c r="A126" s="65" t="s">
        <v>92</v>
      </c>
      <c r="E126" s="65" t="s">
        <v>93</v>
      </c>
      <c r="F126" s="70"/>
      <c r="G126" s="70"/>
    </row>
    <row r="127" spans="1:7" s="71" customFormat="1" ht="15.6" x14ac:dyDescent="0.3">
      <c r="A127" s="65"/>
      <c r="E127" s="66" t="s">
        <v>81</v>
      </c>
      <c r="F127" s="70"/>
      <c r="G127" s="70"/>
    </row>
    <row r="128" spans="1:7" s="71" customFormat="1" ht="15.6" x14ac:dyDescent="0.3">
      <c r="A128" s="72"/>
      <c r="E128" s="65" t="s">
        <v>94</v>
      </c>
      <c r="F128" s="70"/>
      <c r="G128" s="70"/>
    </row>
    <row r="129" spans="1:7" s="31" customFormat="1" ht="13.2" x14ac:dyDescent="0.25">
      <c r="E129" s="73"/>
      <c r="F129" s="74"/>
      <c r="G129" s="74"/>
    </row>
    <row r="130" spans="1:7" ht="15" customHeight="1" x14ac:dyDescent="0.25">
      <c r="A130" s="58"/>
    </row>
    <row r="131" spans="1:7" ht="15" customHeight="1" x14ac:dyDescent="0.25">
      <c r="A131" s="58"/>
    </row>
    <row r="132" spans="1:7" ht="15" customHeight="1" x14ac:dyDescent="0.25">
      <c r="A132" s="58"/>
    </row>
    <row r="133" spans="1:7" ht="15" customHeight="1" x14ac:dyDescent="0.25">
      <c r="A133" s="58"/>
    </row>
    <row r="134" spans="1:7" ht="15" customHeight="1" x14ac:dyDescent="0.25">
      <c r="A134" s="58"/>
    </row>
    <row r="135" spans="1:7" ht="15" customHeight="1" x14ac:dyDescent="0.25">
      <c r="A135" s="58"/>
    </row>
    <row r="136" spans="1:7" ht="15" customHeight="1" x14ac:dyDescent="0.25">
      <c r="A136" s="58"/>
    </row>
    <row r="137" spans="1:7" ht="15" customHeight="1" x14ac:dyDescent="0.25">
      <c r="A137" s="58"/>
    </row>
  </sheetData>
  <mergeCells count="101">
    <mergeCell ref="E118:F118"/>
    <mergeCell ref="A99:B99"/>
    <mergeCell ref="C99:F99"/>
    <mergeCell ref="A101:B101"/>
    <mergeCell ref="C101:F101"/>
    <mergeCell ref="A102:B102"/>
    <mergeCell ref="C102:F102"/>
    <mergeCell ref="B84:C84"/>
    <mergeCell ref="B87:H87"/>
    <mergeCell ref="B89:H89"/>
    <mergeCell ref="B90:H90"/>
    <mergeCell ref="A94:H94"/>
    <mergeCell ref="A98:B98"/>
    <mergeCell ref="C98:F98"/>
    <mergeCell ref="E116:F116"/>
    <mergeCell ref="E117:F117"/>
    <mergeCell ref="A69:H69"/>
    <mergeCell ref="A71:H71"/>
    <mergeCell ref="A72:B72"/>
    <mergeCell ref="A73:B73"/>
    <mergeCell ref="B78:C78"/>
    <mergeCell ref="B79:C79"/>
    <mergeCell ref="B80:C80"/>
    <mergeCell ref="B81:C81"/>
    <mergeCell ref="B82:C82"/>
    <mergeCell ref="A62:B62"/>
    <mergeCell ref="C62:F62"/>
    <mergeCell ref="A63:B63"/>
    <mergeCell ref="C63:F63"/>
    <mergeCell ref="A64:B64"/>
    <mergeCell ref="C64:F64"/>
    <mergeCell ref="A65:B65"/>
    <mergeCell ref="C65:F65"/>
    <mergeCell ref="A66:B66"/>
    <mergeCell ref="C66:F66"/>
    <mergeCell ref="A57:B57"/>
    <mergeCell ref="C57:F57"/>
    <mergeCell ref="C58:F58"/>
    <mergeCell ref="A59:B59"/>
    <mergeCell ref="C59:F59"/>
    <mergeCell ref="A60:B60"/>
    <mergeCell ref="C60:F60"/>
    <mergeCell ref="A61:B61"/>
    <mergeCell ref="C61:F61"/>
    <mergeCell ref="A47:B47"/>
    <mergeCell ref="C47:F47"/>
    <mergeCell ref="A48:B48"/>
    <mergeCell ref="C48:F48"/>
    <mergeCell ref="A50:B50"/>
    <mergeCell ref="C50:F50"/>
    <mergeCell ref="A51:B51"/>
    <mergeCell ref="C51:F51"/>
    <mergeCell ref="A54:H54"/>
    <mergeCell ref="A39:B39"/>
    <mergeCell ref="C39:F39"/>
    <mergeCell ref="A41:B41"/>
    <mergeCell ref="C41:F41"/>
    <mergeCell ref="A42:B42"/>
    <mergeCell ref="C42:F42"/>
    <mergeCell ref="A44:B44"/>
    <mergeCell ref="C44:F44"/>
    <mergeCell ref="A45:B45"/>
    <mergeCell ref="C45:F45"/>
    <mergeCell ref="A29:B29"/>
    <mergeCell ref="C29:F29"/>
    <mergeCell ref="A30:B30"/>
    <mergeCell ref="C30:F30"/>
    <mergeCell ref="A31:B31"/>
    <mergeCell ref="C31:F31"/>
    <mergeCell ref="A36:B36"/>
    <mergeCell ref="C36:F36"/>
    <mergeCell ref="A38:B38"/>
    <mergeCell ref="C38:F38"/>
    <mergeCell ref="C22:F22"/>
    <mergeCell ref="A23:B23"/>
    <mergeCell ref="C23:F23"/>
    <mergeCell ref="A25:B25"/>
    <mergeCell ref="C25:F25"/>
    <mergeCell ref="A27:B27"/>
    <mergeCell ref="C27:F27"/>
    <mergeCell ref="A28:B28"/>
    <mergeCell ref="C28:F28"/>
    <mergeCell ref="A14:B16"/>
    <mergeCell ref="C14:F14"/>
    <mergeCell ref="C15:F15"/>
    <mergeCell ref="C16:F16"/>
    <mergeCell ref="C17:F17"/>
    <mergeCell ref="C18:F18"/>
    <mergeCell ref="C19:F19"/>
    <mergeCell ref="C20:F20"/>
    <mergeCell ref="C21:F21"/>
    <mergeCell ref="F6:H6"/>
    <mergeCell ref="A7:F7"/>
    <mergeCell ref="A9:B9"/>
    <mergeCell ref="C9:F9"/>
    <mergeCell ref="A10:B10"/>
    <mergeCell ref="C10:F10"/>
    <mergeCell ref="A11:B11"/>
    <mergeCell ref="C11:F11"/>
    <mergeCell ref="A13:B13"/>
    <mergeCell ref="C13:F13"/>
  </mergeCells>
  <hyperlinks>
    <hyperlink ref="F1" location="BG!A1" display="BG" xr:uid="{00000000-0004-0000-0000-000000000000}"/>
    <hyperlink ref="C47" r:id="rId1" xr:uid="{00000000-0004-0000-0000-000001000000}"/>
    <hyperlink ref="C50" r:id="rId2" xr:uid="{00000000-0004-0000-0000-000002000000}"/>
  </hyperlinks>
  <pageMargins left="0.70866141732283472" right="0.70866141732283472" top="0.74803149606299213" bottom="0.74803149606299213" header="0.31496062992125984" footer="0.31496062992125984"/>
  <pageSetup paperSize="5" scale="52" orientation="portrait" horizontalDpi="1200" verticalDpi="1200"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9"/>
  <dimension ref="A1:IV71"/>
  <sheetViews>
    <sheetView topLeftCell="A4" zoomScale="90" zoomScaleNormal="90" workbookViewId="0">
      <selection activeCell="C26" sqref="C26"/>
    </sheetView>
  </sheetViews>
  <sheetFormatPr baseColWidth="10" defaultColWidth="10.6640625" defaultRowHeight="14.4" x14ac:dyDescent="0.3"/>
  <cols>
    <col min="1" max="1" width="72.88671875" bestFit="1" customWidth="1"/>
    <col min="2" max="2" width="16.109375" customWidth="1"/>
    <col min="3" max="3" width="18.33203125" customWidth="1"/>
    <col min="6" max="6" width="11.44140625" customWidth="1"/>
    <col min="7" max="30" width="10.6640625" style="264"/>
  </cols>
  <sheetData>
    <row r="1" spans="1:256" x14ac:dyDescent="0.3">
      <c r="A1" s="331" t="str">
        <f>Indice!C1</f>
        <v xml:space="preserve">ELADIA SOCIEDAD ANONIMA </v>
      </c>
      <c r="B1" s="264"/>
      <c r="C1" s="264"/>
      <c r="D1" s="332" t="s">
        <v>0</v>
      </c>
      <c r="E1" s="264"/>
      <c r="F1" s="264"/>
    </row>
    <row r="2" spans="1:256" x14ac:dyDescent="0.3">
      <c r="A2" s="264"/>
      <c r="B2" s="264"/>
      <c r="C2" s="264"/>
      <c r="D2" s="264"/>
      <c r="E2" s="264"/>
      <c r="F2" s="264"/>
    </row>
    <row r="3" spans="1:256" x14ac:dyDescent="0.3">
      <c r="A3" s="264"/>
      <c r="B3" s="264"/>
      <c r="C3" s="264"/>
      <c r="D3" s="264"/>
      <c r="E3" s="264"/>
      <c r="F3" s="264"/>
    </row>
    <row r="4" spans="1:256" x14ac:dyDescent="0.3">
      <c r="A4" s="1041" t="s">
        <v>436</v>
      </c>
      <c r="B4" s="1041"/>
      <c r="C4" s="1041"/>
      <c r="D4" s="264"/>
      <c r="E4" s="264"/>
      <c r="F4" s="264"/>
    </row>
    <row r="5" spans="1:256" x14ac:dyDescent="0.3">
      <c r="A5" s="333"/>
      <c r="B5" s="333"/>
      <c r="C5" s="333"/>
      <c r="D5" s="264"/>
      <c r="E5" s="264"/>
      <c r="F5" s="264"/>
    </row>
    <row r="6" spans="1:256" x14ac:dyDescent="0.3">
      <c r="A6" s="334" t="s">
        <v>426</v>
      </c>
      <c r="B6" s="333"/>
      <c r="C6" s="333"/>
      <c r="D6" s="264"/>
      <c r="E6" s="264"/>
      <c r="F6" s="264"/>
    </row>
    <row r="7" spans="1:256" x14ac:dyDescent="0.3">
      <c r="A7" s="334"/>
      <c r="B7" s="1042" t="s">
        <v>425</v>
      </c>
      <c r="C7" s="1042"/>
      <c r="D7" s="264"/>
      <c r="E7" s="264"/>
      <c r="F7" s="264"/>
    </row>
    <row r="8" spans="1:256" x14ac:dyDescent="0.3">
      <c r="A8" s="319" t="s">
        <v>427</v>
      </c>
      <c r="B8" s="321">
        <v>45382</v>
      </c>
      <c r="C8" s="321">
        <v>45291</v>
      </c>
      <c r="D8" s="264"/>
      <c r="E8" s="264"/>
      <c r="F8" s="264"/>
    </row>
    <row r="9" spans="1:256" x14ac:dyDescent="0.3">
      <c r="A9" s="335"/>
      <c r="B9" s="335"/>
      <c r="C9" s="335"/>
      <c r="D9" s="264"/>
      <c r="E9" s="264"/>
      <c r="F9" s="264"/>
    </row>
    <row r="10" spans="1:256" x14ac:dyDescent="0.3">
      <c r="A10" s="264" t="s">
        <v>437</v>
      </c>
      <c r="B10" s="336">
        <v>700000000</v>
      </c>
      <c r="C10" s="264">
        <v>0</v>
      </c>
      <c r="D10" s="264"/>
      <c r="E10" s="264"/>
      <c r="F10" s="264"/>
    </row>
    <row r="11" spans="1:256" x14ac:dyDescent="0.3">
      <c r="A11" s="264" t="s">
        <v>438</v>
      </c>
      <c r="B11" s="337">
        <v>3684295000</v>
      </c>
      <c r="C11" s="264">
        <v>0</v>
      </c>
      <c r="D11" s="264"/>
      <c r="E11" s="264"/>
      <c r="F11" s="264"/>
    </row>
    <row r="12" spans="1:256" x14ac:dyDescent="0.3">
      <c r="A12" s="264" t="s">
        <v>439</v>
      </c>
      <c r="B12" s="264">
        <v>0</v>
      </c>
      <c r="C12" s="264">
        <v>0</v>
      </c>
      <c r="D12" s="264"/>
      <c r="E12" s="264"/>
      <c r="F12" s="264"/>
    </row>
    <row r="13" spans="1:256" x14ac:dyDescent="0.3">
      <c r="A13" s="264" t="s">
        <v>440</v>
      </c>
      <c r="B13" s="264">
        <v>0</v>
      </c>
      <c r="C13" s="264">
        <v>0</v>
      </c>
      <c r="D13" s="264"/>
      <c r="E13" s="264"/>
      <c r="F13" s="264"/>
      <c r="AE13" s="264"/>
      <c r="AF13" s="264"/>
      <c r="AG13" s="264"/>
      <c r="AH13" s="264"/>
      <c r="AI13" s="264"/>
      <c r="AJ13" s="264"/>
      <c r="AK13" s="264"/>
      <c r="AL13" s="264"/>
      <c r="AM13" s="264"/>
      <c r="AN13" s="264"/>
      <c r="AO13" s="264"/>
      <c r="AP13" s="264"/>
      <c r="AQ13" s="264"/>
      <c r="AR13" s="264"/>
      <c r="AS13" s="264"/>
      <c r="AT13" s="264"/>
      <c r="AU13" s="264"/>
      <c r="AV13" s="264"/>
      <c r="AW13" s="264"/>
      <c r="AX13" s="264"/>
      <c r="AY13" s="264"/>
      <c r="AZ13" s="264"/>
      <c r="BA13" s="264"/>
      <c r="BB13" s="264"/>
      <c r="BC13" s="264"/>
      <c r="BD13" s="264"/>
      <c r="BE13" s="264"/>
      <c r="BF13" s="264"/>
      <c r="BG13" s="264"/>
      <c r="BH13" s="264"/>
      <c r="BI13" s="264"/>
      <c r="BJ13" s="264"/>
      <c r="BK13" s="264"/>
      <c r="BL13" s="264"/>
      <c r="BM13" s="264"/>
      <c r="BN13" s="264"/>
      <c r="BO13" s="264"/>
      <c r="BP13" s="264"/>
      <c r="BQ13" s="264"/>
      <c r="BR13" s="264"/>
      <c r="BS13" s="264"/>
      <c r="BT13" s="264"/>
      <c r="BU13" s="264"/>
      <c r="BV13" s="264"/>
      <c r="BW13" s="264"/>
      <c r="BX13" s="264"/>
      <c r="BY13" s="264"/>
      <c r="BZ13" s="264"/>
      <c r="CA13" s="264"/>
      <c r="CB13" s="264"/>
      <c r="CC13" s="264"/>
      <c r="CD13" s="264"/>
      <c r="CE13" s="264"/>
      <c r="CF13" s="264"/>
      <c r="CG13" s="264"/>
      <c r="CH13" s="264"/>
      <c r="CI13" s="264"/>
      <c r="CJ13" s="264"/>
      <c r="CK13" s="264"/>
      <c r="CL13" s="264"/>
      <c r="CM13" s="264"/>
      <c r="CN13" s="264"/>
      <c r="CO13" s="264"/>
      <c r="CP13" s="264"/>
      <c r="CQ13" s="264"/>
      <c r="CR13" s="264"/>
      <c r="CS13" s="264"/>
      <c r="CT13" s="264"/>
      <c r="CU13" s="264"/>
      <c r="CV13" s="264"/>
      <c r="CW13" s="264"/>
      <c r="CX13" s="264"/>
      <c r="CY13" s="264"/>
      <c r="CZ13" s="264"/>
      <c r="DA13" s="264"/>
      <c r="DB13" s="264"/>
      <c r="DC13" s="264"/>
      <c r="DD13" s="264"/>
      <c r="DE13" s="264"/>
      <c r="DF13" s="264"/>
      <c r="DG13" s="264"/>
      <c r="DH13" s="264"/>
      <c r="DI13" s="264"/>
      <c r="DJ13" s="264"/>
      <c r="DK13" s="264"/>
      <c r="DL13" s="264"/>
      <c r="DM13" s="264"/>
      <c r="DN13" s="264"/>
      <c r="DO13" s="264"/>
      <c r="DP13" s="264"/>
      <c r="DQ13" s="264"/>
      <c r="DR13" s="264"/>
      <c r="DS13" s="264"/>
      <c r="DT13" s="264"/>
      <c r="DU13" s="264"/>
      <c r="DV13" s="264"/>
      <c r="DW13" s="264"/>
      <c r="DX13" s="264"/>
      <c r="DY13" s="264"/>
      <c r="DZ13" s="264"/>
      <c r="EA13" s="264"/>
      <c r="EB13" s="264"/>
      <c r="EC13" s="264"/>
      <c r="ED13" s="264"/>
      <c r="EE13" s="264"/>
      <c r="EF13" s="264"/>
      <c r="EG13" s="264"/>
      <c r="EH13" s="264"/>
      <c r="EI13" s="264"/>
      <c r="EJ13" s="264"/>
      <c r="EK13" s="264"/>
      <c r="EL13" s="264"/>
      <c r="EM13" s="264"/>
      <c r="EN13" s="264"/>
      <c r="EO13" s="264"/>
      <c r="EP13" s="264"/>
      <c r="EQ13" s="264"/>
      <c r="ER13" s="264"/>
      <c r="ES13" s="264"/>
      <c r="ET13" s="264"/>
      <c r="EU13" s="264"/>
      <c r="EV13" s="264"/>
      <c r="EW13" s="264"/>
      <c r="EX13" s="264"/>
      <c r="EY13" s="264"/>
      <c r="EZ13" s="264"/>
      <c r="FA13" s="264"/>
      <c r="FB13" s="264"/>
      <c r="FC13" s="264"/>
      <c r="FD13" s="264"/>
      <c r="FE13" s="264"/>
      <c r="FF13" s="264"/>
      <c r="FG13" s="264"/>
      <c r="FH13" s="264"/>
      <c r="FI13" s="264"/>
      <c r="FJ13" s="264"/>
      <c r="FK13" s="264"/>
      <c r="FL13" s="264"/>
      <c r="FM13" s="264"/>
      <c r="FN13" s="264"/>
      <c r="FO13" s="264"/>
      <c r="FP13" s="264"/>
      <c r="FQ13" s="264"/>
      <c r="FR13" s="264"/>
      <c r="FS13" s="264"/>
      <c r="FT13" s="264"/>
      <c r="FU13" s="264"/>
      <c r="FV13" s="264"/>
      <c r="FW13" s="264"/>
      <c r="FX13" s="264"/>
      <c r="FY13" s="264"/>
      <c r="FZ13" s="264"/>
      <c r="GA13" s="264"/>
      <c r="GB13" s="264"/>
      <c r="GC13" s="264"/>
      <c r="GD13" s="264"/>
      <c r="GE13" s="264"/>
      <c r="GF13" s="264"/>
      <c r="GG13" s="264"/>
      <c r="GH13" s="264"/>
      <c r="GI13" s="264"/>
      <c r="GJ13" s="264"/>
      <c r="GK13" s="264"/>
      <c r="GL13" s="264"/>
      <c r="GM13" s="264"/>
      <c r="GN13" s="264"/>
      <c r="GO13" s="264"/>
      <c r="GP13" s="264"/>
      <c r="GQ13" s="264"/>
      <c r="GR13" s="264"/>
      <c r="GS13" s="264"/>
      <c r="GT13" s="264"/>
      <c r="GU13" s="264"/>
      <c r="GV13" s="264"/>
      <c r="GW13" s="264"/>
      <c r="GX13" s="264"/>
      <c r="GY13" s="264"/>
      <c r="GZ13" s="264"/>
      <c r="HA13" s="264"/>
      <c r="HB13" s="264"/>
      <c r="HC13" s="264"/>
      <c r="HD13" s="264"/>
      <c r="HE13" s="264"/>
      <c r="HF13" s="264"/>
      <c r="HG13" s="264"/>
      <c r="HH13" s="264"/>
      <c r="HI13" s="264"/>
      <c r="HJ13" s="264"/>
      <c r="HK13" s="264"/>
      <c r="HL13" s="264"/>
      <c r="HM13" s="264"/>
      <c r="HN13" s="264"/>
      <c r="HO13" s="264"/>
      <c r="HP13" s="264"/>
      <c r="HQ13" s="264"/>
      <c r="HR13" s="264"/>
      <c r="HS13" s="264"/>
      <c r="HT13" s="264"/>
      <c r="HU13" s="264"/>
      <c r="HV13" s="264"/>
      <c r="HW13" s="264"/>
      <c r="HX13" s="264"/>
      <c r="HY13" s="264"/>
      <c r="HZ13" s="264"/>
      <c r="IA13" s="264"/>
      <c r="IB13" s="264"/>
      <c r="IC13" s="264"/>
      <c r="ID13" s="264"/>
      <c r="IE13" s="264"/>
      <c r="IF13" s="264"/>
      <c r="IG13" s="264"/>
      <c r="IH13" s="264"/>
      <c r="II13" s="264"/>
      <c r="IJ13" s="264"/>
      <c r="IK13" s="264"/>
      <c r="IL13" s="264"/>
      <c r="IM13" s="264"/>
      <c r="IN13" s="264"/>
      <c r="IO13" s="264"/>
      <c r="IP13" s="264"/>
      <c r="IQ13" s="264"/>
      <c r="IR13" s="264"/>
      <c r="IS13" s="264"/>
      <c r="IT13" s="264"/>
      <c r="IU13" s="264"/>
      <c r="IV13" s="264"/>
    </row>
    <row r="14" spans="1:256" x14ac:dyDescent="0.3">
      <c r="A14" s="264" t="s">
        <v>441</v>
      </c>
      <c r="B14" s="264">
        <v>0</v>
      </c>
      <c r="C14" s="264">
        <v>0</v>
      </c>
      <c r="D14" s="264"/>
      <c r="E14" s="264"/>
      <c r="F14" s="264"/>
      <c r="AE14" s="264"/>
      <c r="AF14" s="264"/>
      <c r="AG14" s="264"/>
      <c r="AH14" s="264"/>
      <c r="AI14" s="264"/>
      <c r="AJ14" s="264"/>
      <c r="AK14" s="264"/>
      <c r="AL14" s="264"/>
      <c r="AM14" s="264"/>
      <c r="AN14" s="264"/>
      <c r="AO14" s="264"/>
      <c r="AP14" s="264"/>
      <c r="AQ14" s="264"/>
      <c r="AR14" s="264"/>
      <c r="AS14" s="264"/>
      <c r="AT14" s="264"/>
      <c r="AU14" s="264"/>
      <c r="AV14" s="264"/>
      <c r="AW14" s="264"/>
      <c r="AX14" s="264"/>
      <c r="AY14" s="264"/>
      <c r="AZ14" s="264"/>
      <c r="BA14" s="264"/>
      <c r="BB14" s="264"/>
      <c r="BC14" s="264"/>
      <c r="BD14" s="264"/>
      <c r="BE14" s="264"/>
      <c r="BF14" s="264"/>
      <c r="BG14" s="264"/>
      <c r="BH14" s="264"/>
      <c r="BI14" s="264"/>
      <c r="BJ14" s="264"/>
      <c r="BK14" s="264"/>
      <c r="BL14" s="264"/>
      <c r="BM14" s="264"/>
      <c r="BN14" s="264"/>
      <c r="BO14" s="264"/>
      <c r="BP14" s="264"/>
      <c r="BQ14" s="264"/>
      <c r="BR14" s="264"/>
      <c r="BS14" s="264"/>
      <c r="BT14" s="264"/>
      <c r="BU14" s="264"/>
      <c r="BV14" s="264"/>
      <c r="BW14" s="264"/>
      <c r="BX14" s="264"/>
      <c r="BY14" s="264"/>
      <c r="BZ14" s="264"/>
      <c r="CA14" s="264"/>
      <c r="CB14" s="264"/>
      <c r="CC14" s="264"/>
      <c r="CD14" s="264"/>
      <c r="CE14" s="264"/>
      <c r="CF14" s="264"/>
      <c r="CG14" s="264"/>
      <c r="CH14" s="264"/>
      <c r="CI14" s="264"/>
      <c r="CJ14" s="264"/>
      <c r="CK14" s="264"/>
      <c r="CL14" s="264"/>
      <c r="CM14" s="264"/>
      <c r="CN14" s="264"/>
      <c r="CO14" s="264"/>
      <c r="CP14" s="264"/>
      <c r="CQ14" s="264"/>
      <c r="CR14" s="264"/>
      <c r="CS14" s="264"/>
      <c r="CT14" s="264"/>
      <c r="CU14" s="264"/>
      <c r="CV14" s="264"/>
      <c r="CW14" s="264"/>
      <c r="CX14" s="264"/>
      <c r="CY14" s="264"/>
      <c r="CZ14" s="264"/>
      <c r="DA14" s="264"/>
      <c r="DB14" s="264"/>
      <c r="DC14" s="264"/>
      <c r="DD14" s="264"/>
      <c r="DE14" s="264"/>
      <c r="DF14" s="264"/>
      <c r="DG14" s="264"/>
      <c r="DH14" s="264"/>
      <c r="DI14" s="264"/>
      <c r="DJ14" s="264"/>
      <c r="DK14" s="264"/>
      <c r="DL14" s="264"/>
      <c r="DM14" s="264"/>
      <c r="DN14" s="264"/>
      <c r="DO14" s="264"/>
      <c r="DP14" s="264"/>
      <c r="DQ14" s="264"/>
      <c r="DR14" s="264"/>
      <c r="DS14" s="264"/>
      <c r="DT14" s="264"/>
      <c r="DU14" s="264"/>
      <c r="DV14" s="264"/>
      <c r="DW14" s="264"/>
      <c r="DX14" s="264"/>
      <c r="DY14" s="264"/>
      <c r="DZ14" s="264"/>
      <c r="EA14" s="264"/>
      <c r="EB14" s="264"/>
      <c r="EC14" s="264"/>
      <c r="ED14" s="264"/>
      <c r="EE14" s="264"/>
      <c r="EF14" s="264"/>
      <c r="EG14" s="264"/>
      <c r="EH14" s="264"/>
      <c r="EI14" s="264"/>
      <c r="EJ14" s="264"/>
      <c r="EK14" s="264"/>
      <c r="EL14" s="264"/>
      <c r="EM14" s="264"/>
      <c r="EN14" s="264"/>
      <c r="EO14" s="264"/>
      <c r="EP14" s="264"/>
      <c r="EQ14" s="264"/>
      <c r="ER14" s="264"/>
      <c r="ES14" s="264"/>
      <c r="ET14" s="264"/>
      <c r="EU14" s="264"/>
      <c r="EV14" s="264"/>
      <c r="EW14" s="264"/>
      <c r="EX14" s="264"/>
      <c r="EY14" s="264"/>
      <c r="EZ14" s="264"/>
      <c r="FA14" s="264"/>
      <c r="FB14" s="264"/>
      <c r="FC14" s="264"/>
      <c r="FD14" s="264"/>
      <c r="FE14" s="264"/>
      <c r="FF14" s="264"/>
      <c r="FG14" s="264"/>
      <c r="FH14" s="264"/>
      <c r="FI14" s="264"/>
      <c r="FJ14" s="264"/>
      <c r="FK14" s="264"/>
      <c r="FL14" s="264"/>
      <c r="FM14" s="264"/>
      <c r="FN14" s="264"/>
      <c r="FO14" s="264"/>
      <c r="FP14" s="264"/>
      <c r="FQ14" s="264"/>
      <c r="FR14" s="264"/>
      <c r="FS14" s="264"/>
      <c r="FT14" s="264"/>
      <c r="FU14" s="264"/>
      <c r="FV14" s="264"/>
      <c r="FW14" s="264"/>
      <c r="FX14" s="264"/>
      <c r="FY14" s="264"/>
      <c r="FZ14" s="264"/>
      <c r="GA14" s="264"/>
      <c r="GB14" s="264"/>
      <c r="GC14" s="264"/>
      <c r="GD14" s="264"/>
      <c r="GE14" s="264"/>
      <c r="GF14" s="264"/>
      <c r="GG14" s="264"/>
      <c r="GH14" s="264"/>
      <c r="GI14" s="264"/>
      <c r="GJ14" s="264"/>
      <c r="GK14" s="264"/>
      <c r="GL14" s="264"/>
      <c r="GM14" s="264"/>
      <c r="GN14" s="264"/>
      <c r="GO14" s="264"/>
      <c r="GP14" s="264"/>
      <c r="GQ14" s="264"/>
      <c r="GR14" s="264"/>
      <c r="GS14" s="264"/>
      <c r="GT14" s="264"/>
      <c r="GU14" s="264"/>
      <c r="GV14" s="264"/>
      <c r="GW14" s="264"/>
      <c r="GX14" s="264"/>
      <c r="GY14" s="264"/>
      <c r="GZ14" s="264"/>
      <c r="HA14" s="264"/>
      <c r="HB14" s="264"/>
      <c r="HC14" s="264"/>
      <c r="HD14" s="264"/>
      <c r="HE14" s="264"/>
      <c r="HF14" s="264"/>
      <c r="HG14" s="264"/>
      <c r="HH14" s="264"/>
      <c r="HI14" s="264"/>
      <c r="HJ14" s="264"/>
      <c r="HK14" s="264"/>
      <c r="HL14" s="264"/>
      <c r="HM14" s="264"/>
      <c r="HN14" s="264"/>
      <c r="HO14" s="264"/>
      <c r="HP14" s="264"/>
      <c r="HQ14" s="264"/>
      <c r="HR14" s="264"/>
      <c r="HS14" s="264"/>
      <c r="HT14" s="264"/>
      <c r="HU14" s="264"/>
      <c r="HV14" s="264"/>
      <c r="HW14" s="264"/>
      <c r="HX14" s="264"/>
      <c r="HY14" s="264"/>
      <c r="HZ14" s="264"/>
      <c r="IA14" s="264"/>
      <c r="IB14" s="264"/>
      <c r="IC14" s="264"/>
      <c r="ID14" s="264"/>
      <c r="IE14" s="264"/>
      <c r="IF14" s="264"/>
      <c r="IG14" s="264"/>
      <c r="IH14" s="264"/>
      <c r="II14" s="264"/>
      <c r="IJ14" s="264"/>
      <c r="IK14" s="264"/>
      <c r="IL14" s="264"/>
      <c r="IM14" s="264"/>
      <c r="IN14" s="264"/>
      <c r="IO14" s="264"/>
      <c r="IP14" s="264"/>
      <c r="IQ14" s="264"/>
      <c r="IR14" s="264"/>
      <c r="IS14" s="264"/>
      <c r="IT14" s="264"/>
      <c r="IU14" s="264"/>
      <c r="IV14" s="264"/>
    </row>
    <row r="15" spans="1:256" x14ac:dyDescent="0.3">
      <c r="A15" s="264" t="s">
        <v>442</v>
      </c>
      <c r="B15" s="264">
        <v>0</v>
      </c>
      <c r="C15" s="264">
        <v>0</v>
      </c>
      <c r="D15" s="264"/>
      <c r="E15" s="264"/>
      <c r="F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4"/>
      <c r="BD15" s="264"/>
      <c r="BE15" s="264"/>
      <c r="BF15" s="264"/>
      <c r="BG15" s="264"/>
      <c r="BH15" s="264"/>
      <c r="BI15" s="264"/>
      <c r="BJ15" s="264"/>
      <c r="BK15" s="264"/>
      <c r="BL15" s="264"/>
      <c r="BM15" s="264"/>
      <c r="BN15" s="264"/>
      <c r="BO15" s="264"/>
      <c r="BP15" s="264"/>
      <c r="BQ15" s="264"/>
      <c r="BR15" s="264"/>
      <c r="BS15" s="264"/>
      <c r="BT15" s="264"/>
      <c r="BU15" s="264"/>
      <c r="BV15" s="264"/>
      <c r="BW15" s="264"/>
      <c r="BX15" s="264"/>
      <c r="BY15" s="264"/>
      <c r="BZ15" s="264"/>
      <c r="CA15" s="264"/>
      <c r="CB15" s="264"/>
      <c r="CC15" s="264"/>
      <c r="CD15" s="264"/>
      <c r="CE15" s="264"/>
      <c r="CF15" s="264"/>
      <c r="CG15" s="264"/>
      <c r="CH15" s="264"/>
      <c r="CI15" s="264"/>
      <c r="CJ15" s="264"/>
      <c r="CK15" s="264"/>
      <c r="CL15" s="264"/>
      <c r="CM15" s="264"/>
      <c r="CN15" s="264"/>
      <c r="CO15" s="264"/>
      <c r="CP15" s="264"/>
      <c r="CQ15" s="264"/>
      <c r="CR15" s="264"/>
      <c r="CS15" s="264"/>
      <c r="CT15" s="264"/>
      <c r="CU15" s="264"/>
      <c r="CV15" s="264"/>
      <c r="CW15" s="264"/>
      <c r="CX15" s="264"/>
      <c r="CY15" s="264"/>
      <c r="CZ15" s="264"/>
      <c r="DA15" s="264"/>
      <c r="DB15" s="264"/>
      <c r="DC15" s="264"/>
      <c r="DD15" s="264"/>
      <c r="DE15" s="264"/>
      <c r="DF15" s="264"/>
      <c r="DG15" s="264"/>
      <c r="DH15" s="264"/>
      <c r="DI15" s="264"/>
      <c r="DJ15" s="264"/>
      <c r="DK15" s="264"/>
      <c r="DL15" s="264"/>
      <c r="DM15" s="264"/>
      <c r="DN15" s="264"/>
      <c r="DO15" s="264"/>
      <c r="DP15" s="264"/>
      <c r="DQ15" s="264"/>
      <c r="DR15" s="264"/>
      <c r="DS15" s="264"/>
      <c r="DT15" s="264"/>
      <c r="DU15" s="264"/>
      <c r="DV15" s="264"/>
      <c r="DW15" s="264"/>
      <c r="DX15" s="264"/>
      <c r="DY15" s="264"/>
      <c r="DZ15" s="264"/>
      <c r="EA15" s="264"/>
      <c r="EB15" s="264"/>
      <c r="EC15" s="264"/>
      <c r="ED15" s="264"/>
      <c r="EE15" s="264"/>
      <c r="EF15" s="264"/>
      <c r="EG15" s="264"/>
      <c r="EH15" s="264"/>
      <c r="EI15" s="264"/>
      <c r="EJ15" s="264"/>
      <c r="EK15" s="264"/>
      <c r="EL15" s="264"/>
      <c r="EM15" s="264"/>
      <c r="EN15" s="264"/>
      <c r="EO15" s="264"/>
      <c r="EP15" s="264"/>
      <c r="EQ15" s="264"/>
      <c r="ER15" s="264"/>
      <c r="ES15" s="264"/>
      <c r="ET15" s="264"/>
      <c r="EU15" s="264"/>
      <c r="EV15" s="264"/>
      <c r="EW15" s="264"/>
      <c r="EX15" s="264"/>
      <c r="EY15" s="264"/>
      <c r="EZ15" s="264"/>
      <c r="FA15" s="264"/>
      <c r="FB15" s="264"/>
      <c r="FC15" s="264"/>
      <c r="FD15" s="264"/>
      <c r="FE15" s="264"/>
      <c r="FF15" s="264"/>
      <c r="FG15" s="264"/>
      <c r="FH15" s="264"/>
      <c r="FI15" s="264"/>
      <c r="FJ15" s="264"/>
      <c r="FK15" s="264"/>
      <c r="FL15" s="264"/>
      <c r="FM15" s="264"/>
      <c r="FN15" s="264"/>
      <c r="FO15" s="264"/>
      <c r="FP15" s="264"/>
      <c r="FQ15" s="264"/>
      <c r="FR15" s="264"/>
      <c r="FS15" s="264"/>
      <c r="FT15" s="264"/>
      <c r="FU15" s="264"/>
      <c r="FV15" s="264"/>
      <c r="FW15" s="264"/>
      <c r="FX15" s="264"/>
      <c r="FY15" s="264"/>
      <c r="FZ15" s="264"/>
      <c r="GA15" s="264"/>
      <c r="GB15" s="264"/>
      <c r="GC15" s="264"/>
      <c r="GD15" s="264"/>
      <c r="GE15" s="264"/>
      <c r="GF15" s="264"/>
      <c r="GG15" s="264"/>
      <c r="GH15" s="264"/>
      <c r="GI15" s="264"/>
      <c r="GJ15" s="264"/>
      <c r="GK15" s="264"/>
      <c r="GL15" s="264"/>
      <c r="GM15" s="264"/>
      <c r="GN15" s="264"/>
      <c r="GO15" s="264"/>
      <c r="GP15" s="264"/>
      <c r="GQ15" s="264"/>
      <c r="GR15" s="264"/>
      <c r="GS15" s="264"/>
      <c r="GT15" s="264"/>
      <c r="GU15" s="264"/>
      <c r="GV15" s="264"/>
      <c r="GW15" s="264"/>
      <c r="GX15" s="264"/>
      <c r="GY15" s="264"/>
      <c r="GZ15" s="264"/>
      <c r="HA15" s="264"/>
      <c r="HB15" s="264"/>
      <c r="HC15" s="264"/>
      <c r="HD15" s="264"/>
      <c r="HE15" s="264"/>
      <c r="HF15" s="264"/>
      <c r="HG15" s="264"/>
      <c r="HH15" s="264"/>
      <c r="HI15" s="264"/>
      <c r="HJ15" s="264"/>
      <c r="HK15" s="264"/>
      <c r="HL15" s="264"/>
      <c r="HM15" s="264"/>
      <c r="HN15" s="264"/>
      <c r="HO15" s="264"/>
      <c r="HP15" s="264"/>
      <c r="HQ15" s="264"/>
      <c r="HR15" s="264"/>
      <c r="HS15" s="264"/>
      <c r="HT15" s="264"/>
      <c r="HU15" s="264"/>
      <c r="HV15" s="264"/>
      <c r="HW15" s="264"/>
      <c r="HX15" s="264"/>
      <c r="HY15" s="264"/>
      <c r="HZ15" s="264"/>
      <c r="IA15" s="264"/>
      <c r="IB15" s="264"/>
      <c r="IC15" s="264"/>
      <c r="ID15" s="264"/>
      <c r="IE15" s="264"/>
      <c r="IF15" s="264"/>
      <c r="IG15" s="264"/>
      <c r="IH15" s="264"/>
      <c r="II15" s="264"/>
      <c r="IJ15" s="264"/>
      <c r="IK15" s="264"/>
      <c r="IL15" s="264"/>
      <c r="IM15" s="264"/>
      <c r="IN15" s="264"/>
      <c r="IO15" s="264"/>
      <c r="IP15" s="264"/>
      <c r="IQ15" s="264"/>
      <c r="IR15" s="264"/>
      <c r="IS15" s="264"/>
      <c r="IT15" s="264"/>
      <c r="IU15" s="264"/>
      <c r="IV15" s="264"/>
    </row>
    <row r="16" spans="1:256" x14ac:dyDescent="0.3">
      <c r="A16" s="264" t="s">
        <v>443</v>
      </c>
      <c r="B16" s="264">
        <v>0</v>
      </c>
      <c r="C16" s="264">
        <v>0</v>
      </c>
      <c r="D16" s="264"/>
      <c r="E16" s="264"/>
      <c r="F16" s="264"/>
      <c r="AE16" s="264"/>
      <c r="AF16" s="264"/>
      <c r="AG16" s="264"/>
      <c r="AH16" s="264"/>
      <c r="AI16" s="264"/>
      <c r="AJ16" s="264"/>
      <c r="AK16" s="264"/>
      <c r="AL16" s="264"/>
      <c r="AM16" s="264"/>
      <c r="AN16" s="264"/>
      <c r="AO16" s="264"/>
      <c r="AP16" s="264"/>
      <c r="AQ16" s="264"/>
      <c r="AR16" s="264"/>
      <c r="AS16" s="264"/>
      <c r="AT16" s="264"/>
      <c r="AU16" s="264"/>
      <c r="AV16" s="264"/>
      <c r="AW16" s="264"/>
      <c r="AX16" s="264"/>
      <c r="AY16" s="264"/>
      <c r="AZ16" s="264"/>
      <c r="BA16" s="264"/>
      <c r="BB16" s="264"/>
      <c r="BC16" s="264"/>
      <c r="BD16" s="264"/>
      <c r="BE16" s="264"/>
      <c r="BF16" s="264"/>
      <c r="BG16" s="264"/>
      <c r="BH16" s="264"/>
      <c r="BI16" s="264"/>
      <c r="BJ16" s="264"/>
      <c r="BK16" s="264"/>
      <c r="BL16" s="264"/>
      <c r="BM16" s="264"/>
      <c r="BN16" s="264"/>
      <c r="BO16" s="264"/>
      <c r="BP16" s="264"/>
      <c r="BQ16" s="264"/>
      <c r="BR16" s="264"/>
      <c r="BS16" s="264"/>
      <c r="BT16" s="264"/>
      <c r="BU16" s="264"/>
      <c r="BV16" s="264"/>
      <c r="BW16" s="264"/>
      <c r="BX16" s="264"/>
      <c r="BY16" s="264"/>
      <c r="BZ16" s="264"/>
      <c r="CA16" s="264"/>
      <c r="CB16" s="264"/>
      <c r="CC16" s="264"/>
      <c r="CD16" s="264"/>
      <c r="CE16" s="264"/>
      <c r="CF16" s="264"/>
      <c r="CG16" s="264"/>
      <c r="CH16" s="264"/>
      <c r="CI16" s="264"/>
      <c r="CJ16" s="264"/>
      <c r="CK16" s="264"/>
      <c r="CL16" s="264"/>
      <c r="CM16" s="264"/>
      <c r="CN16" s="264"/>
      <c r="CO16" s="264"/>
      <c r="CP16" s="264"/>
      <c r="CQ16" s="264"/>
      <c r="CR16" s="264"/>
      <c r="CS16" s="264"/>
      <c r="CT16" s="264"/>
      <c r="CU16" s="264"/>
      <c r="CV16" s="264"/>
      <c r="CW16" s="264"/>
      <c r="CX16" s="264"/>
      <c r="CY16" s="264"/>
      <c r="CZ16" s="264"/>
      <c r="DA16" s="264"/>
      <c r="DB16" s="264"/>
      <c r="DC16" s="264"/>
      <c r="DD16" s="264"/>
      <c r="DE16" s="264"/>
      <c r="DF16" s="264"/>
      <c r="DG16" s="264"/>
      <c r="DH16" s="264"/>
      <c r="DI16" s="264"/>
      <c r="DJ16" s="264"/>
      <c r="DK16" s="264"/>
      <c r="DL16" s="264"/>
      <c r="DM16" s="264"/>
      <c r="DN16" s="264"/>
      <c r="DO16" s="264"/>
      <c r="DP16" s="264"/>
      <c r="DQ16" s="264"/>
      <c r="DR16" s="264"/>
      <c r="DS16" s="264"/>
      <c r="DT16" s="264"/>
      <c r="DU16" s="264"/>
      <c r="DV16" s="264"/>
      <c r="DW16" s="264"/>
      <c r="DX16" s="264"/>
      <c r="DY16" s="264"/>
      <c r="DZ16" s="264"/>
      <c r="EA16" s="264"/>
      <c r="EB16" s="264"/>
      <c r="EC16" s="264"/>
      <c r="ED16" s="264"/>
      <c r="EE16" s="264"/>
      <c r="EF16" s="264"/>
      <c r="EG16" s="264"/>
      <c r="EH16" s="264"/>
      <c r="EI16" s="264"/>
      <c r="EJ16" s="264"/>
      <c r="EK16" s="264"/>
      <c r="EL16" s="264"/>
      <c r="EM16" s="264"/>
      <c r="EN16" s="264"/>
      <c r="EO16" s="264"/>
      <c r="EP16" s="264"/>
      <c r="EQ16" s="264"/>
      <c r="ER16" s="264"/>
      <c r="ES16" s="264"/>
      <c r="ET16" s="264"/>
      <c r="EU16" s="264"/>
      <c r="EV16" s="264"/>
      <c r="EW16" s="264"/>
      <c r="EX16" s="264"/>
      <c r="EY16" s="264"/>
      <c r="EZ16" s="264"/>
      <c r="FA16" s="264"/>
      <c r="FB16" s="264"/>
      <c r="FC16" s="264"/>
      <c r="FD16" s="264"/>
      <c r="FE16" s="264"/>
      <c r="FF16" s="264"/>
      <c r="FG16" s="264"/>
      <c r="FH16" s="264"/>
      <c r="FI16" s="264"/>
      <c r="FJ16" s="264"/>
      <c r="FK16" s="264"/>
      <c r="FL16" s="264"/>
      <c r="FM16" s="264"/>
      <c r="FN16" s="264"/>
      <c r="FO16" s="264"/>
      <c r="FP16" s="264"/>
      <c r="FQ16" s="264"/>
      <c r="FR16" s="264"/>
      <c r="FS16" s="264"/>
      <c r="FT16" s="264"/>
      <c r="FU16" s="264"/>
      <c r="FV16" s="264"/>
      <c r="FW16" s="264"/>
      <c r="FX16" s="264"/>
      <c r="FY16" s="264"/>
      <c r="FZ16" s="264"/>
      <c r="GA16" s="264"/>
      <c r="GB16" s="264"/>
      <c r="GC16" s="264"/>
      <c r="GD16" s="264"/>
      <c r="GE16" s="264"/>
      <c r="GF16" s="264"/>
      <c r="GG16" s="264"/>
      <c r="GH16" s="264"/>
      <c r="GI16" s="264"/>
      <c r="GJ16" s="264"/>
      <c r="GK16" s="264"/>
      <c r="GL16" s="264"/>
      <c r="GM16" s="264"/>
      <c r="GN16" s="264"/>
      <c r="GO16" s="264"/>
      <c r="GP16" s="264"/>
      <c r="GQ16" s="264"/>
      <c r="GR16" s="264"/>
      <c r="GS16" s="264"/>
      <c r="GT16" s="264"/>
      <c r="GU16" s="264"/>
      <c r="GV16" s="264"/>
      <c r="GW16" s="264"/>
      <c r="GX16" s="264"/>
      <c r="GY16" s="264"/>
      <c r="GZ16" s="264"/>
      <c r="HA16" s="264"/>
      <c r="HB16" s="264"/>
      <c r="HC16" s="264"/>
      <c r="HD16" s="264"/>
      <c r="HE16" s="264"/>
      <c r="HF16" s="264"/>
      <c r="HG16" s="264"/>
      <c r="HH16" s="264"/>
      <c r="HI16" s="264"/>
      <c r="HJ16" s="264"/>
      <c r="HK16" s="264"/>
      <c r="HL16" s="264"/>
      <c r="HM16" s="264"/>
      <c r="HN16" s="264"/>
      <c r="HO16" s="264"/>
      <c r="HP16" s="264"/>
      <c r="HQ16" s="264"/>
      <c r="HR16" s="264"/>
      <c r="HS16" s="264"/>
      <c r="HT16" s="264"/>
      <c r="HU16" s="264"/>
      <c r="HV16" s="264"/>
      <c r="HW16" s="264"/>
      <c r="HX16" s="264"/>
      <c r="HY16" s="264"/>
      <c r="HZ16" s="264"/>
      <c r="IA16" s="264"/>
      <c r="IB16" s="264"/>
      <c r="IC16" s="264"/>
      <c r="ID16" s="264"/>
      <c r="IE16" s="264"/>
      <c r="IF16" s="264"/>
      <c r="IG16" s="264"/>
      <c r="IH16" s="264"/>
      <c r="II16" s="264"/>
      <c r="IJ16" s="264"/>
      <c r="IK16" s="264"/>
      <c r="IL16" s="264"/>
      <c r="IM16" s="264"/>
      <c r="IN16" s="264"/>
      <c r="IO16" s="264"/>
      <c r="IP16" s="264"/>
      <c r="IQ16" s="264"/>
      <c r="IR16" s="264"/>
      <c r="IS16" s="264"/>
      <c r="IT16" s="264"/>
      <c r="IU16" s="264"/>
      <c r="IV16" s="264"/>
    </row>
    <row r="17" spans="1:6" x14ac:dyDescent="0.3">
      <c r="A17" s="264" t="s">
        <v>444</v>
      </c>
      <c r="B17" s="264">
        <v>0</v>
      </c>
      <c r="C17" s="264">
        <v>0</v>
      </c>
      <c r="D17" s="264"/>
      <c r="E17" s="264"/>
      <c r="F17" s="264"/>
    </row>
    <row r="18" spans="1:6" x14ac:dyDescent="0.3">
      <c r="A18" s="264" t="s">
        <v>445</v>
      </c>
      <c r="B18" s="264">
        <v>0</v>
      </c>
      <c r="C18" s="264">
        <v>0</v>
      </c>
      <c r="D18" s="264"/>
      <c r="E18" s="264"/>
      <c r="F18" s="264"/>
    </row>
    <row r="19" spans="1:6" ht="15" thickBot="1" x14ac:dyDescent="0.35">
      <c r="A19" s="329" t="s">
        <v>263</v>
      </c>
      <c r="B19" s="338">
        <f>SUM($B$10:B18)</f>
        <v>4384295000</v>
      </c>
      <c r="C19" s="338">
        <f>SUM($C$10:C18)</f>
        <v>0</v>
      </c>
      <c r="D19" s="264"/>
      <c r="E19" s="264"/>
      <c r="F19" s="264"/>
    </row>
    <row r="20" spans="1:6" ht="15" thickTop="1" x14ac:dyDescent="0.3">
      <c r="A20" s="264"/>
      <c r="B20" s="264"/>
      <c r="C20" s="264"/>
      <c r="D20" s="264"/>
      <c r="E20" s="264"/>
      <c r="F20" s="264"/>
    </row>
    <row r="21" spans="1:6" x14ac:dyDescent="0.3">
      <c r="A21" s="264"/>
      <c r="B21" s="264"/>
      <c r="C21" s="264"/>
      <c r="D21" s="264"/>
      <c r="E21" s="264"/>
      <c r="F21" s="264"/>
    </row>
    <row r="22" spans="1:6" x14ac:dyDescent="0.3">
      <c r="A22" s="264"/>
      <c r="B22" s="264"/>
      <c r="C22" s="264"/>
      <c r="D22" s="264"/>
      <c r="E22" s="264"/>
      <c r="F22" s="264"/>
    </row>
    <row r="23" spans="1:6" x14ac:dyDescent="0.3">
      <c r="A23" s="264"/>
      <c r="B23" s="264"/>
      <c r="C23" s="264"/>
      <c r="D23" s="264"/>
      <c r="E23" s="264"/>
      <c r="F23" s="264"/>
    </row>
    <row r="24" spans="1:6" x14ac:dyDescent="0.3">
      <c r="A24" s="264"/>
      <c r="B24" s="264"/>
      <c r="C24" s="264"/>
      <c r="D24" s="264"/>
      <c r="E24" s="264"/>
      <c r="F24" s="264"/>
    </row>
    <row r="25" spans="1:6" x14ac:dyDescent="0.3">
      <c r="A25" s="264"/>
      <c r="B25" s="264"/>
      <c r="C25" s="264"/>
      <c r="D25" s="264"/>
      <c r="E25" s="264"/>
      <c r="F25" s="264"/>
    </row>
    <row r="26" spans="1:6" x14ac:dyDescent="0.3">
      <c r="A26" s="264"/>
      <c r="B26" s="264"/>
      <c r="C26" s="264"/>
      <c r="D26" s="264"/>
      <c r="E26" s="264"/>
      <c r="F26" s="264"/>
    </row>
    <row r="27" spans="1:6" x14ac:dyDescent="0.3">
      <c r="A27" s="264"/>
      <c r="B27" s="264"/>
      <c r="C27" s="264"/>
      <c r="D27" s="264"/>
      <c r="E27" s="264"/>
      <c r="F27" s="264"/>
    </row>
    <row r="28" spans="1:6" x14ac:dyDescent="0.3">
      <c r="A28" s="264"/>
      <c r="B28" s="264"/>
      <c r="C28" s="264"/>
      <c r="D28" s="264"/>
      <c r="E28" s="264"/>
      <c r="F28" s="264"/>
    </row>
    <row r="29" spans="1:6" x14ac:dyDescent="0.3">
      <c r="A29" s="264"/>
      <c r="B29" s="264"/>
      <c r="C29" s="264"/>
      <c r="D29" s="264"/>
      <c r="E29" s="264"/>
      <c r="F29" s="264"/>
    </row>
    <row r="30" spans="1:6" x14ac:dyDescent="0.3">
      <c r="A30" s="264"/>
      <c r="B30" s="264"/>
      <c r="C30" s="264"/>
      <c r="D30" s="264"/>
      <c r="E30" s="264"/>
      <c r="F30" s="264"/>
    </row>
    <row r="31" spans="1:6" x14ac:dyDescent="0.3">
      <c r="A31" s="264"/>
      <c r="B31" s="264"/>
      <c r="C31" s="264"/>
      <c r="D31" s="264"/>
      <c r="E31" s="264"/>
      <c r="F31" s="264"/>
    </row>
    <row r="32" spans="1:6" x14ac:dyDescent="0.3">
      <c r="A32" s="264"/>
      <c r="B32" s="264"/>
      <c r="C32" s="264"/>
      <c r="D32" s="264"/>
      <c r="E32" s="264"/>
      <c r="F32" s="264"/>
    </row>
    <row r="33" spans="1:6" x14ac:dyDescent="0.3">
      <c r="A33" s="264"/>
      <c r="B33" s="264"/>
      <c r="C33" s="264"/>
      <c r="D33" s="264"/>
      <c r="E33" s="264"/>
      <c r="F33" s="264"/>
    </row>
    <row r="34" spans="1:6" x14ac:dyDescent="0.3">
      <c r="A34" s="264"/>
      <c r="B34" s="264"/>
      <c r="C34" s="264"/>
      <c r="D34" s="264"/>
      <c r="E34" s="264"/>
      <c r="F34" s="264"/>
    </row>
    <row r="35" spans="1:6" x14ac:dyDescent="0.3">
      <c r="A35" s="264"/>
      <c r="B35" s="264"/>
      <c r="C35" s="264"/>
      <c r="D35" s="264"/>
      <c r="E35" s="264"/>
      <c r="F35" s="264"/>
    </row>
    <row r="36" spans="1:6" x14ac:dyDescent="0.3">
      <c r="A36" s="264"/>
      <c r="B36" s="264"/>
      <c r="C36" s="264"/>
      <c r="D36" s="264"/>
      <c r="E36" s="264"/>
      <c r="F36" s="264"/>
    </row>
    <row r="37" spans="1:6" x14ac:dyDescent="0.3">
      <c r="A37" s="264"/>
      <c r="B37" s="264"/>
      <c r="C37" s="264"/>
      <c r="D37" s="264"/>
      <c r="E37" s="264"/>
      <c r="F37" s="264"/>
    </row>
    <row r="38" spans="1:6" x14ac:dyDescent="0.3">
      <c r="A38" s="264"/>
      <c r="B38" s="264"/>
      <c r="C38" s="264"/>
      <c r="D38" s="264"/>
      <c r="E38" s="264"/>
      <c r="F38" s="264"/>
    </row>
    <row r="39" spans="1:6" x14ac:dyDescent="0.3">
      <c r="A39" s="264"/>
      <c r="B39" s="264"/>
      <c r="C39" s="264"/>
      <c r="D39" s="264"/>
      <c r="E39" s="264"/>
      <c r="F39" s="264"/>
    </row>
    <row r="40" spans="1:6" x14ac:dyDescent="0.3">
      <c r="A40" s="264"/>
      <c r="B40" s="264"/>
      <c r="C40" s="264"/>
      <c r="D40" s="264"/>
      <c r="E40" s="264"/>
      <c r="F40" s="264"/>
    </row>
    <row r="41" spans="1:6" x14ac:dyDescent="0.3">
      <c r="A41" s="264"/>
      <c r="B41" s="264"/>
      <c r="C41" s="264"/>
      <c r="D41" s="264"/>
      <c r="E41" s="264"/>
      <c r="F41" s="264"/>
    </row>
    <row r="42" spans="1:6" x14ac:dyDescent="0.3">
      <c r="A42" s="264"/>
      <c r="B42" s="264"/>
      <c r="C42" s="264"/>
      <c r="D42" s="264"/>
      <c r="E42" s="264"/>
      <c r="F42" s="264"/>
    </row>
    <row r="43" spans="1:6" x14ac:dyDescent="0.3">
      <c r="A43" s="264"/>
      <c r="B43" s="264"/>
      <c r="C43" s="264"/>
      <c r="D43" s="264"/>
      <c r="E43" s="264"/>
      <c r="F43" s="264"/>
    </row>
    <row r="44" spans="1:6" x14ac:dyDescent="0.3">
      <c r="A44" s="264"/>
      <c r="B44" s="264"/>
      <c r="C44" s="264"/>
      <c r="D44" s="264"/>
      <c r="E44" s="264"/>
      <c r="F44" s="264"/>
    </row>
    <row r="45" spans="1:6" x14ac:dyDescent="0.3">
      <c r="A45" s="264"/>
      <c r="B45" s="264"/>
      <c r="C45" s="264"/>
      <c r="D45" s="264"/>
      <c r="E45" s="264"/>
      <c r="F45" s="264"/>
    </row>
    <row r="46" spans="1:6" x14ac:dyDescent="0.3">
      <c r="A46" s="264"/>
      <c r="B46" s="264"/>
      <c r="C46" s="264"/>
      <c r="D46" s="264"/>
      <c r="E46" s="264"/>
      <c r="F46" s="264"/>
    </row>
    <row r="47" spans="1:6" x14ac:dyDescent="0.3">
      <c r="A47" s="264"/>
      <c r="B47" s="264"/>
      <c r="C47" s="264"/>
      <c r="D47" s="264"/>
      <c r="E47" s="264"/>
      <c r="F47" s="264"/>
    </row>
    <row r="48" spans="1:6" x14ac:dyDescent="0.3">
      <c r="A48" s="264"/>
      <c r="B48" s="264"/>
      <c r="C48" s="264"/>
      <c r="D48" s="264"/>
      <c r="E48" s="264"/>
      <c r="F48" s="264"/>
    </row>
    <row r="49" spans="1:6" x14ac:dyDescent="0.3">
      <c r="A49" s="264"/>
      <c r="B49" s="264"/>
      <c r="C49" s="264"/>
      <c r="D49" s="264"/>
      <c r="E49" s="264"/>
      <c r="F49" s="264"/>
    </row>
    <row r="50" spans="1:6" x14ac:dyDescent="0.3">
      <c r="A50" s="264"/>
      <c r="B50" s="264"/>
      <c r="C50" s="264"/>
      <c r="D50" s="264"/>
      <c r="E50" s="264"/>
      <c r="F50" s="264"/>
    </row>
    <row r="51" spans="1:6" x14ac:dyDescent="0.3">
      <c r="A51" s="264"/>
      <c r="B51" s="264"/>
      <c r="C51" s="264"/>
      <c r="D51" s="264"/>
      <c r="E51" s="264"/>
      <c r="F51" s="264"/>
    </row>
    <row r="52" spans="1:6" x14ac:dyDescent="0.3">
      <c r="A52" s="264"/>
      <c r="B52" s="264"/>
      <c r="C52" s="264"/>
      <c r="D52" s="264"/>
      <c r="E52" s="264"/>
      <c r="F52" s="264"/>
    </row>
    <row r="53" spans="1:6" x14ac:dyDescent="0.3">
      <c r="A53" s="264"/>
      <c r="B53" s="264"/>
      <c r="C53" s="264"/>
      <c r="D53" s="264"/>
      <c r="E53" s="264"/>
      <c r="F53" s="264"/>
    </row>
    <row r="54" spans="1:6" x14ac:dyDescent="0.3">
      <c r="A54" s="264"/>
      <c r="B54" s="264"/>
      <c r="C54" s="264"/>
      <c r="D54" s="264"/>
      <c r="E54" s="264"/>
      <c r="F54" s="264"/>
    </row>
    <row r="55" spans="1:6" x14ac:dyDescent="0.3">
      <c r="A55" s="264"/>
      <c r="B55" s="264"/>
      <c r="C55" s="264"/>
      <c r="D55" s="264"/>
      <c r="E55" s="264"/>
      <c r="F55" s="264"/>
    </row>
    <row r="56" spans="1:6" x14ac:dyDescent="0.3">
      <c r="A56" s="264"/>
      <c r="B56" s="264"/>
      <c r="C56" s="264"/>
      <c r="D56" s="264"/>
      <c r="E56" s="264"/>
      <c r="F56" s="264"/>
    </row>
    <row r="57" spans="1:6" x14ac:dyDescent="0.3">
      <c r="A57" s="264"/>
      <c r="B57" s="264"/>
      <c r="C57" s="264"/>
      <c r="D57" s="264"/>
      <c r="E57" s="264"/>
      <c r="F57" s="264"/>
    </row>
    <row r="58" spans="1:6" x14ac:dyDescent="0.3">
      <c r="A58" s="264"/>
      <c r="B58" s="264"/>
      <c r="C58" s="264"/>
      <c r="D58" s="264"/>
      <c r="E58" s="264"/>
      <c r="F58" s="264"/>
    </row>
    <row r="59" spans="1:6" x14ac:dyDescent="0.3">
      <c r="A59" s="264"/>
      <c r="B59" s="264"/>
      <c r="C59" s="264"/>
      <c r="D59" s="264"/>
      <c r="E59" s="264"/>
      <c r="F59" s="264"/>
    </row>
    <row r="60" spans="1:6" x14ac:dyDescent="0.3">
      <c r="A60" s="264"/>
      <c r="B60" s="264"/>
      <c r="C60" s="264"/>
      <c r="D60" s="264"/>
      <c r="E60" s="264"/>
      <c r="F60" s="264"/>
    </row>
    <row r="61" spans="1:6" x14ac:dyDescent="0.3">
      <c r="A61" s="264"/>
      <c r="B61" s="264"/>
      <c r="C61" s="264"/>
      <c r="D61" s="264"/>
      <c r="E61" s="264"/>
      <c r="F61" s="264"/>
    </row>
    <row r="62" spans="1:6" x14ac:dyDescent="0.3">
      <c r="A62" s="264"/>
      <c r="B62" s="264"/>
      <c r="C62" s="264"/>
      <c r="D62" s="264"/>
      <c r="E62" s="264"/>
      <c r="F62" s="264"/>
    </row>
    <row r="63" spans="1:6" x14ac:dyDescent="0.3">
      <c r="A63" s="264"/>
      <c r="B63" s="264"/>
      <c r="C63" s="264"/>
      <c r="D63" s="264"/>
      <c r="E63" s="264"/>
      <c r="F63" s="264"/>
    </row>
    <row r="64" spans="1:6" x14ac:dyDescent="0.3">
      <c r="A64" s="264"/>
      <c r="B64" s="264"/>
      <c r="C64" s="264"/>
      <c r="D64" s="264"/>
      <c r="E64" s="264"/>
      <c r="F64" s="264"/>
    </row>
    <row r="65" spans="1:6" x14ac:dyDescent="0.3">
      <c r="A65" s="264"/>
      <c r="B65" s="264"/>
      <c r="C65" s="264"/>
      <c r="D65" s="264"/>
      <c r="E65" s="264"/>
      <c r="F65" s="264"/>
    </row>
    <row r="66" spans="1:6" x14ac:dyDescent="0.3">
      <c r="A66" s="264"/>
      <c r="B66" s="264"/>
      <c r="C66" s="264"/>
      <c r="D66" s="264"/>
      <c r="E66" s="264"/>
      <c r="F66" s="264"/>
    </row>
    <row r="67" spans="1:6" x14ac:dyDescent="0.3">
      <c r="A67" s="264"/>
      <c r="B67" s="264"/>
      <c r="C67" s="264"/>
      <c r="D67" s="264"/>
      <c r="E67" s="264"/>
      <c r="F67" s="264"/>
    </row>
    <row r="68" spans="1:6" x14ac:dyDescent="0.3">
      <c r="A68" s="264"/>
      <c r="B68" s="264"/>
      <c r="C68" s="264"/>
      <c r="D68" s="264"/>
      <c r="E68" s="264"/>
      <c r="F68" s="264"/>
    </row>
    <row r="69" spans="1:6" x14ac:dyDescent="0.3">
      <c r="A69" s="264"/>
      <c r="B69" s="264"/>
      <c r="C69" s="264"/>
      <c r="D69" s="264"/>
      <c r="E69" s="264"/>
      <c r="F69" s="264"/>
    </row>
    <row r="70" spans="1:6" x14ac:dyDescent="0.3">
      <c r="A70" s="264"/>
      <c r="B70" s="264"/>
      <c r="C70" s="264"/>
      <c r="D70" s="264"/>
      <c r="E70" s="264"/>
      <c r="F70" s="264"/>
    </row>
    <row r="71" spans="1:6" x14ac:dyDescent="0.3">
      <c r="A71" s="264"/>
      <c r="B71" s="264"/>
      <c r="C71" s="264"/>
      <c r="D71" s="264"/>
      <c r="E71" s="264"/>
      <c r="F71" s="264"/>
    </row>
  </sheetData>
  <mergeCells count="2">
    <mergeCell ref="A4:C4"/>
    <mergeCell ref="B7:C7"/>
  </mergeCells>
  <hyperlinks>
    <hyperlink ref="D1" location="BG!A1" display="BG" xr:uid="{00000000-0004-0000-0900-000000000000}"/>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0"/>
  <dimension ref="A1:K61"/>
  <sheetViews>
    <sheetView showGridLines="0" zoomScale="80" zoomScaleNormal="80" workbookViewId="0">
      <selection activeCell="C26" sqref="C26"/>
    </sheetView>
  </sheetViews>
  <sheetFormatPr baseColWidth="10" defaultColWidth="11.44140625" defaultRowHeight="13.2" x14ac:dyDescent="0.25"/>
  <cols>
    <col min="1" max="1" width="40.109375" style="326" customWidth="1"/>
    <col min="2" max="2" width="27.6640625" style="326" customWidth="1"/>
    <col min="3" max="4" width="20" style="326" customWidth="1"/>
    <col min="5" max="5" width="4.88671875" style="326" customWidth="1"/>
    <col min="6" max="6" width="61.5546875" style="326" customWidth="1"/>
    <col min="7" max="7" width="22.88671875" style="326" customWidth="1"/>
    <col min="8" max="8" width="16.33203125" style="326" customWidth="1"/>
    <col min="9" max="9" width="12.109375" style="326" customWidth="1"/>
    <col min="10" max="10" width="11.44140625" style="326"/>
    <col min="11" max="11" width="15.44140625" style="326" bestFit="1" customWidth="1"/>
    <col min="12" max="16384" width="11.44140625" style="326"/>
  </cols>
  <sheetData>
    <row r="1" spans="1:11" ht="14.4" x14ac:dyDescent="0.3">
      <c r="A1" s="339" t="str">
        <f>Indice!C1</f>
        <v xml:space="preserve">ELADIA SOCIEDAD ANONIMA </v>
      </c>
      <c r="F1" s="340" t="s">
        <v>0</v>
      </c>
    </row>
    <row r="2" spans="1:11" ht="14.4" x14ac:dyDescent="0.3">
      <c r="A2" s="341"/>
      <c r="B2" s="341"/>
      <c r="F2" s="340"/>
    </row>
    <row r="3" spans="1:11" ht="14.4" x14ac:dyDescent="0.3">
      <c r="A3" s="857"/>
      <c r="B3" s="857"/>
      <c r="C3" s="857"/>
      <c r="D3" s="857"/>
      <c r="F3" s="340"/>
    </row>
    <row r="4" spans="1:11" x14ac:dyDescent="0.25">
      <c r="C4" s="342"/>
    </row>
    <row r="5" spans="1:11" x14ac:dyDescent="0.25">
      <c r="A5" s="8" t="s">
        <v>446</v>
      </c>
      <c r="B5" s="8"/>
      <c r="C5" s="343"/>
      <c r="D5" s="343"/>
      <c r="E5" s="343"/>
    </row>
    <row r="6" spans="1:11" x14ac:dyDescent="0.25">
      <c r="A6" s="31" t="s">
        <v>447</v>
      </c>
      <c r="B6" s="31"/>
      <c r="E6" s="342"/>
      <c r="F6" s="344" t="s">
        <v>448</v>
      </c>
      <c r="G6" s="345">
        <v>45382</v>
      </c>
    </row>
    <row r="7" spans="1:11" x14ac:dyDescent="0.25">
      <c r="A7" s="333"/>
      <c r="B7" s="333"/>
      <c r="C7" s="1043" t="s">
        <v>449</v>
      </c>
      <c r="D7" s="1044"/>
      <c r="E7" s="342"/>
      <c r="F7" s="1045" t="s">
        <v>450</v>
      </c>
      <c r="G7" s="1046" t="s">
        <v>451</v>
      </c>
      <c r="H7" s="1047" t="s">
        <v>452</v>
      </c>
      <c r="I7" s="1047"/>
    </row>
    <row r="8" spans="1:11" ht="24.6" customHeight="1" x14ac:dyDescent="0.25">
      <c r="A8" s="339" t="s">
        <v>453</v>
      </c>
      <c r="C8" s="321">
        <v>45382</v>
      </c>
      <c r="D8" s="321">
        <v>45291</v>
      </c>
      <c r="E8" s="342"/>
      <c r="F8" s="1045"/>
      <c r="G8" s="1046"/>
      <c r="H8" s="346" t="s">
        <v>454</v>
      </c>
      <c r="I8" s="347" t="s">
        <v>455</v>
      </c>
    </row>
    <row r="9" spans="1:11" x14ac:dyDescent="0.25">
      <c r="A9" s="348" t="s">
        <v>456</v>
      </c>
      <c r="B9" s="348" t="s">
        <v>457</v>
      </c>
      <c r="C9" s="349">
        <v>1989831437</v>
      </c>
      <c r="D9" s="350">
        <v>1730210875</v>
      </c>
      <c r="E9" s="342"/>
      <c r="F9" s="351" t="s">
        <v>458</v>
      </c>
      <c r="G9" s="352">
        <f>+C27</f>
        <v>35882661167</v>
      </c>
      <c r="H9" s="348">
        <v>0</v>
      </c>
      <c r="I9" s="353" t="s">
        <v>318</v>
      </c>
    </row>
    <row r="10" spans="1:11" x14ac:dyDescent="0.25">
      <c r="A10" s="354" t="s">
        <v>456</v>
      </c>
      <c r="B10" s="354" t="s">
        <v>459</v>
      </c>
      <c r="C10" s="350">
        <v>25095020118</v>
      </c>
      <c r="D10" s="350">
        <v>16934824600</v>
      </c>
      <c r="E10" s="342"/>
      <c r="F10" s="355" t="s">
        <v>460</v>
      </c>
      <c r="G10" s="352">
        <f>+C54</f>
        <v>5688954580</v>
      </c>
      <c r="H10" s="348">
        <v>0</v>
      </c>
      <c r="I10" s="356">
        <v>1</v>
      </c>
      <c r="K10" s="357"/>
    </row>
    <row r="11" spans="1:11" x14ac:dyDescent="0.25">
      <c r="A11" s="348" t="s">
        <v>456</v>
      </c>
      <c r="B11" s="348" t="s">
        <v>461</v>
      </c>
      <c r="C11" s="348">
        <v>0</v>
      </c>
      <c r="D11" s="348">
        <v>0</v>
      </c>
      <c r="E11" s="342"/>
      <c r="F11" s="358" t="s">
        <v>462</v>
      </c>
      <c r="G11" s="352"/>
      <c r="H11" s="348"/>
      <c r="I11" s="353" t="s">
        <v>318</v>
      </c>
      <c r="K11" s="359"/>
    </row>
    <row r="12" spans="1:11" x14ac:dyDescent="0.25">
      <c r="A12" s="348" t="s">
        <v>463</v>
      </c>
      <c r="B12" s="348" t="s">
        <v>457</v>
      </c>
      <c r="C12" s="348">
        <v>0</v>
      </c>
      <c r="D12" s="348">
        <v>0</v>
      </c>
      <c r="E12" s="342"/>
      <c r="F12" s="314" t="s">
        <v>464</v>
      </c>
      <c r="G12" s="352">
        <v>0</v>
      </c>
      <c r="H12" s="348">
        <v>0</v>
      </c>
      <c r="I12" s="353" t="s">
        <v>318</v>
      </c>
    </row>
    <row r="13" spans="1:11" x14ac:dyDescent="0.25">
      <c r="A13" s="348" t="s">
        <v>463</v>
      </c>
      <c r="B13" s="348" t="s">
        <v>459</v>
      </c>
      <c r="C13" s="350">
        <v>8797809612</v>
      </c>
      <c r="D13" s="350">
        <v>3269059233</v>
      </c>
      <c r="E13" s="342"/>
      <c r="F13" s="314" t="s">
        <v>465</v>
      </c>
      <c r="G13" s="352">
        <f>+G10</f>
        <v>5688954580</v>
      </c>
      <c r="H13" s="348">
        <v>0</v>
      </c>
      <c r="I13" s="356">
        <v>1</v>
      </c>
    </row>
    <row r="14" spans="1:11" x14ac:dyDescent="0.25">
      <c r="A14" s="348" t="s">
        <v>463</v>
      </c>
      <c r="B14" s="348" t="s">
        <v>461</v>
      </c>
      <c r="C14" s="348">
        <v>0</v>
      </c>
      <c r="D14" s="348">
        <v>0</v>
      </c>
      <c r="E14" s="342"/>
      <c r="F14" s="314" t="s">
        <v>466</v>
      </c>
      <c r="G14" s="352">
        <v>0</v>
      </c>
      <c r="H14" s="348">
        <v>0</v>
      </c>
      <c r="I14" s="353" t="s">
        <v>318</v>
      </c>
      <c r="K14" s="360"/>
    </row>
    <row r="15" spans="1:11" x14ac:dyDescent="0.25">
      <c r="A15" s="348" t="s">
        <v>467</v>
      </c>
      <c r="B15" s="348" t="s">
        <v>457</v>
      </c>
      <c r="C15" s="348">
        <v>0</v>
      </c>
      <c r="D15" s="348">
        <v>0</v>
      </c>
      <c r="E15" s="342"/>
      <c r="F15" s="351"/>
      <c r="G15" s="361"/>
      <c r="H15" s="348"/>
      <c r="I15" s="348"/>
    </row>
    <row r="16" spans="1:11" x14ac:dyDescent="0.25">
      <c r="A16" s="348" t="s">
        <v>467</v>
      </c>
      <c r="B16" s="348" t="s">
        <v>459</v>
      </c>
      <c r="C16" s="348">
        <v>0</v>
      </c>
      <c r="D16" s="348">
        <v>0</v>
      </c>
      <c r="E16" s="342"/>
      <c r="F16" s="362" t="s">
        <v>468</v>
      </c>
      <c r="G16" s="363">
        <f>G9+G10</f>
        <v>41571615747</v>
      </c>
      <c r="H16" s="348"/>
      <c r="I16" s="348"/>
    </row>
    <row r="17" spans="1:11" x14ac:dyDescent="0.25">
      <c r="A17" s="348" t="s">
        <v>467</v>
      </c>
      <c r="B17" s="348" t="s">
        <v>461</v>
      </c>
      <c r="C17" s="348">
        <v>0</v>
      </c>
      <c r="D17" s="348">
        <v>0</v>
      </c>
      <c r="E17" s="342"/>
      <c r="F17" s="351"/>
      <c r="G17" s="361"/>
      <c r="H17" s="348"/>
      <c r="I17" s="348"/>
    </row>
    <row r="18" spans="1:11" x14ac:dyDescent="0.25">
      <c r="A18" s="348" t="s">
        <v>469</v>
      </c>
      <c r="B18" s="348" t="s">
        <v>457</v>
      </c>
      <c r="C18" s="348">
        <v>0</v>
      </c>
      <c r="D18" s="348">
        <v>0</v>
      </c>
      <c r="E18" s="342"/>
      <c r="F18" s="364" t="s">
        <v>470</v>
      </c>
      <c r="G18" s="365">
        <f>+C26+C53</f>
        <v>0</v>
      </c>
      <c r="H18" s="348"/>
      <c r="I18" s="348"/>
    </row>
    <row r="19" spans="1:11" x14ac:dyDescent="0.25">
      <c r="A19" s="348" t="s">
        <v>469</v>
      </c>
      <c r="B19" s="348" t="s">
        <v>459</v>
      </c>
      <c r="C19" s="348">
        <v>0</v>
      </c>
      <c r="D19" s="348">
        <v>0</v>
      </c>
      <c r="E19" s="342"/>
      <c r="F19" s="351"/>
      <c r="G19" s="284"/>
      <c r="H19" s="348"/>
      <c r="I19" s="348"/>
      <c r="J19" s="366"/>
    </row>
    <row r="20" spans="1:11" x14ac:dyDescent="0.25">
      <c r="A20" s="348" t="s">
        <v>469</v>
      </c>
      <c r="B20" s="348" t="s">
        <v>461</v>
      </c>
      <c r="C20" s="348">
        <v>0</v>
      </c>
      <c r="D20" s="348">
        <v>0</v>
      </c>
      <c r="E20" s="342"/>
      <c r="F20" s="367" t="s">
        <v>471</v>
      </c>
      <c r="G20" s="368">
        <f>G16+G18</f>
        <v>41571615747</v>
      </c>
      <c r="H20" s="348"/>
      <c r="I20" s="348"/>
      <c r="K20" s="369"/>
    </row>
    <row r="21" spans="1:11" x14ac:dyDescent="0.25">
      <c r="A21" s="348" t="s">
        <v>472</v>
      </c>
      <c r="B21" s="348" t="s">
        <v>457</v>
      </c>
      <c r="C21" s="348">
        <v>0</v>
      </c>
      <c r="D21" s="348">
        <v>0</v>
      </c>
      <c r="E21" s="342"/>
      <c r="K21" s="369"/>
    </row>
    <row r="22" spans="1:11" x14ac:dyDescent="0.25">
      <c r="A22" s="348" t="s">
        <v>472</v>
      </c>
      <c r="B22" s="348" t="s">
        <v>459</v>
      </c>
      <c r="C22" s="348">
        <v>0</v>
      </c>
      <c r="D22" s="348">
        <v>0</v>
      </c>
      <c r="E22" s="342"/>
    </row>
    <row r="23" spans="1:11" ht="15" customHeight="1" x14ac:dyDescent="0.25">
      <c r="A23" s="348" t="s">
        <v>473</v>
      </c>
      <c r="B23" s="348" t="s">
        <v>457</v>
      </c>
      <c r="C23" s="348">
        <v>0</v>
      </c>
      <c r="D23" s="348">
        <v>0</v>
      </c>
      <c r="E23" s="342"/>
      <c r="F23" s="1049" t="s">
        <v>474</v>
      </c>
      <c r="G23" s="1049"/>
      <c r="H23" s="1049"/>
      <c r="I23" s="1049"/>
    </row>
    <row r="24" spans="1:11" ht="12.6" customHeight="1" x14ac:dyDescent="0.25">
      <c r="A24" s="348" t="s">
        <v>475</v>
      </c>
      <c r="B24" s="348" t="s">
        <v>459</v>
      </c>
      <c r="C24" s="348">
        <v>0</v>
      </c>
      <c r="D24" s="348">
        <v>0</v>
      </c>
      <c r="E24" s="342"/>
      <c r="F24" s="370" t="s">
        <v>476</v>
      </c>
      <c r="G24" s="1050"/>
      <c r="H24" s="1051"/>
      <c r="I24" s="1052"/>
    </row>
    <row r="25" spans="1:11" x14ac:dyDescent="0.25">
      <c r="A25" s="348" t="s">
        <v>475</v>
      </c>
      <c r="B25" s="348" t="s">
        <v>461</v>
      </c>
      <c r="C25" s="348">
        <v>0</v>
      </c>
      <c r="D25" s="348">
        <v>0</v>
      </c>
      <c r="E25" s="342"/>
      <c r="F25" s="371" t="s">
        <v>477</v>
      </c>
      <c r="G25" s="1053" t="s">
        <v>478</v>
      </c>
      <c r="H25" s="1053"/>
      <c r="I25" s="1053"/>
    </row>
    <row r="26" spans="1:11" x14ac:dyDescent="0.25">
      <c r="A26" s="348" t="s">
        <v>479</v>
      </c>
      <c r="B26" s="348"/>
      <c r="C26" s="348">
        <v>0</v>
      </c>
      <c r="D26" s="348">
        <v>0</v>
      </c>
      <c r="E26" s="342"/>
      <c r="F26" s="314" t="s">
        <v>465</v>
      </c>
      <c r="G26" s="1054" t="s">
        <v>480</v>
      </c>
      <c r="H26" s="1054"/>
      <c r="I26" s="1054"/>
    </row>
    <row r="27" spans="1:11" ht="14.4" customHeight="1" x14ac:dyDescent="0.25">
      <c r="A27" s="348" t="s">
        <v>263</v>
      </c>
      <c r="B27" s="348"/>
      <c r="C27" s="372">
        <f>SUM(C9:C26)</f>
        <v>35882661167</v>
      </c>
      <c r="D27" s="372">
        <f>SUM(D9:D26)</f>
        <v>21934094708</v>
      </c>
      <c r="E27" s="342"/>
      <c r="F27" s="314" t="s">
        <v>466</v>
      </c>
      <c r="G27" s="1055" t="s">
        <v>481</v>
      </c>
      <c r="H27" s="1055"/>
      <c r="I27" s="1055"/>
    </row>
    <row r="28" spans="1:11" x14ac:dyDescent="0.25">
      <c r="A28" s="31"/>
      <c r="B28" s="31"/>
      <c r="C28" s="373"/>
      <c r="E28" s="342"/>
    </row>
    <row r="29" spans="1:11" x14ac:dyDescent="0.25">
      <c r="A29" s="333"/>
      <c r="B29" s="333"/>
      <c r="C29" s="369"/>
      <c r="E29" s="342"/>
    </row>
    <row r="30" spans="1:11" x14ac:dyDescent="0.25">
      <c r="A30" s="31" t="s">
        <v>482</v>
      </c>
      <c r="B30" s="31"/>
      <c r="E30" s="342"/>
    </row>
    <row r="31" spans="1:11" x14ac:dyDescent="0.25">
      <c r="A31" s="333"/>
      <c r="B31" s="333"/>
      <c r="C31" s="1043" t="s">
        <v>449</v>
      </c>
      <c r="D31" s="1044"/>
      <c r="E31" s="342"/>
    </row>
    <row r="32" spans="1:11" ht="26.1" customHeight="1" x14ac:dyDescent="0.25">
      <c r="A32" s="339" t="s">
        <v>483</v>
      </c>
      <c r="C32" s="321">
        <v>45382</v>
      </c>
      <c r="D32" s="321">
        <v>45291</v>
      </c>
      <c r="E32" s="342"/>
    </row>
    <row r="33" spans="1:4" x14ac:dyDescent="0.25">
      <c r="A33" s="348" t="s">
        <v>456</v>
      </c>
      <c r="B33" s="348" t="s">
        <v>457</v>
      </c>
      <c r="C33" s="374">
        <v>0</v>
      </c>
      <c r="D33" s="374">
        <v>0</v>
      </c>
    </row>
    <row r="34" spans="1:4" x14ac:dyDescent="0.25">
      <c r="A34" s="348" t="s">
        <v>456</v>
      </c>
      <c r="B34" s="348" t="s">
        <v>459</v>
      </c>
      <c r="C34" s="374">
        <v>4330083892</v>
      </c>
      <c r="D34" s="374">
        <v>4495863604</v>
      </c>
    </row>
    <row r="35" spans="1:4" x14ac:dyDescent="0.25">
      <c r="A35" s="348" t="s">
        <v>456</v>
      </c>
      <c r="B35" s="348" t="s">
        <v>461</v>
      </c>
      <c r="C35" s="374">
        <v>0</v>
      </c>
      <c r="D35" s="374">
        <v>0</v>
      </c>
    </row>
    <row r="36" spans="1:4" x14ac:dyDescent="0.25">
      <c r="A36" s="348" t="s">
        <v>463</v>
      </c>
      <c r="B36" s="348" t="s">
        <v>457</v>
      </c>
      <c r="C36" s="374">
        <v>0</v>
      </c>
      <c r="D36" s="374">
        <v>0</v>
      </c>
    </row>
    <row r="37" spans="1:4" x14ac:dyDescent="0.25">
      <c r="A37" s="348" t="s">
        <v>463</v>
      </c>
      <c r="B37" s="348" t="s">
        <v>459</v>
      </c>
      <c r="C37" s="374">
        <v>1358870688</v>
      </c>
      <c r="D37" s="374">
        <v>1587916653</v>
      </c>
    </row>
    <row r="38" spans="1:4" x14ac:dyDescent="0.25">
      <c r="A38" s="348" t="s">
        <v>463</v>
      </c>
      <c r="B38" s="348" t="s">
        <v>461</v>
      </c>
      <c r="C38" s="374">
        <v>0</v>
      </c>
      <c r="D38" s="374">
        <v>0</v>
      </c>
    </row>
    <row r="39" spans="1:4" x14ac:dyDescent="0.25">
      <c r="A39" s="348" t="s">
        <v>467</v>
      </c>
      <c r="B39" s="348" t="s">
        <v>457</v>
      </c>
      <c r="C39" s="374">
        <v>0</v>
      </c>
      <c r="D39" s="374">
        <v>0</v>
      </c>
    </row>
    <row r="40" spans="1:4" x14ac:dyDescent="0.25">
      <c r="A40" s="348" t="s">
        <v>467</v>
      </c>
      <c r="B40" s="348" t="s">
        <v>459</v>
      </c>
      <c r="C40" s="374">
        <v>0</v>
      </c>
      <c r="D40" s="374">
        <v>0</v>
      </c>
    </row>
    <row r="41" spans="1:4" x14ac:dyDescent="0.25">
      <c r="A41" s="348" t="s">
        <v>467</v>
      </c>
      <c r="B41" s="348" t="s">
        <v>461</v>
      </c>
      <c r="C41" s="374">
        <v>0</v>
      </c>
      <c r="D41" s="374">
        <v>0</v>
      </c>
    </row>
    <row r="42" spans="1:4" x14ac:dyDescent="0.25">
      <c r="A42" s="348" t="s">
        <v>469</v>
      </c>
      <c r="B42" s="348" t="s">
        <v>457</v>
      </c>
      <c r="C42" s="374">
        <v>0</v>
      </c>
      <c r="D42" s="374">
        <v>0</v>
      </c>
    </row>
    <row r="43" spans="1:4" x14ac:dyDescent="0.25">
      <c r="A43" s="348" t="s">
        <v>469</v>
      </c>
      <c r="B43" s="348" t="s">
        <v>459</v>
      </c>
      <c r="C43" s="374">
        <v>0</v>
      </c>
      <c r="D43" s="374">
        <v>0</v>
      </c>
    </row>
    <row r="44" spans="1:4" x14ac:dyDescent="0.25">
      <c r="A44" s="348" t="s">
        <v>469</v>
      </c>
      <c r="B44" s="348" t="s">
        <v>461</v>
      </c>
      <c r="C44" s="374">
        <v>0</v>
      </c>
      <c r="D44" s="374">
        <v>0</v>
      </c>
    </row>
    <row r="45" spans="1:4" x14ac:dyDescent="0.25">
      <c r="A45" s="348" t="s">
        <v>484</v>
      </c>
      <c r="B45" s="348" t="s">
        <v>457</v>
      </c>
      <c r="C45" s="374">
        <v>0</v>
      </c>
      <c r="D45" s="374">
        <v>0</v>
      </c>
    </row>
    <row r="46" spans="1:4" x14ac:dyDescent="0.25">
      <c r="A46" s="348" t="s">
        <v>484</v>
      </c>
      <c r="B46" s="348" t="s">
        <v>459</v>
      </c>
      <c r="C46" s="374">
        <v>0</v>
      </c>
      <c r="D46" s="374">
        <v>0</v>
      </c>
    </row>
    <row r="47" spans="1:4" x14ac:dyDescent="0.25">
      <c r="A47" s="348" t="s">
        <v>484</v>
      </c>
      <c r="B47" s="348" t="s">
        <v>461</v>
      </c>
      <c r="C47" s="374">
        <v>0</v>
      </c>
      <c r="D47" s="374">
        <v>0</v>
      </c>
    </row>
    <row r="48" spans="1:4" x14ac:dyDescent="0.25">
      <c r="A48" s="348" t="s">
        <v>472</v>
      </c>
      <c r="B48" s="348" t="s">
        <v>457</v>
      </c>
      <c r="C48" s="374">
        <v>0</v>
      </c>
      <c r="D48" s="374">
        <v>0</v>
      </c>
    </row>
    <row r="49" spans="1:5" x14ac:dyDescent="0.25">
      <c r="A49" s="348" t="s">
        <v>472</v>
      </c>
      <c r="B49" s="348" t="s">
        <v>459</v>
      </c>
      <c r="C49" s="374">
        <v>0</v>
      </c>
      <c r="D49" s="374">
        <v>0</v>
      </c>
    </row>
    <row r="50" spans="1:5" x14ac:dyDescent="0.25">
      <c r="A50" s="348" t="s">
        <v>475</v>
      </c>
      <c r="B50" s="348" t="s">
        <v>457</v>
      </c>
      <c r="C50" s="374">
        <v>0</v>
      </c>
      <c r="D50" s="374">
        <v>0</v>
      </c>
    </row>
    <row r="51" spans="1:5" x14ac:dyDescent="0.25">
      <c r="A51" s="348" t="s">
        <v>475</v>
      </c>
      <c r="B51" s="348" t="s">
        <v>459</v>
      </c>
      <c r="C51" s="374">
        <v>0</v>
      </c>
      <c r="D51" s="374">
        <v>5452051</v>
      </c>
    </row>
    <row r="52" spans="1:5" x14ac:dyDescent="0.25">
      <c r="A52" s="348" t="s">
        <v>475</v>
      </c>
      <c r="B52" s="348" t="s">
        <v>461</v>
      </c>
      <c r="C52" s="374">
        <v>0</v>
      </c>
      <c r="D52" s="374">
        <v>0</v>
      </c>
    </row>
    <row r="53" spans="1:5" x14ac:dyDescent="0.25">
      <c r="A53" s="348" t="s">
        <v>479</v>
      </c>
      <c r="B53" s="348"/>
      <c r="C53" s="374">
        <v>0</v>
      </c>
      <c r="D53" s="374">
        <v>0</v>
      </c>
    </row>
    <row r="54" spans="1:5" x14ac:dyDescent="0.25">
      <c r="A54" s="348" t="s">
        <v>263</v>
      </c>
      <c r="B54" s="348"/>
      <c r="C54" s="372">
        <f>SUM(C33:C53)</f>
        <v>5688954580</v>
      </c>
      <c r="D54" s="372">
        <f>+SUM($D$33:D53)</f>
        <v>6089232308</v>
      </c>
    </row>
    <row r="55" spans="1:5" x14ac:dyDescent="0.25">
      <c r="B55" s="341"/>
      <c r="C55" s="341"/>
      <c r="D55" s="341"/>
    </row>
    <row r="56" spans="1:5" x14ac:dyDescent="0.25">
      <c r="A56" s="341"/>
      <c r="B56" s="341"/>
      <c r="C56" s="375"/>
      <c r="D56" s="341"/>
    </row>
    <row r="57" spans="1:5" x14ac:dyDescent="0.25">
      <c r="A57" s="341"/>
      <c r="B57" s="341"/>
      <c r="C57" s="375">
        <f>+C27+C54</f>
        <v>41571615747</v>
      </c>
      <c r="D57" s="341"/>
      <c r="E57" s="341"/>
    </row>
    <row r="58" spans="1:5" x14ac:dyDescent="0.25">
      <c r="E58" s="341"/>
    </row>
    <row r="59" spans="1:5" x14ac:dyDescent="0.25">
      <c r="C59" s="376"/>
      <c r="E59" s="341"/>
    </row>
    <row r="60" spans="1:5" x14ac:dyDescent="0.25">
      <c r="E60" s="341"/>
    </row>
    <row r="61" spans="1:5" ht="66" customHeight="1" x14ac:dyDescent="0.25">
      <c r="A61" s="1048" t="s">
        <v>485</v>
      </c>
      <c r="B61" s="1048"/>
      <c r="C61" s="1048"/>
      <c r="D61" s="1048"/>
      <c r="E61" s="1048"/>
    </row>
  </sheetData>
  <mergeCells count="12">
    <mergeCell ref="C31:D31"/>
    <mergeCell ref="A61:E61"/>
    <mergeCell ref="F23:I23"/>
    <mergeCell ref="G24:I24"/>
    <mergeCell ref="G25:I25"/>
    <mergeCell ref="G26:I26"/>
    <mergeCell ref="G27:I27"/>
    <mergeCell ref="A3:D3"/>
    <mergeCell ref="C7:D7"/>
    <mergeCell ref="F7:F8"/>
    <mergeCell ref="G7:G8"/>
    <mergeCell ref="H7:I7"/>
  </mergeCells>
  <hyperlinks>
    <hyperlink ref="F1" location="BG!A1" display="BG" xr:uid="{00000000-0004-0000-0A00-000000000000}"/>
  </hyperlinks>
  <pageMargins left="0.70866141732283472" right="0.70866141732283472" top="0.74803149606299213" bottom="0.74803149606299213" header="0.31496062992125984" footer="0.31496062992125984"/>
  <pageSetup paperSize="5" scale="8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1"/>
  <dimension ref="A1:J43"/>
  <sheetViews>
    <sheetView showGridLines="0" topLeftCell="A2" zoomScale="80" zoomScaleNormal="80" workbookViewId="0">
      <selection activeCell="C26" sqref="C26"/>
    </sheetView>
  </sheetViews>
  <sheetFormatPr baseColWidth="10" defaultColWidth="11.44140625" defaultRowHeight="13.2" x14ac:dyDescent="0.25"/>
  <cols>
    <col min="1" max="1" width="49.88671875" style="31" customWidth="1"/>
    <col min="2" max="2" width="20.88671875" style="31" customWidth="1"/>
    <col min="3" max="3" width="17.109375" style="31" bestFit="1" customWidth="1"/>
    <col min="4" max="4" width="3.44140625" style="31" bestFit="1" customWidth="1"/>
    <col min="5" max="5" width="49.5546875" style="31" customWidth="1"/>
    <col min="6" max="6" width="18.33203125" style="31" bestFit="1" customWidth="1"/>
    <col min="7" max="7" width="16.33203125" style="31" bestFit="1" customWidth="1"/>
    <col min="8" max="16384" width="11.44140625" style="31"/>
  </cols>
  <sheetData>
    <row r="1" spans="1:10" ht="14.4" x14ac:dyDescent="0.3">
      <c r="A1" s="6" t="str">
        <f>Indice!C1</f>
        <v xml:space="preserve">ELADIA SOCIEDAD ANONIMA </v>
      </c>
      <c r="D1" s="258" t="s">
        <v>0</v>
      </c>
    </row>
    <row r="2" spans="1:10" x14ac:dyDescent="0.25">
      <c r="A2" s="6"/>
    </row>
    <row r="3" spans="1:10" x14ac:dyDescent="0.25">
      <c r="A3" s="6"/>
    </row>
    <row r="4" spans="1:10" x14ac:dyDescent="0.25">
      <c r="A4" s="8" t="s">
        <v>486</v>
      </c>
      <c r="B4" s="8"/>
      <c r="C4" s="8"/>
    </row>
    <row r="5" spans="1:10" ht="13.8" x14ac:dyDescent="0.3">
      <c r="A5" s="377" t="s">
        <v>425</v>
      </c>
      <c r="B5" s="377"/>
    </row>
    <row r="6" spans="1:10" x14ac:dyDescent="0.25">
      <c r="A6" s="31" t="s">
        <v>487</v>
      </c>
    </row>
    <row r="8" spans="1:10" x14ac:dyDescent="0.25">
      <c r="A8" s="339" t="s">
        <v>488</v>
      </c>
      <c r="B8" s="326"/>
      <c r="C8" s="326"/>
      <c r="E8" s="339" t="s">
        <v>489</v>
      </c>
      <c r="F8" s="378"/>
      <c r="G8" s="326"/>
    </row>
    <row r="9" spans="1:10" ht="13.8" x14ac:dyDescent="0.3">
      <c r="A9" s="326"/>
      <c r="E9" s="326"/>
      <c r="F9" s="379"/>
      <c r="G9" s="379"/>
    </row>
    <row r="10" spans="1:10" x14ac:dyDescent="0.25">
      <c r="A10" s="380" t="s">
        <v>427</v>
      </c>
      <c r="B10" s="321">
        <v>45382</v>
      </c>
      <c r="C10" s="321">
        <v>45291</v>
      </c>
      <c r="E10" s="380" t="s">
        <v>427</v>
      </c>
      <c r="F10" s="321">
        <v>45382</v>
      </c>
      <c r="G10" s="321">
        <v>45291</v>
      </c>
    </row>
    <row r="11" spans="1:10" x14ac:dyDescent="0.25">
      <c r="A11" s="381"/>
      <c r="B11" s="381"/>
      <c r="C11" s="381"/>
      <c r="D11" s="381"/>
      <c r="E11" s="381"/>
      <c r="F11" s="381"/>
      <c r="G11" s="381"/>
      <c r="H11" s="381"/>
      <c r="I11" s="381"/>
      <c r="J11" s="381"/>
    </row>
    <row r="12" spans="1:10" x14ac:dyDescent="0.25">
      <c r="A12" s="326" t="s">
        <v>490</v>
      </c>
      <c r="B12" s="382">
        <v>0</v>
      </c>
      <c r="C12" s="382">
        <v>0</v>
      </c>
      <c r="E12" s="116" t="s">
        <v>491</v>
      </c>
      <c r="F12" s="383">
        <v>5461606</v>
      </c>
      <c r="G12" s="116">
        <v>0</v>
      </c>
    </row>
    <row r="13" spans="1:10" x14ac:dyDescent="0.25">
      <c r="A13" s="326" t="s">
        <v>492</v>
      </c>
      <c r="B13" s="384">
        <v>332852502</v>
      </c>
      <c r="C13" s="382">
        <v>332852502</v>
      </c>
      <c r="E13" s="116" t="s">
        <v>493</v>
      </c>
      <c r="F13" s="116">
        <v>250000000</v>
      </c>
      <c r="G13" s="116">
        <v>250000000</v>
      </c>
    </row>
    <row r="14" spans="1:10" x14ac:dyDescent="0.25">
      <c r="A14" s="326" t="s">
        <v>494</v>
      </c>
      <c r="B14" s="384">
        <v>104993096</v>
      </c>
      <c r="C14" s="382">
        <v>0</v>
      </c>
      <c r="E14" s="116" t="s">
        <v>495</v>
      </c>
      <c r="F14" s="116">
        <v>0</v>
      </c>
      <c r="G14" s="116">
        <v>0</v>
      </c>
    </row>
    <row r="15" spans="1:10" x14ac:dyDescent="0.25">
      <c r="A15" s="326" t="s">
        <v>496</v>
      </c>
      <c r="B15" s="382">
        <v>0</v>
      </c>
      <c r="C15" s="382">
        <v>0</v>
      </c>
      <c r="E15" s="116" t="s">
        <v>497</v>
      </c>
      <c r="F15" s="116">
        <v>0</v>
      </c>
      <c r="G15" s="116">
        <v>0</v>
      </c>
    </row>
    <row r="16" spans="1:10" x14ac:dyDescent="0.25">
      <c r="A16" s="326" t="s">
        <v>498</v>
      </c>
      <c r="B16" s="385">
        <v>11143242662</v>
      </c>
      <c r="C16" s="382">
        <v>11240737694</v>
      </c>
      <c r="D16" s="386" t="s">
        <v>499</v>
      </c>
      <c r="E16" s="116" t="s">
        <v>500</v>
      </c>
      <c r="F16" s="116">
        <v>0</v>
      </c>
      <c r="G16" s="116">
        <v>0</v>
      </c>
    </row>
    <row r="17" spans="1:7" x14ac:dyDescent="0.25">
      <c r="A17" s="326" t="s">
        <v>491</v>
      </c>
      <c r="B17" s="384">
        <v>3928591277</v>
      </c>
      <c r="C17" s="382">
        <v>5852444602</v>
      </c>
      <c r="E17" s="116" t="s">
        <v>501</v>
      </c>
      <c r="F17" s="116">
        <v>0</v>
      </c>
      <c r="G17" s="116">
        <v>0</v>
      </c>
    </row>
    <row r="18" spans="1:7" x14ac:dyDescent="0.25">
      <c r="A18" s="31" t="s">
        <v>502</v>
      </c>
      <c r="B18" s="382">
        <v>299362357</v>
      </c>
      <c r="C18" s="382">
        <v>298838620</v>
      </c>
      <c r="E18" s="116" t="s">
        <v>503</v>
      </c>
      <c r="F18" s="116">
        <v>0</v>
      </c>
      <c r="G18" s="116">
        <v>0</v>
      </c>
    </row>
    <row r="19" spans="1:7" x14ac:dyDescent="0.25">
      <c r="A19" s="31" t="s">
        <v>504</v>
      </c>
      <c r="B19" s="382">
        <v>0</v>
      </c>
      <c r="C19" s="387">
        <v>8782096</v>
      </c>
      <c r="E19" s="116" t="s">
        <v>505</v>
      </c>
      <c r="F19" s="116">
        <v>0</v>
      </c>
      <c r="G19" s="116">
        <v>0</v>
      </c>
    </row>
    <row r="20" spans="1:7" x14ac:dyDescent="0.25">
      <c r="A20" s="326" t="s">
        <v>506</v>
      </c>
      <c r="B20" s="388">
        <v>303830201</v>
      </c>
      <c r="C20" s="382">
        <v>0</v>
      </c>
      <c r="E20" s="116" t="s">
        <v>507</v>
      </c>
      <c r="F20" s="389">
        <v>7460222803</v>
      </c>
      <c r="G20" s="390">
        <v>7447171063</v>
      </c>
    </row>
    <row r="21" spans="1:7" x14ac:dyDescent="0.25">
      <c r="A21" s="31" t="s">
        <v>508</v>
      </c>
      <c r="B21" s="391">
        <v>92798542</v>
      </c>
      <c r="C21" s="382">
        <v>0</v>
      </c>
      <c r="E21" s="116" t="s">
        <v>509</v>
      </c>
      <c r="F21" s="390">
        <v>272401628</v>
      </c>
      <c r="G21" s="390">
        <v>271925058</v>
      </c>
    </row>
    <row r="22" spans="1:7" x14ac:dyDescent="0.25">
      <c r="A22" s="326" t="s">
        <v>510</v>
      </c>
      <c r="B22" s="387">
        <v>1278341</v>
      </c>
      <c r="C22" s="382">
        <v>0</v>
      </c>
      <c r="E22" s="116" t="s">
        <v>511</v>
      </c>
      <c r="F22" s="392">
        <v>10000000</v>
      </c>
      <c r="G22" s="392">
        <v>10000000</v>
      </c>
    </row>
    <row r="23" spans="1:7" x14ac:dyDescent="0.25">
      <c r="A23" s="326" t="s">
        <v>512</v>
      </c>
      <c r="B23" s="388">
        <v>458040141</v>
      </c>
      <c r="C23" s="382">
        <v>0</v>
      </c>
      <c r="E23" s="116" t="s">
        <v>513</v>
      </c>
      <c r="F23" s="393">
        <v>15648348265</v>
      </c>
      <c r="G23" s="116">
        <v>14014953412</v>
      </c>
    </row>
    <row r="24" spans="1:7" x14ac:dyDescent="0.25">
      <c r="A24" s="31" t="s">
        <v>514</v>
      </c>
      <c r="B24" s="382">
        <v>0</v>
      </c>
      <c r="C24" s="382">
        <v>0</v>
      </c>
    </row>
    <row r="25" spans="1:7" x14ac:dyDescent="0.25">
      <c r="A25" s="326" t="s">
        <v>507</v>
      </c>
      <c r="B25" s="384">
        <v>6105687674</v>
      </c>
      <c r="C25" s="394">
        <v>7678907549</v>
      </c>
    </row>
    <row r="26" spans="1:7" x14ac:dyDescent="0.25">
      <c r="A26" s="326" t="s">
        <v>509</v>
      </c>
      <c r="B26" s="384">
        <v>337870070</v>
      </c>
      <c r="C26" s="384">
        <v>334560697</v>
      </c>
    </row>
    <row r="27" spans="1:7" x14ac:dyDescent="0.25">
      <c r="A27" s="326"/>
      <c r="B27" s="395"/>
      <c r="C27" s="395"/>
    </row>
    <row r="28" spans="1:7" ht="15.6" customHeight="1" thickBot="1" x14ac:dyDescent="0.3">
      <c r="A28" s="339" t="s">
        <v>263</v>
      </c>
      <c r="B28" s="396">
        <f>SUM(B12:B27)</f>
        <v>23108546863</v>
      </c>
      <c r="C28" s="396">
        <f>SUM(C12:C27)</f>
        <v>25747123760</v>
      </c>
      <c r="E28" s="397" t="s">
        <v>263</v>
      </c>
      <c r="F28" s="398">
        <f>SUM(F12:F23)</f>
        <v>23646434302</v>
      </c>
      <c r="G28" s="398">
        <f>SUM(G12:G23)</f>
        <v>21994049533</v>
      </c>
    </row>
    <row r="29" spans="1:7" ht="13.8" thickTop="1" x14ac:dyDescent="0.25">
      <c r="A29" s="339"/>
      <c r="B29" s="399"/>
      <c r="C29" s="399"/>
    </row>
    <row r="30" spans="1:7" x14ac:dyDescent="0.25">
      <c r="B30" s="400"/>
      <c r="C30" s="400"/>
    </row>
    <row r="31" spans="1:7" x14ac:dyDescent="0.25">
      <c r="B31" s="116"/>
    </row>
    <row r="32" spans="1:7" ht="13.8" x14ac:dyDescent="0.25">
      <c r="A32" s="401" t="s">
        <v>515</v>
      </c>
    </row>
    <row r="33" spans="2:6" ht="14.4" x14ac:dyDescent="0.3">
      <c r="B33" s="116"/>
      <c r="E33"/>
      <c r="F33"/>
    </row>
    <row r="36" spans="2:6" x14ac:dyDescent="0.25">
      <c r="C36" s="402"/>
    </row>
    <row r="38" spans="2:6" x14ac:dyDescent="0.25">
      <c r="B38" s="390"/>
    </row>
    <row r="39" spans="2:6" x14ac:dyDescent="0.25">
      <c r="B39" s="403"/>
    </row>
    <row r="40" spans="2:6" x14ac:dyDescent="0.25">
      <c r="B40" s="389"/>
    </row>
    <row r="41" spans="2:6" x14ac:dyDescent="0.25">
      <c r="B41" s="389"/>
    </row>
    <row r="42" spans="2:6" x14ac:dyDescent="0.25">
      <c r="B42" s="390"/>
    </row>
    <row r="43" spans="2:6" x14ac:dyDescent="0.25">
      <c r="B43" s="404"/>
    </row>
  </sheetData>
  <hyperlinks>
    <hyperlink ref="D1" location="BG!A1" display="BG" xr:uid="{00000000-0004-0000-0B00-000000000000}"/>
  </hyperlinks>
  <pageMargins left="0.70866141732283472" right="0.70866141732283472" top="0.74803149606299213" bottom="0.74803149606299213" header="0.31496062992125984" footer="0.31496062992125984"/>
  <pageSetup paperSize="5" scale="8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2"/>
  <dimension ref="A1:I69"/>
  <sheetViews>
    <sheetView showGridLines="0" zoomScale="70" zoomScaleNormal="70" workbookViewId="0">
      <selection activeCell="C26" sqref="C26"/>
    </sheetView>
  </sheetViews>
  <sheetFormatPr baseColWidth="10" defaultColWidth="10.6640625" defaultRowHeight="14.4" x14ac:dyDescent="0.3"/>
  <cols>
    <col min="1" max="1" width="54.5546875" customWidth="1"/>
    <col min="2" max="2" width="19" customWidth="1"/>
    <col min="3" max="3" width="18.33203125" bestFit="1" customWidth="1"/>
    <col min="4" max="4" width="11.109375" customWidth="1"/>
    <col min="5" max="5" width="16.109375" customWidth="1"/>
    <col min="6" max="6" width="17.88671875" customWidth="1"/>
  </cols>
  <sheetData>
    <row r="1" spans="1:7" x14ac:dyDescent="0.3">
      <c r="A1" s="405" t="str">
        <f>Indice!C1</f>
        <v xml:space="preserve">ELADIA SOCIEDAD ANONIMA </v>
      </c>
      <c r="D1" s="258" t="s">
        <v>0</v>
      </c>
    </row>
    <row r="4" spans="1:7" x14ac:dyDescent="0.3">
      <c r="A4" s="881" t="s">
        <v>516</v>
      </c>
      <c r="B4" s="881"/>
      <c r="C4" s="881"/>
    </row>
    <row r="6" spans="1:7" x14ac:dyDescent="0.3">
      <c r="A6" s="191" t="s">
        <v>517</v>
      </c>
      <c r="B6" s="191"/>
      <c r="C6" s="191"/>
      <c r="D6" s="191"/>
      <c r="E6" s="191"/>
      <c r="F6" s="191"/>
      <c r="G6" s="191"/>
    </row>
    <row r="7" spans="1:7" ht="15" customHeight="1" x14ac:dyDescent="0.3">
      <c r="B7" s="1042" t="s">
        <v>425</v>
      </c>
      <c r="C7" s="1042"/>
    </row>
    <row r="8" spans="1:7" x14ac:dyDescent="0.3">
      <c r="A8" s="380" t="s">
        <v>427</v>
      </c>
      <c r="B8" s="321">
        <v>45382</v>
      </c>
      <c r="C8" s="321">
        <v>45291</v>
      </c>
    </row>
    <row r="9" spans="1:7" x14ac:dyDescent="0.3">
      <c r="A9" s="381"/>
      <c r="B9" s="381"/>
      <c r="C9" s="381"/>
    </row>
    <row r="10" spans="1:7" x14ac:dyDescent="0.3">
      <c r="A10" s="381" t="s">
        <v>518</v>
      </c>
      <c r="B10" s="406">
        <f>SUM(B11:B13)</f>
        <v>60780137912</v>
      </c>
      <c r="C10" s="406">
        <f>SUM(C11:C13)</f>
        <v>11702497269</v>
      </c>
      <c r="F10" s="131"/>
    </row>
    <row r="11" spans="1:7" x14ac:dyDescent="0.3">
      <c r="A11" s="407" t="s">
        <v>519</v>
      </c>
      <c r="B11" s="408">
        <v>432660576</v>
      </c>
      <c r="C11" s="409">
        <v>38496850</v>
      </c>
      <c r="F11" s="410">
        <f>+B10+B16</f>
        <v>97539990012</v>
      </c>
    </row>
    <row r="12" spans="1:7" x14ac:dyDescent="0.3">
      <c r="A12" s="407" t="s">
        <v>520</v>
      </c>
      <c r="B12" s="411">
        <v>60347477336</v>
      </c>
      <c r="C12" s="409">
        <v>7559020689</v>
      </c>
      <c r="E12" s="131"/>
    </row>
    <row r="13" spans="1:7" x14ac:dyDescent="0.3">
      <c r="A13" s="407" t="s">
        <v>521</v>
      </c>
      <c r="B13" s="409">
        <v>0</v>
      </c>
      <c r="C13" s="409">
        <v>4104979730</v>
      </c>
      <c r="E13" s="131"/>
      <c r="F13" s="131">
        <f>+B18</f>
        <v>4792975812</v>
      </c>
    </row>
    <row r="14" spans="1:7" x14ac:dyDescent="0.3">
      <c r="A14" s="412"/>
      <c r="B14" s="413"/>
      <c r="C14" s="413"/>
    </row>
    <row r="15" spans="1:7" x14ac:dyDescent="0.3">
      <c r="A15" s="381" t="s">
        <v>522</v>
      </c>
      <c r="B15" s="406">
        <f>SUM(B16:B18)</f>
        <v>41610136216</v>
      </c>
      <c r="C15" s="406">
        <f>SUM(C16:C18)</f>
        <v>62261641098</v>
      </c>
    </row>
    <row r="16" spans="1:7" x14ac:dyDescent="0.3">
      <c r="A16" s="414" t="s">
        <v>523</v>
      </c>
      <c r="B16" s="415">
        <v>36759852100</v>
      </c>
      <c r="C16" s="409">
        <v>61369133398</v>
      </c>
    </row>
    <row r="17" spans="1:6" x14ac:dyDescent="0.3">
      <c r="A17" s="414" t="s">
        <v>524</v>
      </c>
      <c r="B17" s="416">
        <v>57308304</v>
      </c>
      <c r="C17" s="409">
        <v>0</v>
      </c>
    </row>
    <row r="18" spans="1:6" x14ac:dyDescent="0.3">
      <c r="A18" s="414" t="s">
        <v>525</v>
      </c>
      <c r="B18" s="411">
        <v>4792975812</v>
      </c>
      <c r="C18" s="409">
        <v>892507700</v>
      </c>
    </row>
    <row r="19" spans="1:6" x14ac:dyDescent="0.3">
      <c r="A19" s="412"/>
      <c r="B19" s="382"/>
      <c r="C19" s="382"/>
    </row>
    <row r="20" spans="1:6" x14ac:dyDescent="0.3">
      <c r="A20" s="381" t="s">
        <v>526</v>
      </c>
      <c r="B20" s="406">
        <f>SUM(B21:B25)</f>
        <v>8099105739</v>
      </c>
      <c r="C20" s="406">
        <f>SUM(C21:C25)</f>
        <v>9680830392</v>
      </c>
      <c r="E20" s="131"/>
      <c r="F20" s="131"/>
    </row>
    <row r="21" spans="1:6" x14ac:dyDescent="0.3">
      <c r="A21" s="414" t="s">
        <v>527</v>
      </c>
      <c r="B21" s="411">
        <v>3621884320</v>
      </c>
      <c r="C21" s="409">
        <v>4613624645</v>
      </c>
      <c r="F21" s="131"/>
    </row>
    <row r="22" spans="1:6" x14ac:dyDescent="0.3">
      <c r="A22" s="414" t="s">
        <v>528</v>
      </c>
      <c r="B22" s="409">
        <v>0</v>
      </c>
      <c r="C22" s="409">
        <v>40879959</v>
      </c>
    </row>
    <row r="23" spans="1:6" x14ac:dyDescent="0.3">
      <c r="A23" s="414" t="s">
        <v>529</v>
      </c>
      <c r="B23" s="408">
        <v>143399190</v>
      </c>
      <c r="C23" s="409">
        <v>1114882062</v>
      </c>
      <c r="F23" s="131"/>
    </row>
    <row r="24" spans="1:6" x14ac:dyDescent="0.3">
      <c r="A24" s="414" t="s">
        <v>530</v>
      </c>
      <c r="B24" s="409">
        <v>0</v>
      </c>
      <c r="C24" s="409">
        <v>178980386</v>
      </c>
    </row>
    <row r="25" spans="1:6" x14ac:dyDescent="0.3">
      <c r="A25" s="414" t="s">
        <v>531</v>
      </c>
      <c r="B25" s="411">
        <v>4333822229</v>
      </c>
      <c r="C25" s="409">
        <v>3732463340</v>
      </c>
    </row>
    <row r="26" spans="1:6" x14ac:dyDescent="0.3">
      <c r="A26" s="417"/>
      <c r="B26" s="382"/>
      <c r="C26" s="382"/>
    </row>
    <row r="27" spans="1:6" x14ac:dyDescent="0.3">
      <c r="A27" s="381" t="s">
        <v>532</v>
      </c>
      <c r="B27" s="418">
        <v>6579775572</v>
      </c>
      <c r="C27" s="406">
        <v>59534519302</v>
      </c>
      <c r="D27" s="419" t="s">
        <v>533</v>
      </c>
    </row>
    <row r="28" spans="1:6" ht="15" customHeight="1" x14ac:dyDescent="0.3">
      <c r="A28" s="420" t="s">
        <v>534</v>
      </c>
      <c r="B28" s="406">
        <v>0</v>
      </c>
      <c r="C28" s="406">
        <v>0</v>
      </c>
    </row>
    <row r="29" spans="1:6" ht="15" customHeight="1" x14ac:dyDescent="0.3">
      <c r="A29" s="420"/>
      <c r="B29" s="421"/>
      <c r="C29" s="421"/>
    </row>
    <row r="30" spans="1:6" ht="15" thickBot="1" x14ac:dyDescent="0.35">
      <c r="A30" s="339" t="s">
        <v>74</v>
      </c>
      <c r="B30" s="422">
        <f>+B10+B15+B20+B27+B28</f>
        <v>117069155439</v>
      </c>
      <c r="C30" s="422">
        <f>+C10+C15+C20+C27+C28</f>
        <v>143179488061</v>
      </c>
    </row>
    <row r="31" spans="1:6" ht="15" thickTop="1" x14ac:dyDescent="0.3">
      <c r="B31" s="423"/>
    </row>
    <row r="32" spans="1:6" x14ac:dyDescent="0.3">
      <c r="B32" s="424"/>
    </row>
    <row r="34" spans="1:9" x14ac:dyDescent="0.3">
      <c r="A34" s="1056" t="s">
        <v>535</v>
      </c>
      <c r="B34" s="1056"/>
      <c r="C34" s="1056"/>
      <c r="D34" s="1056"/>
      <c r="E34" s="1056"/>
      <c r="F34" s="1056"/>
      <c r="G34" s="1056"/>
      <c r="H34" s="1056"/>
      <c r="I34" s="1056"/>
    </row>
    <row r="36" spans="1:9" ht="47.4" customHeight="1" x14ac:dyDescent="0.3">
      <c r="A36" s="1057" t="s">
        <v>536</v>
      </c>
      <c r="B36" s="1057"/>
      <c r="C36" s="1057"/>
      <c r="D36" s="1057"/>
      <c r="E36" s="1057"/>
    </row>
    <row r="38" spans="1:9" x14ac:dyDescent="0.3">
      <c r="A38" s="425" t="s">
        <v>537</v>
      </c>
      <c r="B38" s="426" t="s">
        <v>538</v>
      </c>
    </row>
    <row r="39" spans="1:9" x14ac:dyDescent="0.3">
      <c r="A39" s="313" t="s">
        <v>539</v>
      </c>
      <c r="B39" s="427" t="s">
        <v>540</v>
      </c>
    </row>
    <row r="40" spans="1:9" x14ac:dyDescent="0.3">
      <c r="A40" s="428" t="s">
        <v>541</v>
      </c>
      <c r="B40" s="427">
        <v>300</v>
      </c>
    </row>
    <row r="41" spans="1:9" x14ac:dyDescent="0.3">
      <c r="A41" s="428" t="s">
        <v>542</v>
      </c>
      <c r="B41" s="429">
        <v>7263.59</v>
      </c>
    </row>
    <row r="42" spans="1:9" x14ac:dyDescent="0.3">
      <c r="A42" s="428" t="s">
        <v>543</v>
      </c>
      <c r="B42" s="430">
        <v>45290</v>
      </c>
    </row>
    <row r="44" spans="1:9" ht="45.6" customHeight="1" x14ac:dyDescent="0.3">
      <c r="A44" s="426" t="s">
        <v>544</v>
      </c>
      <c r="B44" s="426" t="s">
        <v>545</v>
      </c>
      <c r="C44" s="426" t="s">
        <v>546</v>
      </c>
      <c r="D44" s="426" t="s">
        <v>547</v>
      </c>
      <c r="E44" s="426" t="s">
        <v>548</v>
      </c>
      <c r="F44" s="426" t="s">
        <v>549</v>
      </c>
    </row>
    <row r="45" spans="1:9" x14ac:dyDescent="0.3">
      <c r="A45" s="428" t="s">
        <v>550</v>
      </c>
      <c r="B45" s="428" t="s">
        <v>550</v>
      </c>
      <c r="C45" s="430">
        <v>45153</v>
      </c>
      <c r="D45" s="431">
        <v>2490</v>
      </c>
      <c r="E45" s="432">
        <v>5976000</v>
      </c>
      <c r="F45" s="303">
        <v>43407213840</v>
      </c>
    </row>
    <row r="46" spans="1:9" x14ac:dyDescent="0.3">
      <c r="A46" s="428" t="s">
        <v>550</v>
      </c>
      <c r="B46" s="428" t="s">
        <v>550</v>
      </c>
      <c r="C46" s="430">
        <v>45184</v>
      </c>
      <c r="D46" s="431">
        <v>1475.9</v>
      </c>
      <c r="E46" s="432">
        <v>3542160</v>
      </c>
      <c r="F46" s="303">
        <v>25728797954</v>
      </c>
    </row>
    <row r="47" spans="1:9" x14ac:dyDescent="0.3">
      <c r="A47" s="428" t="s">
        <v>550</v>
      </c>
      <c r="B47" s="428" t="s">
        <v>550</v>
      </c>
      <c r="C47" s="430">
        <v>45199</v>
      </c>
      <c r="D47" s="431">
        <v>591.1</v>
      </c>
      <c r="E47" s="432">
        <v>1418640</v>
      </c>
      <c r="F47" s="303">
        <v>10304419318</v>
      </c>
    </row>
    <row r="48" spans="1:9" x14ac:dyDescent="0.3">
      <c r="A48" s="428" t="s">
        <v>551</v>
      </c>
      <c r="B48" s="428" t="s">
        <v>552</v>
      </c>
      <c r="C48" s="430">
        <v>45214</v>
      </c>
      <c r="D48" s="431">
        <v>351.4</v>
      </c>
      <c r="E48" s="432">
        <v>759024</v>
      </c>
      <c r="F48" s="303">
        <v>5513239136</v>
      </c>
    </row>
    <row r="49" spans="1:6" x14ac:dyDescent="0.3">
      <c r="A49" s="428" t="s">
        <v>551</v>
      </c>
      <c r="B49" s="428" t="s">
        <v>552</v>
      </c>
      <c r="C49" s="430">
        <v>45230</v>
      </c>
      <c r="D49" s="431">
        <v>256.7</v>
      </c>
      <c r="E49" s="432">
        <v>554472</v>
      </c>
      <c r="F49" s="303">
        <v>4027457274</v>
      </c>
    </row>
    <row r="50" spans="1:6" x14ac:dyDescent="0.3">
      <c r="A50" s="428" t="s">
        <v>551</v>
      </c>
      <c r="B50" s="428" t="s">
        <v>553</v>
      </c>
      <c r="C50" s="430">
        <v>45260</v>
      </c>
      <c r="D50" s="431">
        <v>191.6</v>
      </c>
      <c r="E50" s="432">
        <v>321888</v>
      </c>
      <c r="F50" s="303">
        <v>2338062458</v>
      </c>
    </row>
    <row r="51" spans="1:6" x14ac:dyDescent="0.3">
      <c r="A51" s="428" t="s">
        <v>551</v>
      </c>
      <c r="B51" s="428" t="s">
        <v>554</v>
      </c>
      <c r="C51" s="430">
        <v>45291</v>
      </c>
      <c r="D51" s="305">
        <v>596.29999999999995</v>
      </c>
      <c r="E51" s="432">
        <v>715560</v>
      </c>
      <c r="F51" s="303">
        <v>5197534460</v>
      </c>
    </row>
    <row r="52" spans="1:6" x14ac:dyDescent="0.3">
      <c r="A52" s="433"/>
      <c r="B52" s="433"/>
      <c r="C52" s="433"/>
      <c r="D52" s="434">
        <v>5953</v>
      </c>
      <c r="E52" s="435">
        <v>13287744</v>
      </c>
      <c r="F52" s="302">
        <v>96516724441</v>
      </c>
    </row>
    <row r="54" spans="1:6" x14ac:dyDescent="0.3">
      <c r="A54" s="425" t="s">
        <v>537</v>
      </c>
      <c r="B54" s="426" t="s">
        <v>555</v>
      </c>
    </row>
    <row r="55" spans="1:6" x14ac:dyDescent="0.3">
      <c r="A55" s="313" t="s">
        <v>539</v>
      </c>
      <c r="B55" s="427" t="s">
        <v>540</v>
      </c>
    </row>
    <row r="56" spans="1:6" x14ac:dyDescent="0.3">
      <c r="A56" s="428" t="s">
        <v>556</v>
      </c>
      <c r="B56" s="427">
        <v>300</v>
      </c>
    </row>
    <row r="57" spans="1:6" x14ac:dyDescent="0.3">
      <c r="A57" s="428" t="s">
        <v>542</v>
      </c>
      <c r="B57" s="429">
        <v>7263.59</v>
      </c>
    </row>
    <row r="58" spans="1:6" x14ac:dyDescent="0.3">
      <c r="A58" s="428" t="s">
        <v>543</v>
      </c>
      <c r="B58" s="430">
        <v>45290</v>
      </c>
    </row>
    <row r="60" spans="1:6" ht="33.9" customHeight="1" x14ac:dyDescent="0.3">
      <c r="A60" s="426" t="s">
        <v>544</v>
      </c>
      <c r="B60" s="426" t="s">
        <v>545</v>
      </c>
      <c r="C60" s="426" t="s">
        <v>546</v>
      </c>
      <c r="D60" s="426" t="s">
        <v>547</v>
      </c>
      <c r="E60" s="426" t="s">
        <v>557</v>
      </c>
      <c r="F60" s="426" t="s">
        <v>558</v>
      </c>
    </row>
    <row r="61" spans="1:6" x14ac:dyDescent="0.3">
      <c r="A61" s="428" t="s">
        <v>550</v>
      </c>
      <c r="B61" s="428" t="s">
        <v>550</v>
      </c>
      <c r="C61" s="436">
        <v>45184</v>
      </c>
      <c r="D61" s="305">
        <v>1005.7</v>
      </c>
      <c r="E61" s="303">
        <v>2413680</v>
      </c>
      <c r="F61" s="303">
        <v>17531981911</v>
      </c>
    </row>
    <row r="62" spans="1:6" x14ac:dyDescent="0.3">
      <c r="A62" s="428" t="s">
        <v>550</v>
      </c>
      <c r="B62" s="428" t="s">
        <v>550</v>
      </c>
      <c r="C62" s="436">
        <v>45199</v>
      </c>
      <c r="D62" s="305">
        <v>760.56</v>
      </c>
      <c r="E62" s="303">
        <v>1825344</v>
      </c>
      <c r="F62" s="303">
        <v>13258550425</v>
      </c>
    </row>
    <row r="63" spans="1:6" x14ac:dyDescent="0.3">
      <c r="A63" s="428" t="s">
        <v>551</v>
      </c>
      <c r="B63" s="428" t="s">
        <v>552</v>
      </c>
      <c r="C63" s="436">
        <v>45214</v>
      </c>
      <c r="D63" s="305">
        <v>393.94</v>
      </c>
      <c r="E63" s="303">
        <v>945456</v>
      </c>
      <c r="F63" s="303">
        <v>6867404747</v>
      </c>
    </row>
    <row r="64" spans="1:6" x14ac:dyDescent="0.3">
      <c r="A64" s="428" t="s">
        <v>551</v>
      </c>
      <c r="B64" s="428" t="s">
        <v>559</v>
      </c>
      <c r="C64" s="436">
        <v>45230</v>
      </c>
      <c r="D64" s="305">
        <v>125</v>
      </c>
      <c r="E64" s="303">
        <v>300000</v>
      </c>
      <c r="F64" s="303">
        <v>2179077000</v>
      </c>
    </row>
    <row r="65" spans="1:6" x14ac:dyDescent="0.3">
      <c r="A65" s="428" t="s">
        <v>551</v>
      </c>
      <c r="B65" s="428" t="s">
        <v>559</v>
      </c>
      <c r="C65" s="436">
        <v>45260</v>
      </c>
      <c r="D65" s="305">
        <v>666.22</v>
      </c>
      <c r="E65" s="303">
        <v>1279142</v>
      </c>
      <c r="F65" s="303">
        <v>9291165945</v>
      </c>
    </row>
    <row r="66" spans="1:6" x14ac:dyDescent="0.3">
      <c r="A66" s="428" t="s">
        <v>551</v>
      </c>
      <c r="B66" s="428" t="s">
        <v>554</v>
      </c>
      <c r="C66" s="436">
        <v>45291</v>
      </c>
      <c r="D66" s="305">
        <v>1700.58</v>
      </c>
      <c r="E66" s="303">
        <v>2040696</v>
      </c>
      <c r="F66" s="303">
        <v>14822779059</v>
      </c>
    </row>
    <row r="67" spans="1:6" x14ac:dyDescent="0.3">
      <c r="A67" s="437"/>
      <c r="B67" s="437"/>
      <c r="C67" s="433"/>
      <c r="D67" s="434">
        <v>4652</v>
      </c>
      <c r="E67" s="302">
        <v>8804318</v>
      </c>
      <c r="F67" s="302">
        <v>63950959087</v>
      </c>
    </row>
    <row r="69" spans="1:6" ht="27.9" customHeight="1" x14ac:dyDescent="0.3">
      <c r="A69" s="1057" t="s">
        <v>560</v>
      </c>
      <c r="B69" s="1057"/>
      <c r="C69" s="1057"/>
    </row>
  </sheetData>
  <mergeCells count="5">
    <mergeCell ref="A4:C4"/>
    <mergeCell ref="B7:C7"/>
    <mergeCell ref="A34:I34"/>
    <mergeCell ref="A36:E36"/>
    <mergeCell ref="A69:C69"/>
  </mergeCells>
  <hyperlinks>
    <hyperlink ref="D1" location="BG!A1" display="BG" xr:uid="{00000000-0004-0000-0C00-000000000000}"/>
  </hyperlinks>
  <pageMargins left="0.70866141732283472" right="0.70866141732283472" top="0.74803149606299213" bottom="0.74803149606299213" header="0.31496062992125984" footer="0.31496062992125984"/>
  <pageSetup paperSize="5" scale="8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3"/>
  <dimension ref="A1:AD22"/>
  <sheetViews>
    <sheetView zoomScale="70" zoomScaleNormal="70" workbookViewId="0">
      <selection activeCell="C26" sqref="C26"/>
    </sheetView>
  </sheetViews>
  <sheetFormatPr baseColWidth="10" defaultColWidth="10.6640625" defaultRowHeight="14.4" x14ac:dyDescent="0.3"/>
  <cols>
    <col min="1" max="1" width="19.109375" style="264" customWidth="1"/>
    <col min="2" max="2" width="21.109375" style="264" customWidth="1"/>
    <col min="3" max="3" width="21.88671875" style="264" customWidth="1"/>
    <col min="4" max="4" width="16.88671875" style="264" customWidth="1"/>
    <col min="5" max="5" width="15.44140625" style="264" customWidth="1"/>
    <col min="6" max="6" width="3.44140625" style="264" customWidth="1"/>
    <col min="7" max="7" width="15.88671875" style="264" customWidth="1"/>
    <col min="8" max="8" width="13.109375" style="264" customWidth="1"/>
    <col min="9" max="9" width="14.109375" style="264" customWidth="1"/>
    <col min="10" max="10" width="14.33203125" style="264" customWidth="1"/>
    <col min="11" max="11" width="15.44140625" style="264" customWidth="1"/>
    <col min="12" max="12" width="17.88671875" style="264" customWidth="1"/>
    <col min="13" max="13" width="20.6640625" style="264" customWidth="1"/>
    <col min="14" max="14" width="10.6640625" style="264" customWidth="1"/>
    <col min="15" max="15" width="19.5546875" style="264" bestFit="1" customWidth="1"/>
    <col min="16" max="16" width="18.44140625" style="264" customWidth="1"/>
    <col min="17" max="30" width="10.6640625" style="264"/>
  </cols>
  <sheetData>
    <row r="1" spans="1:14" ht="21" x14ac:dyDescent="0.4">
      <c r="A1" s="438" t="str">
        <f>Indice!C1</f>
        <v xml:space="preserve">ELADIA SOCIEDAD ANONIMA </v>
      </c>
      <c r="B1" s="332"/>
      <c r="F1" s="332" t="s">
        <v>0</v>
      </c>
      <c r="G1" s="332"/>
    </row>
    <row r="4" spans="1:14" x14ac:dyDescent="0.3">
      <c r="A4" s="881" t="s">
        <v>561</v>
      </c>
      <c r="B4" s="881"/>
      <c r="C4" s="881"/>
      <c r="D4" s="881"/>
      <c r="E4" s="881"/>
      <c r="F4" s="881"/>
      <c r="G4" s="881"/>
      <c r="H4" s="881"/>
      <c r="I4" s="881"/>
      <c r="J4" s="881"/>
      <c r="K4" s="881"/>
      <c r="L4" s="881"/>
      <c r="M4" s="881"/>
    </row>
    <row r="5" spans="1:14" s="440" customFormat="1" x14ac:dyDescent="0.3">
      <c r="A5" s="296" t="s">
        <v>449</v>
      </c>
      <c r="B5" s="296"/>
      <c r="C5" s="439"/>
      <c r="D5" s="439"/>
      <c r="E5" s="439"/>
      <c r="F5" s="439"/>
      <c r="G5" s="439"/>
    </row>
    <row r="6" spans="1:14" s="440" customFormat="1" x14ac:dyDescent="0.3">
      <c r="A6" s="296"/>
      <c r="B6" s="296"/>
      <c r="C6" s="439"/>
      <c r="D6" s="439"/>
      <c r="E6" s="439"/>
      <c r="F6" s="439"/>
      <c r="G6" s="439"/>
    </row>
    <row r="7" spans="1:14" x14ac:dyDescent="0.3">
      <c r="A7" s="264" t="s">
        <v>562</v>
      </c>
    </row>
    <row r="9" spans="1:14" x14ac:dyDescent="0.3">
      <c r="A9" s="264" t="s">
        <v>563</v>
      </c>
      <c r="B9" s="321">
        <v>45382</v>
      </c>
      <c r="C9" s="321">
        <v>45291</v>
      </c>
    </row>
    <row r="10" spans="1:14" x14ac:dyDescent="0.3">
      <c r="A10" s="331" t="s">
        <v>564</v>
      </c>
      <c r="B10" s="441">
        <v>12086973362</v>
      </c>
      <c r="C10" s="441">
        <v>12086973362</v>
      </c>
      <c r="D10" s="442"/>
    </row>
    <row r="12" spans="1:14" x14ac:dyDescent="0.3">
      <c r="A12" s="331" t="s">
        <v>565</v>
      </c>
      <c r="D12" s="1058"/>
      <c r="E12" s="1058"/>
      <c r="G12" s="331" t="s">
        <v>566</v>
      </c>
      <c r="H12"/>
    </row>
    <row r="13" spans="1:14" x14ac:dyDescent="0.3">
      <c r="D13" s="1059">
        <f>IFERROR(IF(Indice!B6="","2XX2",YEAR(Indice!B6)),"2XX2")</f>
        <v>2024</v>
      </c>
      <c r="E13" s="1059"/>
    </row>
    <row r="14" spans="1:14" ht="45.6" customHeight="1" x14ac:dyDescent="0.3">
      <c r="A14" s="443" t="s">
        <v>567</v>
      </c>
      <c r="B14" s="443" t="s">
        <v>568</v>
      </c>
      <c r="C14" s="443" t="s">
        <v>569</v>
      </c>
      <c r="D14" s="444" t="s">
        <v>570</v>
      </c>
      <c r="E14" s="444" t="s">
        <v>571</v>
      </c>
      <c r="G14" s="443" t="s">
        <v>567</v>
      </c>
      <c r="H14" s="443" t="s">
        <v>569</v>
      </c>
      <c r="I14" s="443" t="s">
        <v>572</v>
      </c>
      <c r="J14" s="443" t="s">
        <v>573</v>
      </c>
      <c r="K14" s="443" t="s">
        <v>574</v>
      </c>
      <c r="L14" s="443" t="s">
        <v>575</v>
      </c>
      <c r="M14" s="443" t="s">
        <v>576</v>
      </c>
    </row>
    <row r="15" spans="1:14" ht="27.6" customHeight="1" x14ac:dyDescent="0.3">
      <c r="A15" s="445" t="s">
        <v>577</v>
      </c>
      <c r="B15" s="446" t="s">
        <v>578</v>
      </c>
      <c r="C15" s="446">
        <v>13.33</v>
      </c>
      <c r="D15" s="447">
        <v>20557754103</v>
      </c>
      <c r="E15" s="447">
        <v>4495663434</v>
      </c>
      <c r="G15" s="445" t="s">
        <v>577</v>
      </c>
      <c r="H15" s="446">
        <v>13.33</v>
      </c>
      <c r="I15" s="448">
        <f>13.33/40</f>
        <v>0.33324999999999999</v>
      </c>
      <c r="J15" s="449">
        <f>+E15*I15</f>
        <v>1498179839.3804998</v>
      </c>
      <c r="K15" s="450">
        <v>0.33329999999850501</v>
      </c>
      <c r="L15" s="451">
        <f>K15*D15</f>
        <v>6851899442.4991665</v>
      </c>
      <c r="M15" s="451">
        <f>K15*E15</f>
        <v>1498404622.5454791</v>
      </c>
      <c r="N15" s="452"/>
    </row>
    <row r="16" spans="1:14" ht="25.5" customHeight="1" x14ac:dyDescent="0.3">
      <c r="A16" s="445" t="s">
        <v>386</v>
      </c>
      <c r="B16" s="453" t="s">
        <v>579</v>
      </c>
      <c r="C16" s="453">
        <f>100*33.34%</f>
        <v>33.340000000000003</v>
      </c>
      <c r="D16" s="454">
        <v>-1185814803</v>
      </c>
      <c r="E16" s="454">
        <v>-261706577</v>
      </c>
      <c r="G16" s="445" t="s">
        <v>386</v>
      </c>
      <c r="H16" s="453">
        <v>33.340000000000003</v>
      </c>
      <c r="I16" s="448">
        <v>0.33329999999999999</v>
      </c>
      <c r="J16" s="449">
        <f>+E16*I16</f>
        <v>-87226802.114099994</v>
      </c>
      <c r="K16" s="450">
        <v>0.33329999999999999</v>
      </c>
      <c r="L16" s="455">
        <f>K16*D16</f>
        <v>-395232073.83989996</v>
      </c>
      <c r="M16" s="455">
        <f>K16*E16</f>
        <v>-87226802.114099994</v>
      </c>
    </row>
    <row r="17" spans="1:13" ht="25.5" customHeight="1" x14ac:dyDescent="0.3">
      <c r="A17" s="445" t="s">
        <v>387</v>
      </c>
      <c r="B17" s="453" t="s">
        <v>580</v>
      </c>
      <c r="C17" s="453">
        <v>1</v>
      </c>
      <c r="D17" s="454">
        <v>818130456</v>
      </c>
      <c r="E17" s="454">
        <v>-142520527</v>
      </c>
      <c r="G17" s="445" t="s">
        <v>387</v>
      </c>
      <c r="H17" s="453">
        <v>1</v>
      </c>
      <c r="I17" s="448">
        <v>0.5</v>
      </c>
      <c r="J17" s="449">
        <f>+E17*I17</f>
        <v>-71260263.5</v>
      </c>
      <c r="K17" s="450">
        <v>0.5</v>
      </c>
      <c r="L17" s="455">
        <f>K17*D17</f>
        <v>409065228</v>
      </c>
      <c r="M17" s="455">
        <f>K17*E17</f>
        <v>-71260263.5</v>
      </c>
    </row>
    <row r="18" spans="1:13" x14ac:dyDescent="0.3">
      <c r="D18" s="456"/>
    </row>
    <row r="21" spans="1:13" x14ac:dyDescent="0.3">
      <c r="A21" s="457" t="s">
        <v>581</v>
      </c>
    </row>
    <row r="22" spans="1:13" ht="15" customHeight="1" x14ac:dyDescent="0.3"/>
  </sheetData>
  <mergeCells count="3">
    <mergeCell ref="A4:M4"/>
    <mergeCell ref="D12:E12"/>
    <mergeCell ref="D13:E13"/>
  </mergeCells>
  <hyperlinks>
    <hyperlink ref="F1" location="BG!A1" display="BG" xr:uid="{00000000-0004-0000-0D00-000000000000}"/>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4"/>
  <dimension ref="A1:CU43"/>
  <sheetViews>
    <sheetView showGridLines="0" topLeftCell="A7" zoomScale="80" zoomScaleNormal="80" workbookViewId="0">
      <selection activeCell="C26" sqref="C26"/>
    </sheetView>
  </sheetViews>
  <sheetFormatPr baseColWidth="10" defaultColWidth="10.6640625" defaultRowHeight="14.4" x14ac:dyDescent="0.3"/>
  <cols>
    <col min="1" max="1" width="24.6640625" style="264" customWidth="1"/>
    <col min="2" max="2" width="16.109375" style="264" customWidth="1"/>
    <col min="3" max="4" width="13.33203125" style="264" customWidth="1"/>
    <col min="5" max="5" width="12.109375" style="264" customWidth="1"/>
    <col min="6" max="6" width="14.109375" style="264" customWidth="1"/>
    <col min="7" max="8" width="14" style="264" customWidth="1"/>
    <col min="9" max="9" width="12.109375" style="264" customWidth="1"/>
    <col min="10" max="10" width="9.109375" style="264" customWidth="1"/>
    <col min="11" max="11" width="16.33203125" style="264" customWidth="1"/>
    <col min="12" max="12" width="16.109375" style="264" customWidth="1"/>
    <col min="13" max="13" width="15.5546875" style="264" customWidth="1"/>
    <col min="14" max="14" width="7.109375" style="264" customWidth="1"/>
    <col min="15" max="15" width="15.44140625" style="264" customWidth="1"/>
    <col min="16" max="16" width="12.88671875" style="264" customWidth="1"/>
    <col min="17" max="17" width="13.44140625" style="264" customWidth="1"/>
    <col min="18" max="18" width="14" style="264" bestFit="1" customWidth="1"/>
    <col min="19" max="19" width="10.6640625" style="264"/>
    <col min="20" max="20" width="18.109375" style="264" customWidth="1"/>
    <col min="21" max="21" width="17.109375" style="264" customWidth="1"/>
    <col min="22" max="22" width="15.5546875" style="264" bestFit="1" customWidth="1"/>
    <col min="23" max="27" width="10.6640625" style="264"/>
  </cols>
  <sheetData>
    <row r="1" spans="1:99" ht="21" x14ac:dyDescent="0.4">
      <c r="A1" s="438" t="str">
        <f>Indice!C1</f>
        <v xml:space="preserve">ELADIA SOCIEDAD ANONIMA </v>
      </c>
      <c r="L1" s="332" t="s">
        <v>0</v>
      </c>
    </row>
    <row r="6" spans="1:99" ht="24.75" customHeight="1" x14ac:dyDescent="0.3">
      <c r="A6" s="1060" t="s">
        <v>582</v>
      </c>
      <c r="B6" s="1061"/>
      <c r="C6" s="1061"/>
      <c r="D6" s="1061"/>
      <c r="E6" s="1061"/>
      <c r="F6" s="1061"/>
      <c r="G6" s="1061"/>
      <c r="H6" s="1061"/>
      <c r="I6" s="1061"/>
      <c r="J6" s="1061"/>
      <c r="K6" s="1061"/>
      <c r="L6" s="1061"/>
      <c r="M6" s="1062"/>
      <c r="N6" s="458"/>
      <c r="O6" s="458"/>
      <c r="P6" s="458"/>
      <c r="Q6" s="458"/>
      <c r="R6" s="458"/>
      <c r="S6" s="458"/>
      <c r="AB6" s="264"/>
      <c r="AC6" s="264"/>
      <c r="AD6" s="264"/>
      <c r="AE6" s="264"/>
      <c r="AF6" s="264"/>
      <c r="AG6" s="264"/>
      <c r="AH6" s="264"/>
      <c r="AI6" s="264"/>
      <c r="AJ6" s="264"/>
      <c r="AK6" s="264"/>
      <c r="AL6" s="264"/>
      <c r="AM6" s="264"/>
      <c r="AN6" s="264"/>
      <c r="AO6" s="264"/>
      <c r="AP6" s="264"/>
      <c r="AQ6" s="264"/>
      <c r="AR6" s="264"/>
      <c r="AS6" s="264"/>
      <c r="AT6" s="264"/>
      <c r="AU6" s="264"/>
      <c r="AV6" s="264"/>
      <c r="AW6" s="264"/>
      <c r="AX6" s="264"/>
      <c r="AY6" s="264"/>
      <c r="AZ6" s="264"/>
      <c r="BA6" s="264"/>
      <c r="BB6" s="264"/>
      <c r="BC6" s="264"/>
      <c r="BD6" s="264"/>
      <c r="BE6" s="264"/>
      <c r="BF6" s="264"/>
      <c r="BG6" s="264"/>
    </row>
    <row r="7" spans="1:99" x14ac:dyDescent="0.3">
      <c r="A7" s="459" t="s">
        <v>449</v>
      </c>
      <c r="B7" s="458"/>
      <c r="C7" s="458"/>
      <c r="D7" s="458"/>
      <c r="E7" s="458"/>
      <c r="F7" s="458"/>
      <c r="G7" s="458"/>
      <c r="H7" s="458"/>
      <c r="I7" s="458"/>
      <c r="J7" s="460">
        <v>-1</v>
      </c>
      <c r="K7" s="458"/>
      <c r="L7" s="458"/>
      <c r="M7" s="458"/>
      <c r="N7" s="458"/>
      <c r="O7" s="458"/>
      <c r="P7" s="458"/>
      <c r="Q7" s="458"/>
      <c r="R7" s="458"/>
      <c r="S7" s="458"/>
      <c r="AB7" s="264"/>
      <c r="AC7" s="264"/>
      <c r="AD7" s="264"/>
      <c r="AE7" s="264"/>
      <c r="AF7" s="264"/>
      <c r="AG7" s="264"/>
      <c r="AH7" s="264"/>
      <c r="AI7" s="264"/>
      <c r="AJ7" s="264"/>
      <c r="AK7" s="264"/>
      <c r="AL7" s="264"/>
      <c r="AM7" s="264"/>
      <c r="AN7" s="264"/>
      <c r="AO7" s="264"/>
      <c r="AP7" s="264"/>
      <c r="AQ7" s="264"/>
      <c r="AR7" s="264"/>
      <c r="AS7" s="264"/>
      <c r="AT7" s="264"/>
      <c r="AU7" s="264"/>
      <c r="AV7" s="264"/>
      <c r="AW7" s="264"/>
      <c r="AX7" s="264"/>
      <c r="AY7" s="264"/>
      <c r="AZ7" s="264"/>
      <c r="BA7" s="264"/>
      <c r="BB7" s="264"/>
      <c r="BC7" s="264"/>
      <c r="BD7" s="264"/>
      <c r="BE7" s="264"/>
      <c r="BF7" s="264"/>
      <c r="BG7" s="264"/>
    </row>
    <row r="8" spans="1:99" s="440" customFormat="1" x14ac:dyDescent="0.3">
      <c r="B8" s="461"/>
      <c r="C8" s="461"/>
      <c r="D8" s="461"/>
      <c r="E8" s="461"/>
      <c r="F8" s="461"/>
      <c r="G8" s="461"/>
      <c r="H8" s="461"/>
      <c r="I8" s="461"/>
      <c r="J8" s="461"/>
      <c r="K8" s="461"/>
      <c r="L8" s="461"/>
      <c r="M8" s="461"/>
      <c r="N8" s="462"/>
      <c r="O8" s="462"/>
      <c r="P8" s="462"/>
      <c r="Q8" s="462"/>
      <c r="R8" s="462"/>
      <c r="S8" s="462"/>
    </row>
    <row r="9" spans="1:99" s="466" customFormat="1" ht="55.5" customHeight="1" x14ac:dyDescent="0.3">
      <c r="A9" s="463"/>
      <c r="B9" s="464" t="s">
        <v>583</v>
      </c>
      <c r="C9" s="464" t="s">
        <v>584</v>
      </c>
      <c r="D9" s="464" t="s">
        <v>585</v>
      </c>
      <c r="E9" s="464" t="s">
        <v>586</v>
      </c>
      <c r="F9" s="464" t="s">
        <v>587</v>
      </c>
      <c r="G9" s="464" t="s">
        <v>588</v>
      </c>
      <c r="H9" s="464" t="s">
        <v>589</v>
      </c>
      <c r="I9" s="464" t="s">
        <v>590</v>
      </c>
      <c r="J9" s="464" t="s">
        <v>591</v>
      </c>
      <c r="K9" s="465" t="s">
        <v>592</v>
      </c>
      <c r="L9" s="1063" t="s">
        <v>593</v>
      </c>
      <c r="M9" s="1064"/>
      <c r="N9" s="462"/>
      <c r="O9" s="462"/>
      <c r="P9" s="462"/>
      <c r="Q9" s="462"/>
      <c r="R9" s="462"/>
      <c r="S9" s="462"/>
      <c r="T9" s="440"/>
      <c r="U9" s="440"/>
      <c r="V9" s="440"/>
      <c r="W9" s="440"/>
      <c r="X9" s="440"/>
      <c r="Y9" s="440"/>
      <c r="Z9" s="440"/>
      <c r="AA9" s="440"/>
      <c r="AB9" s="440"/>
      <c r="AC9" s="440"/>
      <c r="AD9" s="440"/>
      <c r="AE9" s="440"/>
      <c r="AF9" s="440"/>
      <c r="AG9" s="440"/>
      <c r="AH9" s="440"/>
      <c r="AI9" s="440"/>
      <c r="AJ9" s="440"/>
      <c r="AK9" s="440"/>
      <c r="AL9" s="440"/>
      <c r="AM9" s="440"/>
      <c r="AN9" s="440"/>
      <c r="AO9" s="440"/>
      <c r="AP9" s="440"/>
      <c r="AQ9" s="440"/>
      <c r="AR9" s="440"/>
      <c r="AS9" s="440"/>
      <c r="AT9" s="440"/>
      <c r="AU9" s="440"/>
      <c r="AV9" s="440"/>
      <c r="AW9" s="440"/>
      <c r="AX9" s="440"/>
      <c r="AY9" s="440"/>
      <c r="AZ9" s="440"/>
      <c r="BA9" s="440"/>
      <c r="BB9" s="440"/>
      <c r="BC9" s="440"/>
      <c r="BD9" s="440"/>
      <c r="BE9" s="440"/>
      <c r="BF9" s="440"/>
      <c r="BG9" s="440"/>
      <c r="BH9" s="440"/>
      <c r="BI9" s="440"/>
      <c r="BJ9" s="440"/>
      <c r="BK9" s="440"/>
      <c r="BL9" s="440"/>
      <c r="BM9" s="440"/>
      <c r="BN9" s="440"/>
      <c r="BO9" s="440"/>
      <c r="BP9" s="440"/>
      <c r="BQ9" s="440"/>
      <c r="BR9" s="440"/>
      <c r="BS9" s="440"/>
      <c r="BT9" s="440"/>
      <c r="BU9" s="440"/>
      <c r="BV9" s="440"/>
      <c r="BW9" s="440"/>
      <c r="BX9" s="440"/>
      <c r="BY9" s="440"/>
      <c r="BZ9" s="440"/>
      <c r="CA9" s="440"/>
      <c r="CB9" s="440"/>
      <c r="CC9" s="440"/>
      <c r="CD9" s="440"/>
      <c r="CE9" s="440"/>
      <c r="CF9" s="440"/>
      <c r="CG9" s="440"/>
      <c r="CH9" s="440"/>
      <c r="CI9" s="440"/>
      <c r="CJ9" s="440"/>
      <c r="CK9" s="440"/>
      <c r="CL9" s="440"/>
      <c r="CM9" s="440"/>
      <c r="CN9" s="440"/>
      <c r="CO9" s="440"/>
      <c r="CP9" s="440"/>
      <c r="CQ9" s="440"/>
      <c r="CR9" s="440"/>
      <c r="CS9" s="440"/>
      <c r="CT9" s="440"/>
      <c r="CU9" s="440"/>
    </row>
    <row r="10" spans="1:99" s="466" customFormat="1" x14ac:dyDescent="0.3">
      <c r="A10" s="467"/>
      <c r="B10" s="468"/>
      <c r="C10" s="468"/>
      <c r="D10" s="468"/>
      <c r="E10" s="468"/>
      <c r="F10" s="468"/>
      <c r="G10" s="468"/>
      <c r="H10" s="468"/>
      <c r="I10" s="468"/>
      <c r="J10" s="468"/>
      <c r="K10" s="469"/>
      <c r="L10" s="470">
        <v>45382</v>
      </c>
      <c r="M10" s="470">
        <v>45291</v>
      </c>
      <c r="N10" s="462"/>
      <c r="O10" s="462"/>
      <c r="P10" s="462"/>
      <c r="Q10" s="462"/>
      <c r="R10" s="462"/>
      <c r="S10" s="462"/>
      <c r="T10" s="440"/>
      <c r="U10" s="440"/>
      <c r="V10" s="440"/>
      <c r="W10" s="440"/>
      <c r="X10" s="440"/>
      <c r="Y10" s="440"/>
      <c r="Z10" s="440"/>
      <c r="AA10" s="440"/>
      <c r="AB10" s="440"/>
      <c r="AC10" s="440"/>
      <c r="AD10" s="440"/>
      <c r="AE10" s="440"/>
      <c r="AF10" s="440"/>
      <c r="AG10" s="440"/>
      <c r="AH10" s="440"/>
      <c r="AI10" s="440"/>
      <c r="AJ10" s="440"/>
      <c r="AK10" s="440"/>
      <c r="AL10" s="440"/>
      <c r="AM10" s="440"/>
      <c r="AN10" s="440"/>
      <c r="AO10" s="440"/>
      <c r="AP10" s="440"/>
      <c r="AQ10" s="440"/>
      <c r="AR10" s="440"/>
      <c r="AS10" s="440"/>
      <c r="AT10" s="440"/>
      <c r="AU10" s="440"/>
      <c r="AV10" s="440"/>
      <c r="AW10" s="440"/>
      <c r="AX10" s="440"/>
      <c r="AY10" s="440"/>
      <c r="AZ10" s="440"/>
      <c r="BA10" s="440"/>
      <c r="BB10" s="440"/>
      <c r="BC10" s="440"/>
      <c r="BD10" s="440"/>
      <c r="BE10" s="440"/>
      <c r="BF10" s="440"/>
      <c r="BG10" s="440"/>
      <c r="BH10" s="440"/>
      <c r="BI10" s="440"/>
      <c r="BJ10" s="440"/>
      <c r="BK10" s="440"/>
      <c r="BL10" s="440"/>
      <c r="BM10" s="440"/>
      <c r="BN10" s="440"/>
      <c r="BO10" s="440"/>
      <c r="BP10" s="440"/>
      <c r="BQ10" s="440"/>
      <c r="BR10" s="440"/>
      <c r="BS10" s="440"/>
      <c r="BT10" s="440"/>
      <c r="BU10" s="440"/>
      <c r="BV10" s="440"/>
      <c r="BW10" s="440"/>
      <c r="BX10" s="440"/>
      <c r="BY10" s="440"/>
      <c r="BZ10" s="440"/>
      <c r="CA10" s="440"/>
      <c r="CB10" s="440"/>
      <c r="CC10" s="440"/>
      <c r="CD10" s="440"/>
      <c r="CE10" s="440"/>
      <c r="CF10" s="440"/>
      <c r="CG10" s="440"/>
      <c r="CH10" s="440"/>
      <c r="CI10" s="440"/>
      <c r="CJ10" s="440"/>
      <c r="CK10" s="440"/>
      <c r="CL10" s="440"/>
      <c r="CM10" s="440"/>
      <c r="CN10" s="440"/>
      <c r="CO10" s="440"/>
      <c r="CP10" s="440"/>
      <c r="CQ10" s="440"/>
      <c r="CR10" s="440"/>
      <c r="CS10" s="440"/>
      <c r="CT10" s="440"/>
      <c r="CU10" s="440"/>
    </row>
    <row r="11" spans="1:99" s="466" customFormat="1" x14ac:dyDescent="0.3">
      <c r="A11" s="471"/>
      <c r="B11" s="472"/>
      <c r="C11" s="473"/>
      <c r="D11" s="474"/>
      <c r="E11" s="474"/>
      <c r="F11" s="475"/>
      <c r="G11" s="476"/>
      <c r="H11" s="477"/>
      <c r="I11" s="474"/>
      <c r="J11" s="475"/>
      <c r="K11" s="478"/>
      <c r="L11" s="479"/>
      <c r="M11" s="476"/>
      <c r="N11" s="462"/>
      <c r="O11" s="462"/>
      <c r="P11" s="462"/>
      <c r="Q11" s="462"/>
      <c r="R11" s="462"/>
      <c r="S11" s="462"/>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c r="AW11" s="440"/>
      <c r="AX11" s="440"/>
      <c r="AY11" s="440"/>
      <c r="AZ11" s="440"/>
      <c r="BA11" s="440"/>
      <c r="BB11" s="440"/>
      <c r="BC11" s="440"/>
      <c r="BD11" s="440"/>
      <c r="BE11" s="440"/>
      <c r="BF11" s="440"/>
      <c r="BG11" s="440"/>
      <c r="BH11" s="440"/>
      <c r="BI11" s="440"/>
      <c r="BJ11" s="440"/>
      <c r="BK11" s="440"/>
      <c r="BL11" s="440"/>
      <c r="BM11" s="440"/>
      <c r="BN11" s="440"/>
      <c r="BO11" s="440"/>
      <c r="BP11" s="440"/>
      <c r="BQ11" s="440"/>
      <c r="BR11" s="440"/>
      <c r="BS11" s="440"/>
      <c r="BT11" s="440"/>
      <c r="BU11" s="440"/>
      <c r="BV11" s="440"/>
      <c r="BW11" s="440"/>
      <c r="BX11" s="440"/>
      <c r="BY11" s="440"/>
      <c r="BZ11" s="440"/>
      <c r="CA11" s="440"/>
      <c r="CB11" s="440"/>
      <c r="CC11" s="440"/>
      <c r="CD11" s="440"/>
      <c r="CE11" s="440"/>
      <c r="CF11" s="440"/>
      <c r="CG11" s="440"/>
      <c r="CH11" s="440"/>
      <c r="CI11" s="440"/>
      <c r="CJ11" s="440"/>
      <c r="CK11" s="440"/>
      <c r="CL11" s="440"/>
      <c r="CM11" s="440"/>
      <c r="CN11" s="440"/>
      <c r="CO11" s="440"/>
      <c r="CP11" s="440"/>
      <c r="CQ11" s="440"/>
      <c r="CR11" s="440"/>
      <c r="CS11" s="440"/>
      <c r="CT11" s="440"/>
      <c r="CU11" s="440"/>
    </row>
    <row r="12" spans="1:99" ht="14.4" customHeight="1" x14ac:dyDescent="0.3">
      <c r="A12" s="471" t="s">
        <v>594</v>
      </c>
      <c r="B12" s="472">
        <v>24876917908</v>
      </c>
      <c r="C12" s="473">
        <v>1117351354</v>
      </c>
      <c r="D12" s="474">
        <v>0</v>
      </c>
      <c r="E12" s="474">
        <v>0</v>
      </c>
      <c r="F12" s="475">
        <f t="shared" ref="F12:F20" si="0">+B12+C12+D12+E12</f>
        <v>25994269262</v>
      </c>
      <c r="G12" s="478">
        <v>0</v>
      </c>
      <c r="H12" s="474">
        <v>0</v>
      </c>
      <c r="I12" s="474">
        <v>0</v>
      </c>
      <c r="J12" s="475">
        <v>0</v>
      </c>
      <c r="K12" s="478">
        <v>0</v>
      </c>
      <c r="L12" s="479">
        <f t="shared" ref="L12:L18" si="1">+F12+K12</f>
        <v>25994269262</v>
      </c>
      <c r="M12" s="476">
        <v>24876917908</v>
      </c>
      <c r="N12" s="480"/>
      <c r="O12" s="481"/>
      <c r="P12" s="481"/>
      <c r="Q12" s="480"/>
      <c r="R12" s="482"/>
      <c r="S12" s="482"/>
      <c r="T12"/>
      <c r="U12" s="131"/>
      <c r="V12" s="131"/>
      <c r="W12"/>
      <c r="X12"/>
      <c r="Y12"/>
      <c r="Z12"/>
      <c r="AA12"/>
    </row>
    <row r="13" spans="1:99" x14ac:dyDescent="0.3">
      <c r="A13" s="471" t="s">
        <v>595</v>
      </c>
      <c r="B13" s="472">
        <v>1423512457</v>
      </c>
      <c r="C13" s="473">
        <v>52285287</v>
      </c>
      <c r="D13" s="474">
        <v>0</v>
      </c>
      <c r="E13" s="474">
        <v>0</v>
      </c>
      <c r="F13" s="475">
        <f t="shared" si="0"/>
        <v>1475797744</v>
      </c>
      <c r="G13" s="476">
        <v>-1022523067</v>
      </c>
      <c r="H13" s="476">
        <v>-27131785</v>
      </c>
      <c r="I13" s="474">
        <v>0</v>
      </c>
      <c r="J13" s="475">
        <v>0</v>
      </c>
      <c r="K13" s="476">
        <f t="shared" ref="K13:K20" si="2">+G13+H13+I13+J13</f>
        <v>-1049654852</v>
      </c>
      <c r="L13" s="479">
        <f t="shared" si="1"/>
        <v>426142892</v>
      </c>
      <c r="M13" s="476">
        <v>400989390</v>
      </c>
      <c r="N13" s="482"/>
      <c r="O13" s="481"/>
      <c r="P13" s="481"/>
      <c r="Q13" s="480"/>
      <c r="R13" s="482"/>
      <c r="S13" s="482"/>
      <c r="T13"/>
      <c r="U13" s="131"/>
      <c r="V13" s="131"/>
      <c r="W13"/>
      <c r="X13"/>
      <c r="Y13"/>
      <c r="Z13"/>
      <c r="AA13"/>
    </row>
    <row r="14" spans="1:99" x14ac:dyDescent="0.3">
      <c r="A14" s="471" t="s">
        <v>362</v>
      </c>
      <c r="B14" s="472">
        <v>14769260856</v>
      </c>
      <c r="C14" s="473">
        <v>1174073291</v>
      </c>
      <c r="D14" s="474">
        <v>0</v>
      </c>
      <c r="E14" s="474">
        <v>0</v>
      </c>
      <c r="F14" s="475">
        <f t="shared" si="0"/>
        <v>15943334147</v>
      </c>
      <c r="G14" s="476">
        <v>-9995333347</v>
      </c>
      <c r="H14" s="476">
        <v>-435668229</v>
      </c>
      <c r="I14" s="474">
        <v>0</v>
      </c>
      <c r="J14" s="475">
        <v>0</v>
      </c>
      <c r="K14" s="476">
        <f t="shared" si="2"/>
        <v>-10431001576</v>
      </c>
      <c r="L14" s="479">
        <f t="shared" si="1"/>
        <v>5512332571</v>
      </c>
      <c r="M14" s="476">
        <v>4773927509</v>
      </c>
      <c r="N14" s="482"/>
      <c r="O14" s="481"/>
      <c r="P14" s="481"/>
      <c r="Q14" s="483"/>
      <c r="R14" s="483"/>
      <c r="S14" s="482"/>
      <c r="T14"/>
      <c r="U14" s="131"/>
      <c r="V14" s="131"/>
      <c r="W14"/>
      <c r="X14"/>
      <c r="Y14"/>
      <c r="Z14"/>
      <c r="AA14"/>
    </row>
    <row r="15" spans="1:99" x14ac:dyDescent="0.3">
      <c r="A15" s="471" t="s">
        <v>363</v>
      </c>
      <c r="B15" s="472">
        <v>802450389</v>
      </c>
      <c r="C15" s="473">
        <v>19967935</v>
      </c>
      <c r="D15" s="474">
        <v>0</v>
      </c>
      <c r="E15" s="474">
        <v>0</v>
      </c>
      <c r="F15" s="475">
        <f t="shared" si="0"/>
        <v>822418324</v>
      </c>
      <c r="G15" s="476">
        <v>-585316077</v>
      </c>
      <c r="H15" s="476">
        <v>-23557218</v>
      </c>
      <c r="I15" s="474">
        <v>0</v>
      </c>
      <c r="J15" s="475">
        <v>0</v>
      </c>
      <c r="K15" s="476">
        <f t="shared" si="2"/>
        <v>-608873295</v>
      </c>
      <c r="L15" s="479">
        <f t="shared" si="1"/>
        <v>213545029</v>
      </c>
      <c r="M15" s="476">
        <v>217134312</v>
      </c>
      <c r="N15" s="482"/>
      <c r="O15" s="481"/>
      <c r="P15" s="481"/>
      <c r="Q15" s="480"/>
      <c r="R15" s="482"/>
      <c r="S15" s="482"/>
      <c r="U15" s="452"/>
      <c r="V15" s="131"/>
      <c r="W15"/>
      <c r="X15"/>
      <c r="Y15"/>
      <c r="Z15"/>
      <c r="AA15"/>
    </row>
    <row r="16" spans="1:99" x14ac:dyDescent="0.3">
      <c r="A16" s="471" t="s">
        <v>596</v>
      </c>
      <c r="B16" s="472">
        <v>90470395331</v>
      </c>
      <c r="C16" s="473">
        <v>166497727</v>
      </c>
      <c r="D16" s="476">
        <v>-1311828630</v>
      </c>
      <c r="E16" s="474">
        <v>0</v>
      </c>
      <c r="F16" s="475">
        <f t="shared" si="0"/>
        <v>89325064428</v>
      </c>
      <c r="G16" s="476">
        <v>-49846979852</v>
      </c>
      <c r="H16" s="476">
        <v>-1297736224</v>
      </c>
      <c r="I16" s="474">
        <v>577117023</v>
      </c>
      <c r="J16" s="475">
        <v>0</v>
      </c>
      <c r="K16" s="476">
        <f t="shared" si="2"/>
        <v>-50567599053</v>
      </c>
      <c r="L16" s="479">
        <f>+F16+K16</f>
        <v>38757465375</v>
      </c>
      <c r="M16" s="476">
        <v>40623415479</v>
      </c>
      <c r="N16" s="482"/>
      <c r="O16" s="481"/>
      <c r="P16" s="481"/>
      <c r="Q16" s="480"/>
      <c r="R16" s="480"/>
      <c r="S16" s="482"/>
      <c r="T16"/>
      <c r="U16" s="131"/>
      <c r="V16" s="131"/>
      <c r="W16"/>
      <c r="X16"/>
      <c r="Y16"/>
      <c r="Z16"/>
      <c r="AA16"/>
    </row>
    <row r="17" spans="1:59" x14ac:dyDescent="0.3">
      <c r="A17" s="471" t="s">
        <v>359</v>
      </c>
      <c r="B17" s="472">
        <v>4371224386</v>
      </c>
      <c r="C17" s="473">
        <v>187512622</v>
      </c>
      <c r="D17" s="476">
        <v>-491511160</v>
      </c>
      <c r="E17" s="474">
        <v>0</v>
      </c>
      <c r="F17" s="475">
        <f t="shared" si="0"/>
        <v>4067225848</v>
      </c>
      <c r="G17" s="476">
        <v>-1774641971</v>
      </c>
      <c r="H17" s="476">
        <v>-61746885</v>
      </c>
      <c r="I17" s="473">
        <v>176369999</v>
      </c>
      <c r="J17" s="475">
        <v>0</v>
      </c>
      <c r="K17" s="476">
        <f t="shared" si="2"/>
        <v>-1660018857</v>
      </c>
      <c r="L17" s="479">
        <f t="shared" si="1"/>
        <v>2407206991</v>
      </c>
      <c r="M17" s="476">
        <v>2596582415</v>
      </c>
      <c r="N17" s="480"/>
      <c r="O17" s="481"/>
      <c r="P17" s="481"/>
      <c r="Q17" s="480"/>
      <c r="R17" s="482"/>
      <c r="S17" s="482"/>
      <c r="U17" s="452"/>
      <c r="V17" s="131"/>
      <c r="W17"/>
      <c r="X17"/>
      <c r="Y17"/>
      <c r="Z17"/>
      <c r="AA17"/>
    </row>
    <row r="18" spans="1:59" x14ac:dyDescent="0.3">
      <c r="A18" s="471" t="s">
        <v>597</v>
      </c>
      <c r="B18" s="472">
        <v>1409335430</v>
      </c>
      <c r="C18" s="473">
        <v>13570397</v>
      </c>
      <c r="D18" s="474">
        <v>0</v>
      </c>
      <c r="E18" s="474">
        <v>0</v>
      </c>
      <c r="F18" s="475">
        <f t="shared" si="0"/>
        <v>1422905827</v>
      </c>
      <c r="G18" s="476">
        <v>-847289909</v>
      </c>
      <c r="H18" s="476">
        <v>-2479680</v>
      </c>
      <c r="I18" s="484">
        <v>62027699</v>
      </c>
      <c r="J18" s="475">
        <v>0</v>
      </c>
      <c r="K18" s="476">
        <f t="shared" si="2"/>
        <v>-787741890</v>
      </c>
      <c r="L18" s="479">
        <f t="shared" si="1"/>
        <v>635163937</v>
      </c>
      <c r="M18" s="476">
        <v>562045521</v>
      </c>
      <c r="N18" s="482"/>
      <c r="O18" s="481"/>
      <c r="P18" s="481"/>
      <c r="Q18" s="483"/>
      <c r="R18" s="483"/>
      <c r="S18" s="482"/>
      <c r="U18" s="452"/>
      <c r="V18" s="131"/>
      <c r="W18"/>
      <c r="X18"/>
      <c r="Y18"/>
      <c r="Z18"/>
      <c r="AA18"/>
    </row>
    <row r="19" spans="1:59" x14ac:dyDescent="0.3">
      <c r="A19" s="471" t="s">
        <v>598</v>
      </c>
      <c r="B19" s="472">
        <v>31597806991</v>
      </c>
      <c r="C19" s="485">
        <v>1065787844</v>
      </c>
      <c r="D19" s="474">
        <v>0</v>
      </c>
      <c r="E19" s="474">
        <v>0</v>
      </c>
      <c r="F19" s="475">
        <f t="shared" si="0"/>
        <v>32663594835</v>
      </c>
      <c r="G19" s="476">
        <v>-7084969439</v>
      </c>
      <c r="H19" s="476">
        <v>-685695822</v>
      </c>
      <c r="I19" s="474">
        <v>0</v>
      </c>
      <c r="J19" s="475">
        <v>0</v>
      </c>
      <c r="K19" s="476">
        <f t="shared" si="2"/>
        <v>-7770665261</v>
      </c>
      <c r="L19" s="479">
        <f>+F19+K19</f>
        <v>24892929574</v>
      </c>
      <c r="M19" s="476">
        <v>24512837552</v>
      </c>
      <c r="N19" s="482"/>
      <c r="O19" s="481"/>
      <c r="P19" s="481"/>
      <c r="Q19" s="480"/>
      <c r="R19" s="482"/>
      <c r="S19" s="482"/>
      <c r="U19" s="452"/>
      <c r="V19" s="131"/>
      <c r="W19"/>
      <c r="X19"/>
      <c r="Y19"/>
      <c r="Z19"/>
      <c r="AA19"/>
    </row>
    <row r="20" spans="1:59" x14ac:dyDescent="0.3">
      <c r="A20" s="471" t="s">
        <v>364</v>
      </c>
      <c r="B20" s="472">
        <v>9078476767</v>
      </c>
      <c r="C20" s="473">
        <v>3255636</v>
      </c>
      <c r="D20" s="474">
        <v>0</v>
      </c>
      <c r="E20" s="474">
        <v>0</v>
      </c>
      <c r="F20" s="475">
        <f t="shared" si="0"/>
        <v>9081732403</v>
      </c>
      <c r="G20" s="476">
        <v>-3310970446</v>
      </c>
      <c r="H20" s="476">
        <v>-120027425</v>
      </c>
      <c r="I20" s="474">
        <v>0</v>
      </c>
      <c r="J20" s="475">
        <v>0</v>
      </c>
      <c r="K20" s="476">
        <f t="shared" si="2"/>
        <v>-3430997871</v>
      </c>
      <c r="L20" s="479">
        <f>+F20+K20</f>
        <v>5650734532</v>
      </c>
      <c r="M20" s="476">
        <v>5767506321</v>
      </c>
      <c r="N20" s="480"/>
      <c r="O20" s="481"/>
      <c r="P20" s="481"/>
      <c r="Q20" s="480"/>
      <c r="R20" s="482"/>
      <c r="S20" s="482"/>
      <c r="V20"/>
      <c r="W20"/>
      <c r="X20"/>
      <c r="Y20"/>
      <c r="Z20"/>
      <c r="AA20"/>
    </row>
    <row r="21" spans="1:59" x14ac:dyDescent="0.3">
      <c r="A21" s="486"/>
      <c r="B21" s="487"/>
      <c r="C21" s="488"/>
      <c r="D21" s="489"/>
      <c r="E21" s="490"/>
      <c r="F21" s="488"/>
      <c r="G21" s="488"/>
      <c r="H21" s="491"/>
      <c r="I21" s="488"/>
      <c r="J21" s="490"/>
      <c r="K21" s="488"/>
      <c r="L21" s="490"/>
      <c r="M21" s="491"/>
      <c r="N21" s="458"/>
      <c r="O21" s="458"/>
      <c r="P21" s="458"/>
      <c r="Q21" s="458"/>
      <c r="R21" s="458"/>
      <c r="S21" s="458"/>
      <c r="U21" s="452"/>
      <c r="V21" s="452"/>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c r="AX21" s="264"/>
      <c r="AY21" s="264"/>
      <c r="AZ21" s="264"/>
      <c r="BA21" s="264"/>
      <c r="BB21" s="264"/>
      <c r="BC21" s="264"/>
      <c r="BD21" s="264"/>
      <c r="BE21" s="264"/>
      <c r="BF21" s="264"/>
      <c r="BG21" s="264"/>
    </row>
    <row r="22" spans="1:59" x14ac:dyDescent="0.3">
      <c r="A22" s="492" t="s">
        <v>599</v>
      </c>
      <c r="B22" s="493">
        <f t="shared" ref="B22:J22" si="3">SUM(B12:B21)</f>
        <v>178799380515</v>
      </c>
      <c r="C22" s="493">
        <f t="shared" si="3"/>
        <v>3800302093</v>
      </c>
      <c r="D22" s="493">
        <f t="shared" si="3"/>
        <v>-1803339790</v>
      </c>
      <c r="E22" s="493">
        <f t="shared" si="3"/>
        <v>0</v>
      </c>
      <c r="F22" s="493">
        <f>SUM(F12:F21)</f>
        <v>180796342818</v>
      </c>
      <c r="G22" s="493">
        <f>SUM(G12:G21)</f>
        <v>-74468024108</v>
      </c>
      <c r="H22" s="493">
        <f>SUM(H12:H21)</f>
        <v>-2654043268</v>
      </c>
      <c r="I22" s="493">
        <f t="shared" si="3"/>
        <v>815514721</v>
      </c>
      <c r="J22" s="493">
        <f t="shared" si="3"/>
        <v>0</v>
      </c>
      <c r="K22" s="493">
        <f>SUM(K12:K21)</f>
        <v>-76306552655</v>
      </c>
      <c r="L22" s="493">
        <f>SUM(L12:L21)</f>
        <v>104489790163</v>
      </c>
      <c r="M22" s="493">
        <f>SUM(M12:M21)</f>
        <v>104331356407</v>
      </c>
      <c r="N22" s="458"/>
      <c r="O22" s="458"/>
      <c r="P22" s="458"/>
      <c r="Q22" s="458"/>
      <c r="R22" s="458"/>
      <c r="S22" s="458"/>
      <c r="AB22" s="264"/>
      <c r="AC22" s="264"/>
      <c r="AD22" s="264"/>
      <c r="AE22" s="264"/>
      <c r="AF22" s="264"/>
      <c r="AG22" s="264"/>
      <c r="AH22" s="264"/>
      <c r="AI22" s="264"/>
      <c r="AJ22" s="264"/>
      <c r="AK22" s="264"/>
      <c r="AL22" s="264"/>
      <c r="AM22" s="264"/>
      <c r="AN22" s="264"/>
      <c r="AO22" s="264"/>
      <c r="AP22" s="264"/>
      <c r="AQ22" s="264"/>
      <c r="AR22" s="264"/>
      <c r="AS22" s="264"/>
      <c r="AT22" s="264"/>
      <c r="AU22" s="264"/>
      <c r="AV22" s="264"/>
      <c r="AW22" s="264"/>
      <c r="AX22" s="264"/>
      <c r="AY22" s="264"/>
      <c r="AZ22" s="264"/>
      <c r="BA22" s="264"/>
      <c r="BB22" s="264"/>
      <c r="BC22" s="264"/>
      <c r="BD22" s="264"/>
      <c r="BE22" s="264"/>
      <c r="BF22" s="264"/>
      <c r="BG22" s="264"/>
    </row>
    <row r="23" spans="1:59" x14ac:dyDescent="0.3">
      <c r="B23" s="456"/>
      <c r="C23" s="452"/>
      <c r="F23" s="456"/>
      <c r="G23" s="456"/>
      <c r="H23" s="456"/>
      <c r="K23" s="456"/>
      <c r="L23" s="456"/>
      <c r="M23" s="456"/>
      <c r="U23" s="452"/>
    </row>
    <row r="24" spans="1:59" x14ac:dyDescent="0.3">
      <c r="B24" s="494"/>
      <c r="F24" s="495"/>
      <c r="G24" s="495"/>
      <c r="H24" s="496"/>
      <c r="K24" s="495"/>
      <c r="L24" s="495"/>
      <c r="U24" s="452"/>
    </row>
    <row r="25" spans="1:59" x14ac:dyDescent="0.3">
      <c r="D25" s="452"/>
      <c r="H25" s="496"/>
      <c r="K25" s="497"/>
      <c r="L25" s="495"/>
      <c r="U25" s="452"/>
    </row>
    <row r="26" spans="1:59" x14ac:dyDescent="0.3">
      <c r="G26" s="495"/>
      <c r="H26" s="495"/>
      <c r="K26" s="495"/>
      <c r="L26" s="495"/>
      <c r="M26" s="495"/>
      <c r="U26" s="452"/>
    </row>
    <row r="27" spans="1:59" x14ac:dyDescent="0.3">
      <c r="H27" s="456"/>
      <c r="K27" s="495"/>
      <c r="L27" s="495"/>
    </row>
    <row r="28" spans="1:59" x14ac:dyDescent="0.3">
      <c r="H28" s="456"/>
      <c r="U28" s="452"/>
    </row>
    <row r="29" spans="1:59" x14ac:dyDescent="0.3">
      <c r="H29" s="456"/>
      <c r="U29" s="452"/>
    </row>
    <row r="30" spans="1:59" x14ac:dyDescent="0.3">
      <c r="H30" s="456"/>
      <c r="U30" s="452"/>
    </row>
    <row r="31" spans="1:59" x14ac:dyDescent="0.3">
      <c r="H31" s="456"/>
    </row>
    <row r="32" spans="1:59" x14ac:dyDescent="0.3">
      <c r="T32" s="494"/>
      <c r="U32" s="452"/>
    </row>
    <row r="33" spans="20:21" x14ac:dyDescent="0.3">
      <c r="T33" s="494"/>
      <c r="U33" s="452"/>
    </row>
    <row r="34" spans="20:21" x14ac:dyDescent="0.3">
      <c r="U34" s="452"/>
    </row>
    <row r="35" spans="20:21" x14ac:dyDescent="0.3">
      <c r="U35" s="452"/>
    </row>
    <row r="36" spans="20:21" x14ac:dyDescent="0.3">
      <c r="U36" s="452"/>
    </row>
    <row r="37" spans="20:21" x14ac:dyDescent="0.3">
      <c r="U37" s="452"/>
    </row>
    <row r="39" spans="20:21" x14ac:dyDescent="0.3">
      <c r="U39" s="452"/>
    </row>
    <row r="40" spans="20:21" x14ac:dyDescent="0.3">
      <c r="U40" s="452"/>
    </row>
    <row r="41" spans="20:21" x14ac:dyDescent="0.3">
      <c r="U41" s="452"/>
    </row>
    <row r="42" spans="20:21" x14ac:dyDescent="0.3">
      <c r="U42" s="452"/>
    </row>
    <row r="43" spans="20:21" x14ac:dyDescent="0.3">
      <c r="U43" s="452"/>
    </row>
  </sheetData>
  <mergeCells count="2">
    <mergeCell ref="A6:M6"/>
    <mergeCell ref="L9:M9"/>
  </mergeCells>
  <hyperlinks>
    <hyperlink ref="L1" location="BG!A1" display="BG" xr:uid="{00000000-0004-0000-0E00-000000000000}"/>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5"/>
  <dimension ref="A1:IV22"/>
  <sheetViews>
    <sheetView showGridLines="0" zoomScale="80" zoomScaleNormal="80" workbookViewId="0">
      <selection activeCell="C26" sqref="C26"/>
    </sheetView>
  </sheetViews>
  <sheetFormatPr baseColWidth="10" defaultColWidth="10.6640625" defaultRowHeight="14.4" x14ac:dyDescent="0.3"/>
  <cols>
    <col min="1" max="1" width="34.109375" customWidth="1"/>
    <col min="2" max="3" width="22.6640625" customWidth="1"/>
  </cols>
  <sheetData>
    <row r="1" spans="1:256" x14ac:dyDescent="0.3">
      <c r="A1" t="str">
        <f>Indice!C1</f>
        <v xml:space="preserve">ELADIA SOCIEDAD ANONIMA </v>
      </c>
      <c r="C1" s="258" t="s">
        <v>0</v>
      </c>
    </row>
    <row r="4" spans="1:256" x14ac:dyDescent="0.3">
      <c r="A4" s="8" t="s">
        <v>600</v>
      </c>
      <c r="B4" s="8"/>
      <c r="C4" s="8"/>
      <c r="D4" s="8"/>
      <c r="E4" s="1065"/>
      <c r="F4" s="1065"/>
      <c r="G4" s="1065"/>
      <c r="H4" s="1065"/>
      <c r="I4" s="1065"/>
      <c r="J4" s="1065"/>
      <c r="K4" s="1065"/>
      <c r="L4" s="1065"/>
      <c r="M4" s="1065"/>
      <c r="N4" s="1065"/>
      <c r="O4" s="1065"/>
      <c r="P4" s="1065"/>
      <c r="Q4" s="1065"/>
      <c r="R4" s="1065"/>
      <c r="S4" s="1065"/>
      <c r="T4" s="1065"/>
      <c r="U4" s="1065"/>
      <c r="V4" s="1065"/>
      <c r="W4" s="1065"/>
      <c r="X4" s="1065"/>
      <c r="Y4" s="1065"/>
      <c r="Z4" s="1065"/>
      <c r="AA4" s="1065"/>
      <c r="AB4" s="1065"/>
      <c r="AC4" s="1065"/>
      <c r="AD4" s="1065"/>
      <c r="AE4" s="1065"/>
      <c r="AF4" s="1065"/>
      <c r="AG4" s="1065"/>
      <c r="AH4" s="1065"/>
      <c r="AI4" s="1065"/>
      <c r="AJ4" s="1065"/>
      <c r="AK4" s="1065"/>
      <c r="AL4" s="1065"/>
      <c r="AM4" s="1065"/>
      <c r="AN4" s="1065"/>
      <c r="AO4" s="1065"/>
      <c r="AP4" s="1065"/>
      <c r="AQ4" s="1065"/>
      <c r="AR4" s="1065"/>
      <c r="AS4" s="1065"/>
      <c r="AT4" s="1065"/>
      <c r="AU4" s="1065"/>
      <c r="AV4" s="1065"/>
      <c r="AW4" s="1065"/>
      <c r="AX4" s="1065"/>
      <c r="AY4" s="1065"/>
      <c r="AZ4" s="1065"/>
      <c r="BA4" s="1065"/>
      <c r="BB4" s="1065"/>
      <c r="BC4" s="1065"/>
      <c r="BD4" s="1065"/>
      <c r="BE4" s="1065"/>
      <c r="BF4" s="1065"/>
      <c r="BG4" s="1065"/>
      <c r="BH4" s="1065"/>
      <c r="BI4" s="1065"/>
      <c r="BJ4" s="1065"/>
      <c r="BK4" s="1065"/>
      <c r="BL4" s="1065"/>
      <c r="BM4" s="1065"/>
      <c r="BN4" s="1065"/>
      <c r="BO4" s="1065"/>
      <c r="BP4" s="1065"/>
      <c r="BQ4" s="1065"/>
      <c r="BR4" s="1065"/>
      <c r="BS4" s="1065"/>
      <c r="BT4" s="1065"/>
      <c r="BU4" s="1065"/>
      <c r="BV4" s="1065"/>
      <c r="BW4" s="1065"/>
      <c r="BX4" s="1065"/>
      <c r="BY4" s="1065"/>
      <c r="BZ4" s="1065"/>
      <c r="CA4" s="1065"/>
      <c r="CB4" s="1065"/>
      <c r="CC4" s="1065"/>
      <c r="CD4" s="1065"/>
      <c r="CE4" s="1065"/>
      <c r="CF4" s="1065"/>
      <c r="CG4" s="1065"/>
      <c r="CH4" s="1065"/>
      <c r="CI4" s="1065"/>
      <c r="CJ4" s="1065"/>
      <c r="CK4" s="1065"/>
      <c r="CL4" s="1065"/>
      <c r="CM4" s="1065"/>
      <c r="CN4" s="1065"/>
      <c r="CO4" s="1065"/>
      <c r="CP4" s="1065"/>
      <c r="CQ4" s="1065"/>
      <c r="CR4" s="1065"/>
      <c r="CS4" s="1065"/>
      <c r="CT4" s="1065"/>
      <c r="CU4" s="1065"/>
      <c r="CV4" s="1065"/>
      <c r="CW4" s="1065"/>
      <c r="CX4" s="1065"/>
      <c r="CY4" s="1065"/>
      <c r="CZ4" s="1065"/>
      <c r="DA4" s="1065"/>
      <c r="DB4" s="1065"/>
      <c r="DC4" s="1065"/>
      <c r="DD4" s="1065"/>
      <c r="DE4" s="1065"/>
      <c r="DF4" s="1065"/>
      <c r="DG4" s="1065"/>
      <c r="DH4" s="1065"/>
      <c r="DI4" s="1065"/>
      <c r="DJ4" s="1065"/>
      <c r="DK4" s="1065"/>
      <c r="DL4" s="1065"/>
      <c r="DM4" s="1065"/>
      <c r="DN4" s="1065"/>
      <c r="DO4" s="1065"/>
      <c r="DP4" s="1065"/>
      <c r="DQ4" s="1065"/>
      <c r="DR4" s="1065"/>
      <c r="DS4" s="1065"/>
      <c r="DT4" s="1065"/>
      <c r="DU4" s="1065"/>
      <c r="DV4" s="1065"/>
      <c r="DW4" s="1065"/>
      <c r="DX4" s="1065"/>
      <c r="DY4" s="1065"/>
      <c r="DZ4" s="1065"/>
      <c r="EA4" s="1065"/>
      <c r="EB4" s="1065"/>
      <c r="EC4" s="1065"/>
      <c r="ED4" s="1065"/>
      <c r="EE4" s="1065"/>
      <c r="EF4" s="1065"/>
      <c r="EG4" s="1065"/>
      <c r="EH4" s="1065"/>
      <c r="EI4" s="1065"/>
      <c r="EJ4" s="1065"/>
      <c r="EK4" s="1065"/>
      <c r="EL4" s="1065"/>
      <c r="EM4" s="1065"/>
      <c r="EN4" s="1065"/>
      <c r="EO4" s="1065"/>
      <c r="EP4" s="1065"/>
      <c r="EQ4" s="1065"/>
      <c r="ER4" s="1065"/>
      <c r="ES4" s="1065"/>
      <c r="ET4" s="1065"/>
      <c r="EU4" s="1065"/>
      <c r="EV4" s="1065"/>
      <c r="EW4" s="1065"/>
      <c r="EX4" s="1065"/>
      <c r="EY4" s="1065"/>
      <c r="EZ4" s="1065"/>
      <c r="FA4" s="1065"/>
      <c r="FB4" s="1065"/>
      <c r="FC4" s="1065"/>
      <c r="FD4" s="1065"/>
      <c r="FE4" s="1065"/>
      <c r="FF4" s="1065"/>
      <c r="FG4" s="1065"/>
      <c r="FH4" s="1065"/>
      <c r="FI4" s="1065"/>
      <c r="FJ4" s="1065"/>
      <c r="FK4" s="1065"/>
      <c r="FL4" s="1065"/>
      <c r="FM4" s="1065"/>
      <c r="FN4" s="1065"/>
      <c r="FO4" s="1065"/>
      <c r="FP4" s="1065"/>
      <c r="FQ4" s="1065"/>
      <c r="FR4" s="1065"/>
      <c r="FS4" s="1065"/>
      <c r="FT4" s="1065"/>
      <c r="FU4" s="1065"/>
      <c r="FV4" s="1065"/>
      <c r="FW4" s="1065"/>
      <c r="FX4" s="1065"/>
      <c r="FY4" s="1065"/>
      <c r="FZ4" s="1065"/>
      <c r="GA4" s="1065"/>
      <c r="GB4" s="1065"/>
      <c r="GC4" s="1065"/>
      <c r="GD4" s="1065"/>
      <c r="GE4" s="1065"/>
      <c r="GF4" s="1065"/>
      <c r="GG4" s="1065"/>
      <c r="GH4" s="1065"/>
      <c r="GI4" s="1065"/>
      <c r="GJ4" s="1065"/>
      <c r="GK4" s="1065"/>
      <c r="GL4" s="1065"/>
      <c r="GM4" s="1065"/>
      <c r="GN4" s="1065"/>
      <c r="GO4" s="1065"/>
      <c r="GP4" s="1065"/>
      <c r="GQ4" s="1065"/>
      <c r="GR4" s="1065"/>
      <c r="GS4" s="1065"/>
      <c r="GT4" s="1065"/>
      <c r="GU4" s="1065"/>
      <c r="GV4" s="1065"/>
      <c r="GW4" s="1065"/>
      <c r="GX4" s="1065"/>
      <c r="GY4" s="1065"/>
      <c r="GZ4" s="1065"/>
      <c r="HA4" s="1065"/>
      <c r="HB4" s="1065"/>
      <c r="HC4" s="1065"/>
      <c r="HD4" s="1065"/>
      <c r="HE4" s="1065"/>
      <c r="HF4" s="1065"/>
      <c r="HG4" s="1065"/>
      <c r="HH4" s="1065"/>
      <c r="HI4" s="1065"/>
      <c r="HJ4" s="1065"/>
      <c r="HK4" s="1065"/>
      <c r="HL4" s="1065"/>
      <c r="HM4" s="1065"/>
      <c r="HN4" s="1065"/>
      <c r="HO4" s="1065"/>
      <c r="HP4" s="1065"/>
      <c r="HQ4" s="1065"/>
      <c r="HR4" s="1065"/>
      <c r="HS4" s="1065"/>
      <c r="HT4" s="1065"/>
      <c r="HU4" s="1065"/>
      <c r="HV4" s="1065"/>
      <c r="HW4" s="1065"/>
      <c r="HX4" s="1065"/>
      <c r="HY4" s="1065"/>
      <c r="HZ4" s="1065"/>
      <c r="IA4" s="1065"/>
      <c r="IB4" s="1065"/>
      <c r="IC4" s="1065"/>
      <c r="ID4" s="1065"/>
      <c r="IE4" s="1065"/>
      <c r="IF4" s="1065"/>
      <c r="IG4" s="1065"/>
      <c r="IH4" s="1065"/>
      <c r="II4" s="1065"/>
      <c r="IJ4" s="1065"/>
      <c r="IK4" s="1065"/>
      <c r="IL4" s="1065"/>
      <c r="IM4" s="1065"/>
      <c r="IN4" s="1065"/>
      <c r="IO4" s="1065"/>
      <c r="IP4" s="1065"/>
      <c r="IQ4" s="1065"/>
      <c r="IR4" s="1065"/>
      <c r="IS4" s="1065"/>
      <c r="IT4" s="1065"/>
      <c r="IU4" s="1065"/>
      <c r="IV4" s="1065"/>
    </row>
    <row r="5" spans="1:256" x14ac:dyDescent="0.3">
      <c r="B5" s="1042" t="s">
        <v>425</v>
      </c>
      <c r="C5" s="1042"/>
    </row>
    <row r="6" spans="1:256" ht="15.75" customHeight="1" x14ac:dyDescent="0.3">
      <c r="A6" s="498"/>
      <c r="B6" s="321">
        <v>45382</v>
      </c>
      <c r="C6" s="321">
        <v>45291</v>
      </c>
      <c r="D6" s="498"/>
    </row>
    <row r="7" spans="1:256" ht="15" customHeight="1" x14ac:dyDescent="0.3">
      <c r="A7" s="499" t="s">
        <v>601</v>
      </c>
      <c r="B7" s="500">
        <v>0</v>
      </c>
      <c r="C7" s="500">
        <v>0</v>
      </c>
      <c r="D7" s="501"/>
    </row>
    <row r="8" spans="1:256" ht="15" customHeight="1" x14ac:dyDescent="0.3">
      <c r="A8" s="502" t="s">
        <v>602</v>
      </c>
      <c r="B8" s="500">
        <v>0</v>
      </c>
      <c r="C8" s="500">
        <v>0</v>
      </c>
      <c r="D8" s="502"/>
      <c r="E8" s="502"/>
      <c r="F8" s="502"/>
      <c r="G8" s="502"/>
      <c r="H8" s="502"/>
      <c r="I8" s="502"/>
      <c r="J8" s="502"/>
      <c r="K8" s="1000"/>
      <c r="L8" s="1000"/>
      <c r="M8" s="1000"/>
      <c r="N8" s="1000"/>
      <c r="O8" s="1000"/>
      <c r="P8" s="1000"/>
      <c r="Q8" s="1000"/>
      <c r="R8" s="1000"/>
      <c r="S8" s="1000"/>
      <c r="T8" s="1000"/>
      <c r="U8" s="1000"/>
      <c r="V8" s="1000"/>
      <c r="W8" s="1000"/>
      <c r="X8" s="1000"/>
      <c r="Y8" s="1000"/>
      <c r="Z8" s="1000"/>
      <c r="AA8" s="1000"/>
      <c r="AB8" s="1000"/>
      <c r="AC8" s="1000"/>
      <c r="AD8" s="1000"/>
      <c r="AE8" s="1000"/>
      <c r="AF8" s="1000"/>
      <c r="AG8" s="1000"/>
      <c r="AH8" s="1000"/>
      <c r="AI8" s="1000"/>
      <c r="AJ8" s="1000"/>
      <c r="AK8" s="1000"/>
      <c r="AL8" s="1000"/>
      <c r="AM8" s="1000"/>
      <c r="AN8" s="1000"/>
      <c r="AO8" s="1000"/>
      <c r="AP8" s="1000"/>
      <c r="AQ8" s="1000"/>
      <c r="AR8" s="1000"/>
      <c r="AS8" s="1000"/>
      <c r="AT8" s="1000"/>
      <c r="AU8" s="1000"/>
      <c r="AV8" s="1000"/>
      <c r="AW8" s="1000"/>
      <c r="AX8" s="1000"/>
      <c r="AY8" s="1000"/>
      <c r="AZ8" s="1000"/>
      <c r="BA8" s="1000"/>
      <c r="BB8" s="1000"/>
      <c r="BC8" s="1000"/>
      <c r="BD8" s="1000"/>
      <c r="BE8" s="1000"/>
      <c r="BF8" s="1000"/>
      <c r="BG8" s="1000"/>
      <c r="BH8" s="1000"/>
      <c r="BI8" s="1000"/>
      <c r="BJ8" s="1000"/>
      <c r="BK8" s="1000"/>
      <c r="BL8" s="1000"/>
      <c r="BM8" s="1000"/>
      <c r="BN8" s="1000"/>
      <c r="BO8" s="1000"/>
      <c r="BP8" s="1000"/>
      <c r="BQ8" s="1000"/>
      <c r="BR8" s="1000"/>
      <c r="BS8" s="1000"/>
      <c r="BT8" s="1000"/>
      <c r="BU8" s="1000"/>
      <c r="BV8" s="1000"/>
      <c r="BW8" s="1000"/>
      <c r="BX8" s="1000"/>
      <c r="BY8" s="1000"/>
      <c r="BZ8" s="1000"/>
      <c r="CA8" s="1000"/>
      <c r="CB8" s="1000"/>
      <c r="CC8" s="1000"/>
      <c r="CD8" s="1000"/>
      <c r="CE8" s="1000"/>
      <c r="CF8" s="1000"/>
      <c r="CG8" s="1000"/>
      <c r="CH8" s="1000"/>
      <c r="CI8" s="1000"/>
      <c r="CJ8" s="1000"/>
      <c r="CK8" s="1000"/>
      <c r="CL8" s="1000"/>
      <c r="CM8" s="1000"/>
      <c r="CN8" s="1000"/>
      <c r="CO8" s="1000"/>
      <c r="CP8" s="1000"/>
      <c r="CQ8" s="1000"/>
      <c r="CR8" s="1000"/>
      <c r="CS8" s="1000"/>
      <c r="CT8" s="1000"/>
      <c r="CU8" s="1000"/>
      <c r="CV8" s="1000"/>
      <c r="CW8" s="1000"/>
      <c r="CX8" s="1000"/>
      <c r="CY8" s="1000"/>
      <c r="CZ8" s="1000"/>
      <c r="DA8" s="1000"/>
      <c r="DB8" s="1000"/>
      <c r="DC8" s="1000"/>
      <c r="DD8" s="1000"/>
      <c r="DE8" s="1000"/>
      <c r="DF8" s="1000"/>
      <c r="DG8" s="1000"/>
      <c r="DH8" s="1000"/>
      <c r="DI8" s="1000"/>
      <c r="DJ8" s="1000"/>
      <c r="DK8" s="1000"/>
      <c r="DL8" s="1000"/>
      <c r="DM8" s="1000"/>
      <c r="DN8" s="1000"/>
      <c r="DO8" s="1000"/>
      <c r="DP8" s="1000"/>
      <c r="DQ8" s="1000"/>
      <c r="DR8" s="1000"/>
      <c r="DS8" s="1000"/>
      <c r="DT8" s="1000"/>
      <c r="DU8" s="1000"/>
      <c r="DV8" s="1000"/>
      <c r="DW8" s="1000"/>
      <c r="DX8" s="1000"/>
      <c r="DY8" s="1000"/>
      <c r="DZ8" s="1000"/>
      <c r="EA8" s="1000"/>
      <c r="EB8" s="1000"/>
      <c r="EC8" s="1000"/>
      <c r="ED8" s="1000"/>
      <c r="EE8" s="1000"/>
      <c r="EF8" s="1000"/>
      <c r="EG8" s="1000"/>
      <c r="EH8" s="1000"/>
      <c r="EI8" s="1000"/>
      <c r="EJ8" s="1000"/>
      <c r="EK8" s="1000"/>
      <c r="EL8" s="1000"/>
      <c r="EM8" s="1000"/>
      <c r="EN8" s="1000"/>
      <c r="EO8" s="1000"/>
      <c r="EP8" s="1000"/>
      <c r="EQ8" s="1000"/>
      <c r="ER8" s="1000"/>
      <c r="ES8" s="1000"/>
      <c r="ET8" s="1000"/>
      <c r="EU8" s="1000"/>
      <c r="EV8" s="1000"/>
      <c r="EW8" s="1000"/>
      <c r="EX8" s="1000"/>
      <c r="EY8" s="1000"/>
      <c r="EZ8" s="1000"/>
      <c r="FA8" s="1000"/>
      <c r="FB8" s="1000"/>
      <c r="FC8" s="1000"/>
      <c r="FD8" s="1000"/>
      <c r="FE8" s="1000"/>
      <c r="FF8" s="1000"/>
      <c r="FG8" s="1000"/>
      <c r="FH8" s="1000"/>
      <c r="FI8" s="1000"/>
      <c r="FJ8" s="1000"/>
      <c r="FK8" s="1000"/>
      <c r="FL8" s="1000"/>
      <c r="FM8" s="1000"/>
      <c r="FN8" s="1000"/>
      <c r="FO8" s="1000"/>
      <c r="FP8" s="1000"/>
      <c r="FQ8" s="1000"/>
      <c r="FR8" s="1000"/>
      <c r="FS8" s="1000"/>
      <c r="FT8" s="1000"/>
      <c r="FU8" s="1000"/>
      <c r="FV8" s="1000"/>
      <c r="FW8" s="1000"/>
      <c r="FX8" s="1000"/>
      <c r="FY8" s="1000"/>
      <c r="FZ8" s="1000"/>
      <c r="GA8" s="1000"/>
      <c r="GB8" s="1000"/>
      <c r="GC8" s="1000"/>
      <c r="GD8" s="1000"/>
      <c r="GE8" s="1000"/>
      <c r="GF8" s="1000"/>
      <c r="GG8" s="1000"/>
      <c r="GH8" s="1000"/>
      <c r="GI8" s="1000"/>
      <c r="GJ8" s="1000"/>
      <c r="GK8" s="1000"/>
      <c r="GL8" s="1000"/>
      <c r="GM8" s="1000"/>
      <c r="GN8" s="1000"/>
      <c r="GO8" s="1000"/>
      <c r="GP8" s="1000"/>
      <c r="GQ8" s="1000"/>
      <c r="GR8" s="1000"/>
      <c r="GS8" s="1000"/>
      <c r="GT8" s="1000"/>
      <c r="GU8" s="1000"/>
      <c r="GV8" s="1000"/>
      <c r="GW8" s="1000"/>
      <c r="GX8" s="1000"/>
      <c r="GY8" s="1000"/>
      <c r="GZ8" s="1000"/>
      <c r="HA8" s="1000"/>
      <c r="HB8" s="1000"/>
      <c r="HC8" s="1000"/>
      <c r="HD8" s="1000"/>
      <c r="HE8" s="1000"/>
      <c r="HF8" s="1000"/>
      <c r="HG8" s="1000"/>
      <c r="HH8" s="1000"/>
      <c r="HI8" s="1000"/>
      <c r="HJ8" s="1000"/>
      <c r="HK8" s="1000"/>
      <c r="HL8" s="1000"/>
      <c r="HM8" s="1000"/>
      <c r="HN8" s="1000"/>
      <c r="HO8" s="1000"/>
      <c r="HP8" s="1000"/>
      <c r="HQ8" s="1000"/>
      <c r="HR8" s="1000"/>
      <c r="HS8" s="1000"/>
      <c r="HT8" s="1000"/>
      <c r="HU8" s="1000"/>
      <c r="HV8" s="1000"/>
      <c r="HW8" s="1000"/>
      <c r="HX8" s="1000"/>
      <c r="HY8" s="1000"/>
      <c r="HZ8" s="1000"/>
      <c r="IA8" s="1000"/>
      <c r="IB8" s="1000"/>
      <c r="IC8" s="1000"/>
      <c r="ID8" s="1000"/>
      <c r="IE8" s="1000"/>
      <c r="IF8" s="1000"/>
      <c r="IG8" s="1000"/>
      <c r="IH8" s="1000"/>
      <c r="II8" s="1000"/>
      <c r="IJ8" s="1000"/>
      <c r="IK8" s="1000"/>
      <c r="IL8" s="1000"/>
      <c r="IM8" s="1000"/>
      <c r="IN8" s="1000"/>
      <c r="IO8" s="1000"/>
      <c r="IP8" s="1000"/>
      <c r="IQ8" s="1000"/>
      <c r="IR8" s="1000"/>
      <c r="IS8" s="1000"/>
      <c r="IT8" s="1000"/>
      <c r="IU8" s="1000"/>
      <c r="IV8" s="1000"/>
    </row>
    <row r="9" spans="1:256" ht="15" customHeight="1" x14ac:dyDescent="0.3">
      <c r="A9" s="503" t="s">
        <v>263</v>
      </c>
      <c r="B9" s="504">
        <f>B8</f>
        <v>0</v>
      </c>
      <c r="C9" s="504">
        <f>C8</f>
        <v>0</v>
      </c>
      <c r="D9" s="502"/>
      <c r="E9" s="501"/>
      <c r="F9" s="501"/>
      <c r="G9" s="501"/>
      <c r="H9" s="501"/>
      <c r="I9" s="501"/>
      <c r="J9" s="501"/>
      <c r="K9" s="501"/>
      <c r="L9" s="501"/>
      <c r="M9" s="501"/>
      <c r="N9" s="501"/>
      <c r="O9" s="501"/>
      <c r="P9" s="501"/>
      <c r="Q9" s="501"/>
      <c r="R9" s="501"/>
      <c r="S9" s="501"/>
      <c r="T9" s="501"/>
      <c r="U9" s="501"/>
      <c r="V9" s="501"/>
      <c r="W9" s="501"/>
      <c r="X9" s="501"/>
      <c r="Y9" s="501"/>
      <c r="Z9" s="501"/>
      <c r="AA9" s="501"/>
      <c r="AB9" s="501"/>
      <c r="AC9" s="501"/>
      <c r="AD9" s="501"/>
      <c r="AE9" s="501"/>
      <c r="AF9" s="501"/>
      <c r="AG9" s="501"/>
      <c r="AH9" s="501"/>
      <c r="AI9" s="501"/>
      <c r="AJ9" s="501"/>
      <c r="AK9" s="501"/>
      <c r="AL9" s="501"/>
      <c r="AM9" s="501"/>
      <c r="AN9" s="501"/>
      <c r="AO9" s="501"/>
      <c r="AP9" s="501"/>
      <c r="AQ9" s="501"/>
      <c r="AR9" s="501"/>
      <c r="AS9" s="501"/>
      <c r="AT9" s="501"/>
      <c r="AU9" s="501"/>
      <c r="AV9" s="501"/>
      <c r="AW9" s="501"/>
      <c r="AX9" s="501"/>
      <c r="AY9" s="501"/>
      <c r="AZ9" s="501"/>
      <c r="BA9" s="501"/>
      <c r="BB9" s="501"/>
      <c r="BC9" s="501"/>
      <c r="BD9" s="501"/>
      <c r="BE9" s="501"/>
      <c r="BF9" s="501"/>
      <c r="BG9" s="501"/>
      <c r="BH9" s="501"/>
      <c r="BI9" s="501"/>
      <c r="BJ9" s="501"/>
      <c r="BK9" s="501"/>
      <c r="BL9" s="501"/>
      <c r="BM9" s="501"/>
      <c r="BN9" s="501"/>
      <c r="BO9" s="501"/>
      <c r="BP9" s="501"/>
      <c r="BQ9" s="501"/>
      <c r="BR9" s="501"/>
      <c r="BS9" s="501"/>
      <c r="BT9" s="501"/>
      <c r="BU9" s="501"/>
      <c r="BV9" s="501"/>
      <c r="BW9" s="501"/>
      <c r="BX9" s="501"/>
      <c r="BY9" s="501"/>
      <c r="BZ9" s="501"/>
      <c r="CA9" s="501"/>
      <c r="CB9" s="501"/>
      <c r="CC9" s="501"/>
      <c r="CD9" s="501"/>
      <c r="CE9" s="501"/>
      <c r="CF9" s="501"/>
      <c r="CG9" s="501"/>
      <c r="CH9" s="501"/>
      <c r="CI9" s="501"/>
      <c r="CJ9" s="501"/>
      <c r="CK9" s="501"/>
      <c r="CL9" s="501"/>
      <c r="CM9" s="501"/>
      <c r="CN9" s="501"/>
      <c r="CO9" s="501"/>
      <c r="CP9" s="501"/>
      <c r="CQ9" s="501"/>
      <c r="CR9" s="501"/>
      <c r="CS9" s="501"/>
      <c r="CT9" s="501"/>
      <c r="CU9" s="501"/>
      <c r="CV9" s="501"/>
      <c r="CW9" s="501"/>
      <c r="CX9" s="501"/>
      <c r="CY9" s="501"/>
      <c r="CZ9" s="501"/>
      <c r="DA9" s="501"/>
      <c r="DB9" s="501"/>
      <c r="DC9" s="501"/>
      <c r="DD9" s="501"/>
      <c r="DE9" s="501"/>
      <c r="DF9" s="501"/>
      <c r="DG9" s="501"/>
      <c r="DH9" s="501"/>
      <c r="DI9" s="501"/>
      <c r="DJ9" s="501"/>
      <c r="DK9" s="501"/>
      <c r="DL9" s="501"/>
      <c r="DM9" s="501"/>
      <c r="DN9" s="501"/>
      <c r="DO9" s="501"/>
      <c r="DP9" s="501"/>
      <c r="DQ9" s="501"/>
      <c r="DR9" s="501"/>
      <c r="DS9" s="501"/>
      <c r="DT9" s="501"/>
      <c r="DU9" s="501"/>
      <c r="DV9" s="501"/>
      <c r="DW9" s="501"/>
      <c r="DX9" s="501"/>
      <c r="DY9" s="501"/>
      <c r="DZ9" s="501"/>
      <c r="EA9" s="501"/>
      <c r="EB9" s="501"/>
      <c r="EC9" s="501"/>
      <c r="ED9" s="501"/>
      <c r="EE9" s="501"/>
      <c r="EF9" s="501"/>
      <c r="EG9" s="501"/>
      <c r="EH9" s="501"/>
      <c r="EI9" s="501"/>
      <c r="EJ9" s="501"/>
      <c r="EK9" s="501"/>
      <c r="EL9" s="501"/>
      <c r="EM9" s="501"/>
      <c r="EN9" s="501"/>
      <c r="EO9" s="501"/>
      <c r="EP9" s="501"/>
      <c r="EQ9" s="501"/>
      <c r="ER9" s="501"/>
      <c r="ES9" s="501"/>
      <c r="ET9" s="501"/>
      <c r="EU9" s="501"/>
      <c r="EV9" s="501"/>
      <c r="EW9" s="501"/>
      <c r="EX9" s="501"/>
      <c r="EY9" s="501"/>
      <c r="EZ9" s="501"/>
      <c r="FA9" s="501"/>
      <c r="FB9" s="501"/>
      <c r="FC9" s="501"/>
      <c r="FD9" s="501"/>
      <c r="FE9" s="501"/>
      <c r="FF9" s="501"/>
      <c r="FG9" s="501"/>
      <c r="FH9" s="501"/>
      <c r="FI9" s="501"/>
      <c r="FJ9" s="501"/>
      <c r="FK9" s="501"/>
      <c r="FL9" s="501"/>
      <c r="FM9" s="501"/>
      <c r="FN9" s="501"/>
      <c r="FO9" s="501"/>
      <c r="FP9" s="501"/>
      <c r="FQ9" s="501"/>
      <c r="FR9" s="501"/>
      <c r="FS9" s="501"/>
      <c r="FT9" s="501"/>
      <c r="FU9" s="501"/>
      <c r="FV9" s="501"/>
      <c r="FW9" s="501"/>
      <c r="FX9" s="501"/>
      <c r="FY9" s="501"/>
      <c r="FZ9" s="501"/>
      <c r="GA9" s="501"/>
      <c r="GB9" s="501"/>
      <c r="GC9" s="501"/>
      <c r="GD9" s="501"/>
      <c r="GE9" s="501"/>
      <c r="GF9" s="501"/>
      <c r="GG9" s="501"/>
      <c r="GH9" s="501"/>
      <c r="GI9" s="501"/>
      <c r="GJ9" s="501"/>
      <c r="GK9" s="501"/>
      <c r="GL9" s="501"/>
      <c r="GM9" s="501"/>
      <c r="GN9" s="501"/>
      <c r="GO9" s="501"/>
      <c r="GP9" s="501"/>
      <c r="GQ9" s="501"/>
      <c r="GR9" s="501"/>
      <c r="GS9" s="501"/>
      <c r="GT9" s="501"/>
      <c r="GU9" s="501"/>
      <c r="GV9" s="501"/>
      <c r="GW9" s="501"/>
      <c r="GX9" s="501"/>
      <c r="GY9" s="501"/>
      <c r="GZ9" s="501"/>
      <c r="HA9" s="501"/>
      <c r="HB9" s="501"/>
      <c r="HC9" s="501"/>
      <c r="HD9" s="501"/>
      <c r="HE9" s="501"/>
      <c r="HF9" s="501"/>
      <c r="HG9" s="501"/>
      <c r="HH9" s="501"/>
      <c r="HI9" s="501"/>
      <c r="HJ9" s="501"/>
      <c r="HK9" s="501"/>
      <c r="HL9" s="501"/>
      <c r="HM9" s="501"/>
      <c r="HN9" s="501"/>
      <c r="HO9" s="501"/>
      <c r="HP9" s="501"/>
      <c r="HQ9" s="501"/>
      <c r="HR9" s="501"/>
      <c r="HS9" s="501"/>
      <c r="HT9" s="501"/>
      <c r="HU9" s="501"/>
      <c r="HV9" s="501"/>
      <c r="HW9" s="501"/>
      <c r="HX9" s="501"/>
      <c r="HY9" s="501"/>
      <c r="HZ9" s="501"/>
      <c r="IA9" s="501"/>
      <c r="IB9" s="501"/>
      <c r="IC9" s="501"/>
      <c r="ID9" s="501"/>
      <c r="IE9" s="501"/>
      <c r="IF9" s="501"/>
      <c r="IG9" s="501"/>
      <c r="IH9" s="501"/>
      <c r="II9" s="501"/>
      <c r="IJ9" s="501"/>
      <c r="IK9" s="501"/>
      <c r="IL9" s="501"/>
      <c r="IM9" s="501"/>
      <c r="IN9" s="501"/>
      <c r="IO9" s="501"/>
      <c r="IP9" s="501"/>
      <c r="IQ9" s="501"/>
      <c r="IR9" s="501"/>
      <c r="IS9" s="501"/>
      <c r="IT9" s="501"/>
      <c r="IU9" s="501"/>
      <c r="IV9" s="501"/>
    </row>
    <row r="10" spans="1:256" ht="15" customHeight="1" x14ac:dyDescent="0.3">
      <c r="A10" s="502"/>
      <c r="B10" s="500"/>
      <c r="C10" s="500"/>
      <c r="D10" s="502"/>
      <c r="E10" s="502"/>
      <c r="F10" s="502"/>
      <c r="G10" s="502"/>
      <c r="H10" s="502"/>
      <c r="I10" s="502"/>
      <c r="J10" s="502"/>
      <c r="K10" s="1000"/>
      <c r="L10" s="1000"/>
      <c r="M10" s="1000"/>
      <c r="N10" s="1000"/>
      <c r="O10" s="1000"/>
      <c r="P10" s="1000"/>
      <c r="Q10" s="1000"/>
      <c r="R10" s="1000"/>
      <c r="S10" s="1000"/>
      <c r="T10" s="1000"/>
      <c r="U10" s="1000"/>
      <c r="V10" s="1000"/>
      <c r="W10" s="1000"/>
      <c r="X10" s="1000"/>
      <c r="Y10" s="1000"/>
      <c r="Z10" s="1000"/>
      <c r="AA10" s="1000"/>
      <c r="AB10" s="1000"/>
      <c r="AC10" s="1000"/>
      <c r="AD10" s="1000"/>
      <c r="AE10" s="1000"/>
      <c r="AF10" s="1000"/>
      <c r="AG10" s="1000"/>
      <c r="AH10" s="1000"/>
      <c r="AI10" s="1000"/>
      <c r="AJ10" s="1000"/>
      <c r="AK10" s="1000"/>
      <c r="AL10" s="1000"/>
      <c r="AM10" s="1000"/>
      <c r="AN10" s="1000"/>
      <c r="AO10" s="1000"/>
      <c r="AP10" s="1000"/>
      <c r="AQ10" s="1000"/>
      <c r="AR10" s="1000"/>
      <c r="AS10" s="1000"/>
      <c r="AT10" s="1000"/>
      <c r="AU10" s="1000"/>
      <c r="AV10" s="1000"/>
      <c r="AW10" s="1000"/>
      <c r="AX10" s="1000"/>
      <c r="AY10" s="1000"/>
      <c r="AZ10" s="1000"/>
      <c r="BA10" s="1000"/>
      <c r="BB10" s="1000"/>
      <c r="BC10" s="1000"/>
      <c r="BD10" s="1000"/>
      <c r="BE10" s="1000"/>
      <c r="BF10" s="1000"/>
      <c r="BG10" s="1000"/>
      <c r="BH10" s="1000"/>
      <c r="BI10" s="1000"/>
      <c r="BJ10" s="1000"/>
      <c r="BK10" s="1000"/>
      <c r="BL10" s="1000"/>
      <c r="BM10" s="1000"/>
      <c r="BN10" s="1000"/>
      <c r="BO10" s="1000"/>
      <c r="BP10" s="1000"/>
      <c r="BQ10" s="1000"/>
      <c r="BR10" s="1000"/>
      <c r="BS10" s="1000"/>
      <c r="BT10" s="1000"/>
      <c r="BU10" s="1000"/>
      <c r="BV10" s="1000"/>
      <c r="BW10" s="1000"/>
      <c r="BX10" s="1000"/>
      <c r="BY10" s="1000"/>
      <c r="BZ10" s="1000"/>
      <c r="CA10" s="1000"/>
      <c r="CB10" s="1000"/>
      <c r="CC10" s="1000"/>
      <c r="CD10" s="1000"/>
      <c r="CE10" s="1000"/>
      <c r="CF10" s="1000"/>
      <c r="CG10" s="1000"/>
      <c r="CH10" s="1000"/>
      <c r="CI10" s="1000"/>
      <c r="CJ10" s="1000"/>
      <c r="CK10" s="1000"/>
      <c r="CL10" s="1000"/>
      <c r="CM10" s="1000"/>
      <c r="CN10" s="1000"/>
      <c r="CO10" s="1000"/>
      <c r="CP10" s="1000"/>
      <c r="CQ10" s="1000"/>
      <c r="CR10" s="1000"/>
      <c r="CS10" s="1000"/>
      <c r="CT10" s="1000"/>
      <c r="CU10" s="1000"/>
      <c r="CV10" s="1000"/>
      <c r="CW10" s="1000"/>
      <c r="CX10" s="1000"/>
      <c r="CY10" s="1000"/>
      <c r="CZ10" s="1000"/>
      <c r="DA10" s="1000"/>
      <c r="DB10" s="1000"/>
      <c r="DC10" s="1000"/>
      <c r="DD10" s="1000"/>
      <c r="DE10" s="1000"/>
      <c r="DF10" s="1000"/>
      <c r="DG10" s="1000"/>
      <c r="DH10" s="1000"/>
      <c r="DI10" s="1000"/>
      <c r="DJ10" s="1000"/>
      <c r="DK10" s="1000"/>
      <c r="DL10" s="1000"/>
      <c r="DM10" s="1000"/>
      <c r="DN10" s="1000"/>
      <c r="DO10" s="1000"/>
      <c r="DP10" s="1000"/>
      <c r="DQ10" s="1000"/>
      <c r="DR10" s="1000"/>
      <c r="DS10" s="1000"/>
      <c r="DT10" s="1000"/>
      <c r="DU10" s="1000"/>
      <c r="DV10" s="1000"/>
      <c r="DW10" s="1000"/>
      <c r="DX10" s="1000"/>
      <c r="DY10" s="1000"/>
      <c r="DZ10" s="1000"/>
      <c r="EA10" s="1000"/>
      <c r="EB10" s="1000"/>
      <c r="EC10" s="1000"/>
      <c r="ED10" s="1000"/>
      <c r="EE10" s="1000"/>
      <c r="EF10" s="1000"/>
      <c r="EG10" s="1000"/>
      <c r="EH10" s="1000"/>
      <c r="EI10" s="1000"/>
      <c r="EJ10" s="1000"/>
      <c r="EK10" s="1000"/>
      <c r="EL10" s="1000"/>
      <c r="EM10" s="1000"/>
      <c r="EN10" s="1000"/>
      <c r="EO10" s="1000"/>
      <c r="EP10" s="1000"/>
      <c r="EQ10" s="1000"/>
      <c r="ER10" s="1000"/>
      <c r="ES10" s="1000"/>
      <c r="ET10" s="1000"/>
      <c r="EU10" s="1000"/>
      <c r="EV10" s="1000"/>
      <c r="EW10" s="1000"/>
      <c r="EX10" s="1000"/>
      <c r="EY10" s="1000"/>
      <c r="EZ10" s="1000"/>
      <c r="FA10" s="1000"/>
      <c r="FB10" s="1000"/>
      <c r="FC10" s="1000"/>
      <c r="FD10" s="1000"/>
      <c r="FE10" s="1000"/>
      <c r="FF10" s="1000"/>
      <c r="FG10" s="1000"/>
      <c r="FH10" s="1000"/>
      <c r="FI10" s="1000"/>
      <c r="FJ10" s="1000"/>
      <c r="FK10" s="1000"/>
      <c r="FL10" s="1000"/>
      <c r="FM10" s="1000"/>
      <c r="FN10" s="1000"/>
      <c r="FO10" s="1000"/>
      <c r="FP10" s="1000"/>
      <c r="FQ10" s="1000"/>
      <c r="FR10" s="1000"/>
      <c r="FS10" s="1000"/>
      <c r="FT10" s="1000"/>
      <c r="FU10" s="1000"/>
      <c r="FV10" s="1000"/>
      <c r="FW10" s="1000"/>
      <c r="FX10" s="1000"/>
      <c r="FY10" s="1000"/>
      <c r="FZ10" s="1000"/>
      <c r="GA10" s="1000"/>
      <c r="GB10" s="1000"/>
      <c r="GC10" s="1000"/>
      <c r="GD10" s="1000"/>
      <c r="GE10" s="1000"/>
      <c r="GF10" s="1000"/>
      <c r="GG10" s="1000"/>
      <c r="GH10" s="1000"/>
      <c r="GI10" s="1000"/>
      <c r="GJ10" s="1000"/>
      <c r="GK10" s="1000"/>
      <c r="GL10" s="1000"/>
      <c r="GM10" s="1000"/>
      <c r="GN10" s="1000"/>
      <c r="GO10" s="1000"/>
      <c r="GP10" s="1000"/>
      <c r="GQ10" s="1000"/>
      <c r="GR10" s="1000"/>
      <c r="GS10" s="1000"/>
      <c r="GT10" s="1000"/>
      <c r="GU10" s="1000"/>
      <c r="GV10" s="1000"/>
      <c r="GW10" s="1000"/>
      <c r="GX10" s="1000"/>
      <c r="GY10" s="1000"/>
      <c r="GZ10" s="1000"/>
      <c r="HA10" s="1000"/>
      <c r="HB10" s="1000"/>
      <c r="HC10" s="1000"/>
      <c r="HD10" s="1000"/>
      <c r="HE10" s="1000"/>
      <c r="HF10" s="1000"/>
      <c r="HG10" s="1000"/>
      <c r="HH10" s="1000"/>
      <c r="HI10" s="1000"/>
      <c r="HJ10" s="1000"/>
      <c r="HK10" s="1000"/>
      <c r="HL10" s="1000"/>
      <c r="HM10" s="1000"/>
      <c r="HN10" s="1000"/>
      <c r="HO10" s="1000"/>
      <c r="HP10" s="1000"/>
      <c r="HQ10" s="1000"/>
      <c r="HR10" s="1000"/>
      <c r="HS10" s="1000"/>
      <c r="HT10" s="1000"/>
      <c r="HU10" s="1000"/>
      <c r="HV10" s="1000"/>
      <c r="HW10" s="1000"/>
      <c r="HX10" s="1000"/>
      <c r="HY10" s="1000"/>
      <c r="HZ10" s="1000"/>
      <c r="IA10" s="1000"/>
      <c r="IB10" s="1000"/>
      <c r="IC10" s="1000"/>
      <c r="ID10" s="1000"/>
      <c r="IE10" s="1000"/>
      <c r="IF10" s="1000"/>
      <c r="IG10" s="1000"/>
      <c r="IH10" s="1000"/>
      <c r="II10" s="1000"/>
      <c r="IJ10" s="1000"/>
      <c r="IK10" s="1000"/>
      <c r="IL10" s="1000"/>
      <c r="IM10" s="1000"/>
      <c r="IN10" s="1000"/>
      <c r="IO10" s="1000"/>
      <c r="IP10" s="1000"/>
      <c r="IQ10" s="1000"/>
      <c r="IR10" s="1000"/>
      <c r="IS10" s="1000"/>
      <c r="IT10" s="1000"/>
      <c r="IU10" s="1000"/>
      <c r="IV10" s="1000"/>
    </row>
    <row r="11" spans="1:256" ht="15" customHeight="1" x14ac:dyDescent="0.3">
      <c r="A11" s="503" t="s">
        <v>132</v>
      </c>
      <c r="B11" s="500">
        <v>0</v>
      </c>
      <c r="C11" s="500">
        <v>0</v>
      </c>
      <c r="D11" s="502"/>
      <c r="E11" s="502"/>
      <c r="F11" s="502"/>
      <c r="G11" s="502"/>
      <c r="H11" s="502"/>
      <c r="I11" s="502"/>
      <c r="J11" s="502"/>
      <c r="K11" s="1000"/>
      <c r="L11" s="1000"/>
      <c r="M11" s="1000"/>
      <c r="N11" s="1000"/>
      <c r="O11" s="1000"/>
      <c r="P11" s="1000"/>
      <c r="Q11" s="1000"/>
      <c r="R11" s="1000"/>
      <c r="S11" s="1000"/>
      <c r="T11" s="1000"/>
      <c r="U11" s="1000"/>
      <c r="V11" s="1000"/>
      <c r="W11" s="1000"/>
      <c r="X11" s="1000"/>
      <c r="Y11" s="1000"/>
      <c r="Z11" s="1000"/>
      <c r="AA11" s="1000"/>
      <c r="AB11" s="1000"/>
      <c r="AC11" s="1000"/>
      <c r="AD11" s="1000"/>
      <c r="AE11" s="1000"/>
      <c r="AF11" s="1000"/>
      <c r="AG11" s="1000"/>
      <c r="AH11" s="1000"/>
      <c r="AI11" s="1000"/>
      <c r="AJ11" s="1000"/>
      <c r="AK11" s="1000"/>
      <c r="AL11" s="1000"/>
      <c r="AM11" s="1000"/>
      <c r="AN11" s="1000"/>
      <c r="AO11" s="1000"/>
      <c r="AP11" s="1000"/>
      <c r="AQ11" s="1000"/>
      <c r="AR11" s="1000"/>
      <c r="AS11" s="1000"/>
      <c r="AT11" s="1000"/>
      <c r="AU11" s="1000"/>
      <c r="AV11" s="1000"/>
      <c r="AW11" s="1000"/>
      <c r="AX11" s="1000"/>
      <c r="AY11" s="1000"/>
      <c r="AZ11" s="1000"/>
      <c r="BA11" s="1000"/>
      <c r="BB11" s="1000"/>
      <c r="BC11" s="1000"/>
      <c r="BD11" s="1000"/>
      <c r="BE11" s="1000"/>
      <c r="BF11" s="1000"/>
      <c r="BG11" s="1000"/>
      <c r="BH11" s="1000"/>
      <c r="BI11" s="1000"/>
      <c r="BJ11" s="1000"/>
      <c r="BK11" s="1000"/>
      <c r="BL11" s="1000"/>
      <c r="BM11" s="1000"/>
      <c r="BN11" s="1000"/>
      <c r="BO11" s="1000"/>
      <c r="BP11" s="1000"/>
      <c r="BQ11" s="1000"/>
      <c r="BR11" s="1000"/>
      <c r="BS11" s="1000"/>
      <c r="BT11" s="1000"/>
      <c r="BU11" s="1000"/>
      <c r="BV11" s="1000"/>
      <c r="BW11" s="1000"/>
      <c r="BX11" s="1000"/>
      <c r="BY11" s="1000"/>
      <c r="BZ11" s="1000"/>
      <c r="CA11" s="1000"/>
      <c r="CB11" s="1000"/>
      <c r="CC11" s="1000"/>
      <c r="CD11" s="1000"/>
      <c r="CE11" s="1000"/>
      <c r="CF11" s="1000"/>
      <c r="CG11" s="1000"/>
      <c r="CH11" s="1000"/>
      <c r="CI11" s="1000"/>
      <c r="CJ11" s="1000"/>
      <c r="CK11" s="1000"/>
      <c r="CL11" s="1000"/>
      <c r="CM11" s="1000"/>
      <c r="CN11" s="1000"/>
      <c r="CO11" s="1000"/>
      <c r="CP11" s="1000"/>
      <c r="CQ11" s="1000"/>
      <c r="CR11" s="1000"/>
      <c r="CS11" s="1000"/>
      <c r="CT11" s="1000"/>
      <c r="CU11" s="1000"/>
      <c r="CV11" s="1000"/>
      <c r="CW11" s="1000"/>
      <c r="CX11" s="1000"/>
      <c r="CY11" s="1000"/>
      <c r="CZ11" s="1000"/>
      <c r="DA11" s="1000"/>
      <c r="DB11" s="1000"/>
      <c r="DC11" s="1000"/>
      <c r="DD11" s="1000"/>
      <c r="DE11" s="1000"/>
      <c r="DF11" s="1000"/>
      <c r="DG11" s="1000"/>
      <c r="DH11" s="1000"/>
      <c r="DI11" s="1000"/>
      <c r="DJ11" s="1000"/>
      <c r="DK11" s="1000"/>
      <c r="DL11" s="1000"/>
      <c r="DM11" s="1000"/>
      <c r="DN11" s="1000"/>
      <c r="DO11" s="1000"/>
      <c r="DP11" s="1000"/>
      <c r="DQ11" s="1000"/>
      <c r="DR11" s="1000"/>
      <c r="DS11" s="1000"/>
      <c r="DT11" s="1000"/>
      <c r="DU11" s="1000"/>
      <c r="DV11" s="1000"/>
      <c r="DW11" s="1000"/>
      <c r="DX11" s="1000"/>
      <c r="DY11" s="1000"/>
      <c r="DZ11" s="1000"/>
      <c r="EA11" s="1000"/>
      <c r="EB11" s="1000"/>
      <c r="EC11" s="1000"/>
      <c r="ED11" s="1000"/>
      <c r="EE11" s="1000"/>
      <c r="EF11" s="1000"/>
      <c r="EG11" s="1000"/>
      <c r="EH11" s="1000"/>
      <c r="EI11" s="1000"/>
      <c r="EJ11" s="1000"/>
      <c r="EK11" s="1000"/>
      <c r="EL11" s="1000"/>
      <c r="EM11" s="1000"/>
      <c r="EN11" s="1000"/>
      <c r="EO11" s="1000"/>
      <c r="EP11" s="1000"/>
      <c r="EQ11" s="1000"/>
      <c r="ER11" s="1000"/>
      <c r="ES11" s="1000"/>
      <c r="ET11" s="1000"/>
      <c r="EU11" s="1000"/>
      <c r="EV11" s="1000"/>
      <c r="EW11" s="1000"/>
      <c r="EX11" s="1000"/>
      <c r="EY11" s="1000"/>
      <c r="EZ11" s="1000"/>
      <c r="FA11" s="1000"/>
      <c r="FB11" s="1000"/>
      <c r="FC11" s="1000"/>
      <c r="FD11" s="1000"/>
      <c r="FE11" s="1000"/>
      <c r="FF11" s="1000"/>
      <c r="FG11" s="1000"/>
      <c r="FH11" s="1000"/>
      <c r="FI11" s="1000"/>
      <c r="FJ11" s="1000"/>
      <c r="FK11" s="1000"/>
      <c r="FL11" s="1000"/>
      <c r="FM11" s="1000"/>
      <c r="FN11" s="1000"/>
      <c r="FO11" s="1000"/>
      <c r="FP11" s="1000"/>
      <c r="FQ11" s="1000"/>
      <c r="FR11" s="1000"/>
      <c r="FS11" s="1000"/>
      <c r="FT11" s="1000"/>
      <c r="FU11" s="1000"/>
      <c r="FV11" s="1000"/>
      <c r="FW11" s="1000"/>
      <c r="FX11" s="1000"/>
      <c r="FY11" s="1000"/>
      <c r="FZ11" s="1000"/>
      <c r="GA11" s="1000"/>
      <c r="GB11" s="1000"/>
      <c r="GC11" s="1000"/>
      <c r="GD11" s="1000"/>
      <c r="GE11" s="1000"/>
      <c r="GF11" s="1000"/>
      <c r="GG11" s="1000"/>
      <c r="GH11" s="1000"/>
      <c r="GI11" s="1000"/>
      <c r="GJ11" s="1000"/>
      <c r="GK11" s="1000"/>
      <c r="GL11" s="1000"/>
      <c r="GM11" s="1000"/>
      <c r="GN11" s="1000"/>
      <c r="GO11" s="1000"/>
      <c r="GP11" s="1000"/>
      <c r="GQ11" s="1000"/>
      <c r="GR11" s="1000"/>
      <c r="GS11" s="1000"/>
      <c r="GT11" s="1000"/>
      <c r="GU11" s="1000"/>
      <c r="GV11" s="1000"/>
      <c r="GW11" s="1000"/>
      <c r="GX11" s="1000"/>
      <c r="GY11" s="1000"/>
      <c r="GZ11" s="1000"/>
      <c r="HA11" s="1000"/>
      <c r="HB11" s="1000"/>
      <c r="HC11" s="1000"/>
      <c r="HD11" s="1000"/>
      <c r="HE11" s="1000"/>
      <c r="HF11" s="1000"/>
      <c r="HG11" s="1000"/>
      <c r="HH11" s="1000"/>
      <c r="HI11" s="1000"/>
      <c r="HJ11" s="1000"/>
      <c r="HK11" s="1000"/>
      <c r="HL11" s="1000"/>
      <c r="HM11" s="1000"/>
      <c r="HN11" s="1000"/>
      <c r="HO11" s="1000"/>
      <c r="HP11" s="1000"/>
      <c r="HQ11" s="1000"/>
      <c r="HR11" s="1000"/>
      <c r="HS11" s="1000"/>
      <c r="HT11" s="1000"/>
      <c r="HU11" s="1000"/>
      <c r="HV11" s="1000"/>
      <c r="HW11" s="1000"/>
      <c r="HX11" s="1000"/>
      <c r="HY11" s="1000"/>
      <c r="HZ11" s="1000"/>
      <c r="IA11" s="1000"/>
      <c r="IB11" s="1000"/>
      <c r="IC11" s="1000"/>
      <c r="ID11" s="1000"/>
      <c r="IE11" s="1000"/>
      <c r="IF11" s="1000"/>
      <c r="IG11" s="1000"/>
      <c r="IH11" s="1000"/>
      <c r="II11" s="1000"/>
      <c r="IJ11" s="1000"/>
      <c r="IK11" s="1000"/>
      <c r="IL11" s="1000"/>
      <c r="IM11" s="1000"/>
      <c r="IN11" s="1000"/>
      <c r="IO11" s="1000"/>
      <c r="IP11" s="1000"/>
      <c r="IQ11" s="1000"/>
      <c r="IR11" s="1000"/>
      <c r="IS11" s="1000"/>
      <c r="IT11" s="1000"/>
      <c r="IU11" s="1000"/>
      <c r="IV11" s="1000"/>
    </row>
    <row r="12" spans="1:256" ht="15" customHeight="1" x14ac:dyDescent="0.3">
      <c r="A12" s="502" t="s">
        <v>603</v>
      </c>
      <c r="B12" s="500">
        <v>0</v>
      </c>
      <c r="C12" s="500">
        <v>0</v>
      </c>
      <c r="D12" s="502"/>
      <c r="E12" s="502"/>
      <c r="F12" s="502"/>
      <c r="G12" s="502"/>
      <c r="H12" s="502"/>
      <c r="I12" s="502"/>
      <c r="J12" s="502"/>
      <c r="K12" s="1000"/>
      <c r="L12" s="1000"/>
      <c r="M12" s="1000"/>
      <c r="N12" s="1000"/>
      <c r="O12" s="1000"/>
      <c r="P12" s="1000"/>
      <c r="Q12" s="1000"/>
      <c r="R12" s="1000"/>
      <c r="S12" s="1000"/>
      <c r="T12" s="1000"/>
      <c r="U12" s="1000"/>
      <c r="V12" s="1000"/>
      <c r="W12" s="1000"/>
      <c r="X12" s="1000"/>
      <c r="Y12" s="1000"/>
      <c r="Z12" s="1000"/>
      <c r="AA12" s="1000"/>
      <c r="AB12" s="1000"/>
      <c r="AC12" s="1000"/>
      <c r="AD12" s="1000"/>
      <c r="AE12" s="1000"/>
      <c r="AF12" s="1000"/>
      <c r="AG12" s="1000"/>
      <c r="AH12" s="1000"/>
      <c r="AI12" s="1000"/>
      <c r="AJ12" s="1000"/>
      <c r="AK12" s="1000"/>
      <c r="AL12" s="1000"/>
      <c r="AM12" s="1000"/>
      <c r="AN12" s="1000"/>
      <c r="AO12" s="1000"/>
      <c r="AP12" s="1000"/>
      <c r="AQ12" s="1000"/>
      <c r="AR12" s="1000"/>
      <c r="AS12" s="1000"/>
      <c r="AT12" s="1000"/>
      <c r="AU12" s="1000"/>
      <c r="AV12" s="1000"/>
      <c r="AW12" s="1000"/>
      <c r="AX12" s="1000"/>
      <c r="AY12" s="1000"/>
      <c r="AZ12" s="1000"/>
      <c r="BA12" s="1000"/>
      <c r="BB12" s="1000"/>
      <c r="BC12" s="1000"/>
      <c r="BD12" s="1000"/>
      <c r="BE12" s="1000"/>
      <c r="BF12" s="1000"/>
      <c r="BG12" s="1000"/>
      <c r="BH12" s="1000"/>
      <c r="BI12" s="1000"/>
      <c r="BJ12" s="1000"/>
      <c r="BK12" s="1000"/>
      <c r="BL12" s="1000"/>
      <c r="BM12" s="1000"/>
      <c r="BN12" s="1000"/>
      <c r="BO12" s="1000"/>
      <c r="BP12" s="1000"/>
      <c r="BQ12" s="1000"/>
      <c r="BR12" s="1000"/>
      <c r="BS12" s="1000"/>
      <c r="BT12" s="1000"/>
      <c r="BU12" s="1000"/>
      <c r="BV12" s="1000"/>
      <c r="BW12" s="1000"/>
      <c r="BX12" s="1000"/>
      <c r="BY12" s="1000"/>
      <c r="BZ12" s="1000"/>
      <c r="CA12" s="1000"/>
      <c r="CB12" s="1000"/>
      <c r="CC12" s="1000"/>
      <c r="CD12" s="1000"/>
      <c r="CE12" s="1000"/>
      <c r="CF12" s="1000"/>
      <c r="CG12" s="1000"/>
      <c r="CH12" s="1000"/>
      <c r="CI12" s="1000"/>
      <c r="CJ12" s="1000"/>
      <c r="CK12" s="1000"/>
      <c r="CL12" s="1000"/>
      <c r="CM12" s="1000"/>
      <c r="CN12" s="1000"/>
      <c r="CO12" s="1000"/>
      <c r="CP12" s="1000"/>
      <c r="CQ12" s="1000"/>
      <c r="CR12" s="1000"/>
      <c r="CS12" s="1000"/>
      <c r="CT12" s="1000"/>
      <c r="CU12" s="1000"/>
      <c r="CV12" s="1000"/>
      <c r="CW12" s="1000"/>
      <c r="CX12" s="1000"/>
      <c r="CY12" s="1000"/>
      <c r="CZ12" s="1000"/>
      <c r="DA12" s="1000"/>
      <c r="DB12" s="1000"/>
      <c r="DC12" s="1000"/>
      <c r="DD12" s="1000"/>
      <c r="DE12" s="1000"/>
      <c r="DF12" s="1000"/>
      <c r="DG12" s="1000"/>
      <c r="DH12" s="1000"/>
      <c r="DI12" s="1000"/>
      <c r="DJ12" s="1000"/>
      <c r="DK12" s="1000"/>
      <c r="DL12" s="1000"/>
      <c r="DM12" s="1000"/>
      <c r="DN12" s="1000"/>
      <c r="DO12" s="1000"/>
      <c r="DP12" s="1000"/>
      <c r="DQ12" s="1000"/>
      <c r="DR12" s="1000"/>
      <c r="DS12" s="1000"/>
      <c r="DT12" s="1000"/>
      <c r="DU12" s="1000"/>
      <c r="DV12" s="1000"/>
      <c r="DW12" s="1000"/>
      <c r="DX12" s="1000"/>
      <c r="DY12" s="1000"/>
      <c r="DZ12" s="1000"/>
      <c r="EA12" s="1000"/>
      <c r="EB12" s="1000"/>
      <c r="EC12" s="1000"/>
      <c r="ED12" s="1000"/>
      <c r="EE12" s="1000"/>
      <c r="EF12" s="1000"/>
      <c r="EG12" s="1000"/>
      <c r="EH12" s="1000"/>
      <c r="EI12" s="1000"/>
      <c r="EJ12" s="1000"/>
      <c r="EK12" s="1000"/>
      <c r="EL12" s="1000"/>
      <c r="EM12" s="1000"/>
      <c r="EN12" s="1000"/>
      <c r="EO12" s="1000"/>
      <c r="EP12" s="1000"/>
      <c r="EQ12" s="1000"/>
      <c r="ER12" s="1000"/>
      <c r="ES12" s="1000"/>
      <c r="ET12" s="1000"/>
      <c r="EU12" s="1000"/>
      <c r="EV12" s="1000"/>
      <c r="EW12" s="1000"/>
      <c r="EX12" s="1000"/>
      <c r="EY12" s="1000"/>
      <c r="EZ12" s="1000"/>
      <c r="FA12" s="1000"/>
      <c r="FB12" s="1000"/>
      <c r="FC12" s="1000"/>
      <c r="FD12" s="1000"/>
      <c r="FE12" s="1000"/>
      <c r="FF12" s="1000"/>
      <c r="FG12" s="1000"/>
      <c r="FH12" s="1000"/>
      <c r="FI12" s="1000"/>
      <c r="FJ12" s="1000"/>
      <c r="FK12" s="1000"/>
      <c r="FL12" s="1000"/>
      <c r="FM12" s="1000"/>
      <c r="FN12" s="1000"/>
      <c r="FO12" s="1000"/>
      <c r="FP12" s="1000"/>
      <c r="FQ12" s="1000"/>
      <c r="FR12" s="1000"/>
      <c r="FS12" s="1000"/>
      <c r="FT12" s="1000"/>
      <c r="FU12" s="1000"/>
      <c r="FV12" s="1000"/>
      <c r="FW12" s="1000"/>
      <c r="FX12" s="1000"/>
      <c r="FY12" s="1000"/>
      <c r="FZ12" s="1000"/>
      <c r="GA12" s="1000"/>
      <c r="GB12" s="1000"/>
      <c r="GC12" s="1000"/>
      <c r="GD12" s="1000"/>
      <c r="GE12" s="1000"/>
      <c r="GF12" s="1000"/>
      <c r="GG12" s="1000"/>
      <c r="GH12" s="1000"/>
      <c r="GI12" s="1000"/>
      <c r="GJ12" s="1000"/>
      <c r="GK12" s="1000"/>
      <c r="GL12" s="1000"/>
      <c r="GM12" s="1000"/>
      <c r="GN12" s="1000"/>
      <c r="GO12" s="1000"/>
      <c r="GP12" s="1000"/>
      <c r="GQ12" s="1000"/>
      <c r="GR12" s="1000"/>
      <c r="GS12" s="1000"/>
      <c r="GT12" s="1000"/>
      <c r="GU12" s="1000"/>
      <c r="GV12" s="1000"/>
      <c r="GW12" s="1000"/>
      <c r="GX12" s="1000"/>
      <c r="GY12" s="1000"/>
      <c r="GZ12" s="1000"/>
      <c r="HA12" s="1000"/>
      <c r="HB12" s="1000"/>
      <c r="HC12" s="1000"/>
      <c r="HD12" s="1000"/>
      <c r="HE12" s="1000"/>
      <c r="HF12" s="1000"/>
      <c r="HG12" s="1000"/>
      <c r="HH12" s="1000"/>
      <c r="HI12" s="1000"/>
      <c r="HJ12" s="1000"/>
      <c r="HK12" s="1000"/>
      <c r="HL12" s="1000"/>
      <c r="HM12" s="1000"/>
      <c r="HN12" s="1000"/>
      <c r="HO12" s="1000"/>
      <c r="HP12" s="1000"/>
      <c r="HQ12" s="1000"/>
      <c r="HR12" s="1000"/>
      <c r="HS12" s="1000"/>
      <c r="HT12" s="1000"/>
      <c r="HU12" s="1000"/>
      <c r="HV12" s="1000"/>
      <c r="HW12" s="1000"/>
      <c r="HX12" s="1000"/>
      <c r="HY12" s="1000"/>
      <c r="HZ12" s="1000"/>
      <c r="IA12" s="1000"/>
      <c r="IB12" s="1000"/>
      <c r="IC12" s="1000"/>
      <c r="ID12" s="1000"/>
      <c r="IE12" s="1000"/>
      <c r="IF12" s="1000"/>
      <c r="IG12" s="1000"/>
      <c r="IH12" s="1000"/>
      <c r="II12" s="1000"/>
      <c r="IJ12" s="1000"/>
      <c r="IK12" s="1000"/>
      <c r="IL12" s="1000"/>
      <c r="IM12" s="1000"/>
      <c r="IN12" s="1000"/>
      <c r="IO12" s="1000"/>
      <c r="IP12" s="1000"/>
      <c r="IQ12" s="1000"/>
      <c r="IR12" s="1000"/>
      <c r="IS12" s="1000"/>
      <c r="IT12" s="1000"/>
      <c r="IU12" s="1000"/>
      <c r="IV12" s="1000"/>
    </row>
    <row r="13" spans="1:256" ht="15" customHeight="1" x14ac:dyDescent="0.3">
      <c r="A13" s="503" t="s">
        <v>263</v>
      </c>
      <c r="B13" s="504">
        <f>B12</f>
        <v>0</v>
      </c>
      <c r="C13" s="504">
        <f>C12</f>
        <v>0</v>
      </c>
      <c r="D13" s="502"/>
      <c r="E13" s="505"/>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c r="AW13" s="501"/>
      <c r="AX13" s="501"/>
      <c r="AY13" s="501"/>
      <c r="AZ13" s="501"/>
      <c r="BA13" s="501"/>
      <c r="BB13" s="501"/>
      <c r="BC13" s="501"/>
      <c r="BD13" s="501"/>
      <c r="BE13" s="501"/>
      <c r="BF13" s="501"/>
      <c r="BG13" s="501"/>
      <c r="BH13" s="501"/>
      <c r="BI13" s="501"/>
      <c r="BJ13" s="501"/>
      <c r="BK13" s="501"/>
      <c r="BL13" s="501"/>
      <c r="BM13" s="501"/>
      <c r="BN13" s="501"/>
      <c r="BO13" s="501"/>
      <c r="BP13" s="501"/>
      <c r="BQ13" s="501"/>
      <c r="BR13" s="501"/>
      <c r="BS13" s="501"/>
      <c r="BT13" s="501"/>
      <c r="BU13" s="501"/>
      <c r="BV13" s="501"/>
      <c r="BW13" s="501"/>
      <c r="BX13" s="501"/>
      <c r="BY13" s="501"/>
      <c r="BZ13" s="501"/>
      <c r="CA13" s="501"/>
      <c r="CB13" s="501"/>
      <c r="CC13" s="501"/>
      <c r="CD13" s="501"/>
      <c r="CE13" s="501"/>
      <c r="CF13" s="501"/>
      <c r="CG13" s="501"/>
      <c r="CH13" s="501"/>
      <c r="CI13" s="501"/>
      <c r="CJ13" s="501"/>
      <c r="CK13" s="501"/>
      <c r="CL13" s="501"/>
      <c r="CM13" s="501"/>
      <c r="CN13" s="501"/>
      <c r="CO13" s="501"/>
      <c r="CP13" s="501"/>
      <c r="CQ13" s="501"/>
      <c r="CR13" s="501"/>
      <c r="CS13" s="501"/>
      <c r="CT13" s="501"/>
      <c r="CU13" s="501"/>
      <c r="CV13" s="501"/>
      <c r="CW13" s="501"/>
      <c r="CX13" s="501"/>
      <c r="CY13" s="501"/>
      <c r="CZ13" s="501"/>
      <c r="DA13" s="501"/>
      <c r="DB13" s="501"/>
      <c r="DC13" s="501"/>
      <c r="DD13" s="501"/>
      <c r="DE13" s="501"/>
      <c r="DF13" s="501"/>
      <c r="DG13" s="501"/>
      <c r="DH13" s="501"/>
      <c r="DI13" s="501"/>
      <c r="DJ13" s="501"/>
      <c r="DK13" s="501"/>
      <c r="DL13" s="501"/>
      <c r="DM13" s="501"/>
      <c r="DN13" s="501"/>
      <c r="DO13" s="501"/>
      <c r="DP13" s="501"/>
      <c r="DQ13" s="501"/>
      <c r="DR13" s="501"/>
      <c r="DS13" s="501"/>
      <c r="DT13" s="501"/>
      <c r="DU13" s="501"/>
      <c r="DV13" s="501"/>
      <c r="DW13" s="501"/>
      <c r="DX13" s="501"/>
      <c r="DY13" s="501"/>
      <c r="DZ13" s="501"/>
      <c r="EA13" s="501"/>
      <c r="EB13" s="501"/>
      <c r="EC13" s="501"/>
      <c r="ED13" s="501"/>
      <c r="EE13" s="501"/>
      <c r="EF13" s="501"/>
      <c r="EG13" s="501"/>
      <c r="EH13" s="501"/>
      <c r="EI13" s="501"/>
      <c r="EJ13" s="501"/>
      <c r="EK13" s="501"/>
      <c r="EL13" s="501"/>
      <c r="EM13" s="501"/>
      <c r="EN13" s="501"/>
      <c r="EO13" s="501"/>
      <c r="EP13" s="501"/>
      <c r="EQ13" s="501"/>
      <c r="ER13" s="501"/>
      <c r="ES13" s="501"/>
      <c r="ET13" s="501"/>
      <c r="EU13" s="501"/>
      <c r="EV13" s="501"/>
      <c r="EW13" s="501"/>
      <c r="EX13" s="501"/>
      <c r="EY13" s="501"/>
      <c r="EZ13" s="501"/>
      <c r="FA13" s="501"/>
      <c r="FB13" s="501"/>
      <c r="FC13" s="501"/>
      <c r="FD13" s="501"/>
      <c r="FE13" s="501"/>
      <c r="FF13" s="501"/>
      <c r="FG13" s="501"/>
      <c r="FH13" s="501"/>
      <c r="FI13" s="501"/>
      <c r="FJ13" s="501"/>
      <c r="FK13" s="501"/>
      <c r="FL13" s="501"/>
      <c r="FM13" s="501"/>
      <c r="FN13" s="501"/>
      <c r="FO13" s="501"/>
      <c r="FP13" s="501"/>
      <c r="FQ13" s="501"/>
      <c r="FR13" s="501"/>
      <c r="FS13" s="501"/>
      <c r="FT13" s="501"/>
      <c r="FU13" s="501"/>
      <c r="FV13" s="501"/>
      <c r="FW13" s="501"/>
      <c r="FX13" s="501"/>
      <c r="FY13" s="501"/>
      <c r="FZ13" s="501"/>
      <c r="GA13" s="501"/>
      <c r="GB13" s="501"/>
      <c r="GC13" s="501"/>
      <c r="GD13" s="501"/>
      <c r="GE13" s="501"/>
      <c r="GF13" s="501"/>
      <c r="GG13" s="501"/>
      <c r="GH13" s="501"/>
      <c r="GI13" s="501"/>
      <c r="GJ13" s="501"/>
      <c r="GK13" s="501"/>
      <c r="GL13" s="501"/>
      <c r="GM13" s="501"/>
      <c r="GN13" s="501"/>
      <c r="GO13" s="501"/>
      <c r="GP13" s="501"/>
      <c r="GQ13" s="501"/>
      <c r="GR13" s="501"/>
      <c r="GS13" s="501"/>
      <c r="GT13" s="501"/>
      <c r="GU13" s="501"/>
      <c r="GV13" s="501"/>
      <c r="GW13" s="501"/>
      <c r="GX13" s="501"/>
      <c r="GY13" s="501"/>
      <c r="GZ13" s="501"/>
      <c r="HA13" s="501"/>
      <c r="HB13" s="501"/>
      <c r="HC13" s="501"/>
      <c r="HD13" s="501"/>
      <c r="HE13" s="501"/>
      <c r="HF13" s="501"/>
      <c r="HG13" s="501"/>
      <c r="HH13" s="501"/>
      <c r="HI13" s="501"/>
      <c r="HJ13" s="501"/>
      <c r="HK13" s="501"/>
      <c r="HL13" s="501"/>
      <c r="HM13" s="501"/>
      <c r="HN13" s="501"/>
      <c r="HO13" s="501"/>
      <c r="HP13" s="501"/>
      <c r="HQ13" s="501"/>
      <c r="HR13" s="501"/>
      <c r="HS13" s="501"/>
      <c r="HT13" s="501"/>
      <c r="HU13" s="501"/>
      <c r="HV13" s="501"/>
      <c r="HW13" s="501"/>
      <c r="HX13" s="501"/>
      <c r="HY13" s="501"/>
      <c r="HZ13" s="501"/>
      <c r="IA13" s="501"/>
      <c r="IB13" s="501"/>
      <c r="IC13" s="501"/>
      <c r="ID13" s="501"/>
      <c r="IE13" s="501"/>
      <c r="IF13" s="501"/>
      <c r="IG13" s="501"/>
      <c r="IH13" s="501"/>
      <c r="II13" s="501"/>
      <c r="IJ13" s="501"/>
      <c r="IK13" s="501"/>
      <c r="IL13" s="501"/>
      <c r="IM13" s="501"/>
      <c r="IN13" s="501"/>
      <c r="IO13" s="501"/>
      <c r="IP13" s="501"/>
      <c r="IQ13" s="501"/>
      <c r="IR13" s="501"/>
      <c r="IS13" s="501"/>
      <c r="IT13" s="501"/>
      <c r="IU13" s="501"/>
      <c r="IV13" s="501"/>
    </row>
    <row r="14" spans="1:256" ht="15" customHeight="1" x14ac:dyDescent="0.3">
      <c r="B14" s="506"/>
      <c r="C14" s="506"/>
    </row>
    <row r="15" spans="1:256" ht="15" customHeight="1" x14ac:dyDescent="0.3">
      <c r="A15" s="405" t="s">
        <v>604</v>
      </c>
      <c r="B15" s="506">
        <v>0</v>
      </c>
      <c r="C15" s="506">
        <v>0</v>
      </c>
    </row>
    <row r="16" spans="1:256" ht="15" customHeight="1" x14ac:dyDescent="0.3">
      <c r="A16" s="498"/>
      <c r="B16" s="507">
        <v>0</v>
      </c>
      <c r="C16" s="507">
        <v>0</v>
      </c>
      <c r="D16" s="498"/>
    </row>
    <row r="17" spans="1:3" ht="15" customHeight="1" x14ac:dyDescent="0.3">
      <c r="A17" s="503" t="s">
        <v>263</v>
      </c>
      <c r="B17" s="508">
        <f>B16</f>
        <v>0</v>
      </c>
      <c r="C17" s="508">
        <f>C16</f>
        <v>0</v>
      </c>
    </row>
    <row r="18" spans="1:3" ht="15" customHeight="1" x14ac:dyDescent="0.3">
      <c r="B18" s="506"/>
      <c r="C18" s="506"/>
    </row>
    <row r="19" spans="1:3" ht="15" customHeight="1" x14ac:dyDescent="0.3">
      <c r="A19" s="405" t="s">
        <v>605</v>
      </c>
      <c r="B19" s="508">
        <v>0</v>
      </c>
      <c r="C19" s="508">
        <f>C9+C13+C17</f>
        <v>0</v>
      </c>
    </row>
    <row r="20" spans="1:3" ht="15" customHeight="1" x14ac:dyDescent="0.3"/>
    <row r="21" spans="1:3" ht="15" customHeight="1" x14ac:dyDescent="0.3"/>
    <row r="22" spans="1:3" x14ac:dyDescent="0.3">
      <c r="B22" s="509"/>
    </row>
  </sheetData>
  <mergeCells count="207">
    <mergeCell ref="HS12:HX12"/>
    <mergeCell ref="HY12:ID12"/>
    <mergeCell ref="IE12:IJ12"/>
    <mergeCell ref="IK12:IP12"/>
    <mergeCell ref="IQ12:IV12"/>
    <mergeCell ref="GI12:GN12"/>
    <mergeCell ref="GO12:GT12"/>
    <mergeCell ref="GU12:GZ12"/>
    <mergeCell ref="HA12:HF12"/>
    <mergeCell ref="HG12:HL12"/>
    <mergeCell ref="EA12:EF12"/>
    <mergeCell ref="EG12:EL12"/>
    <mergeCell ref="EM12:ER12"/>
    <mergeCell ref="ES12:EX12"/>
    <mergeCell ref="HM12:HR12"/>
    <mergeCell ref="EY12:FD12"/>
    <mergeCell ref="FE12:FJ12"/>
    <mergeCell ref="FK12:FP12"/>
    <mergeCell ref="FQ12:FV12"/>
    <mergeCell ref="FW12:GB12"/>
    <mergeCell ref="GC12:GH12"/>
    <mergeCell ref="HY11:ID11"/>
    <mergeCell ref="IE11:IJ11"/>
    <mergeCell ref="IK11:IP11"/>
    <mergeCell ref="IQ11:IV11"/>
    <mergeCell ref="K12:P12"/>
    <mergeCell ref="Q12:V12"/>
    <mergeCell ref="W12:AB12"/>
    <mergeCell ref="AC12:AH12"/>
    <mergeCell ref="AI12:AN12"/>
    <mergeCell ref="AO12:AT12"/>
    <mergeCell ref="AU12:AZ12"/>
    <mergeCell ref="BA12:BF12"/>
    <mergeCell ref="BG12:BL12"/>
    <mergeCell ref="BM12:BR12"/>
    <mergeCell ref="BS12:BX12"/>
    <mergeCell ref="BY12:CD12"/>
    <mergeCell ref="CE12:CJ12"/>
    <mergeCell ref="CK12:CP12"/>
    <mergeCell ref="CQ12:CV12"/>
    <mergeCell ref="CW12:DB12"/>
    <mergeCell ref="DC12:DH12"/>
    <mergeCell ref="DI12:DN12"/>
    <mergeCell ref="DO12:DT12"/>
    <mergeCell ref="DU12:DZ12"/>
    <mergeCell ref="FW11:GB11"/>
    <mergeCell ref="GC11:GH11"/>
    <mergeCell ref="GI11:GN11"/>
    <mergeCell ref="GO11:GT11"/>
    <mergeCell ref="GU11:GZ11"/>
    <mergeCell ref="HA11:HF11"/>
    <mergeCell ref="HG11:HL11"/>
    <mergeCell ref="HM11:HR11"/>
    <mergeCell ref="HS11:HX11"/>
    <mergeCell ref="DU11:DZ11"/>
    <mergeCell ref="EA11:EF11"/>
    <mergeCell ref="EG11:EL11"/>
    <mergeCell ref="EM11:ER11"/>
    <mergeCell ref="ES11:EX11"/>
    <mergeCell ref="EY11:FD11"/>
    <mergeCell ref="FE11:FJ11"/>
    <mergeCell ref="FK11:FP11"/>
    <mergeCell ref="FQ11:FV11"/>
    <mergeCell ref="K11:P11"/>
    <mergeCell ref="Q11:V11"/>
    <mergeCell ref="W11:AB11"/>
    <mergeCell ref="AC11:AH11"/>
    <mergeCell ref="AI11:AN11"/>
    <mergeCell ref="HS10:HX10"/>
    <mergeCell ref="EY10:FD10"/>
    <mergeCell ref="FE10:FJ10"/>
    <mergeCell ref="FK10:FP10"/>
    <mergeCell ref="FQ10:FV10"/>
    <mergeCell ref="AO11:AT11"/>
    <mergeCell ref="AU11:AZ11"/>
    <mergeCell ref="BA11:BF11"/>
    <mergeCell ref="BG11:BL11"/>
    <mergeCell ref="BM11:BR11"/>
    <mergeCell ref="BS11:BX11"/>
    <mergeCell ref="BY11:CD11"/>
    <mergeCell ref="CE11:CJ11"/>
    <mergeCell ref="CK11:CP11"/>
    <mergeCell ref="CQ11:CV11"/>
    <mergeCell ref="CW11:DB11"/>
    <mergeCell ref="DC11:DH11"/>
    <mergeCell ref="DI11:DN11"/>
    <mergeCell ref="DO11:DT11"/>
    <mergeCell ref="IE10:IJ10"/>
    <mergeCell ref="IK10:IP10"/>
    <mergeCell ref="IQ10:IV10"/>
    <mergeCell ref="GI10:GN10"/>
    <mergeCell ref="GO10:GT10"/>
    <mergeCell ref="GU10:GZ10"/>
    <mergeCell ref="HA10:HF10"/>
    <mergeCell ref="HG10:HL10"/>
    <mergeCell ref="HM10:HR10"/>
    <mergeCell ref="FW10:GB10"/>
    <mergeCell ref="GC10:GH10"/>
    <mergeCell ref="DO10:DT10"/>
    <mergeCell ref="DU10:DZ10"/>
    <mergeCell ref="EA10:EF10"/>
    <mergeCell ref="EG10:EL10"/>
    <mergeCell ref="EM10:ER10"/>
    <mergeCell ref="ES10:EX10"/>
    <mergeCell ref="HY10:ID10"/>
    <mergeCell ref="HM8:HR8"/>
    <mergeCell ref="HS8:HX8"/>
    <mergeCell ref="HY8:ID8"/>
    <mergeCell ref="IE8:IJ8"/>
    <mergeCell ref="IK8:IP8"/>
    <mergeCell ref="IQ8:IV8"/>
    <mergeCell ref="K10:P10"/>
    <mergeCell ref="Q10:V10"/>
    <mergeCell ref="W10:AB10"/>
    <mergeCell ref="AC10:AH10"/>
    <mergeCell ref="AI10:AN10"/>
    <mergeCell ref="AO10:AT10"/>
    <mergeCell ref="AU10:AZ10"/>
    <mergeCell ref="BA10:BF10"/>
    <mergeCell ref="BG10:BL10"/>
    <mergeCell ref="BM10:BR10"/>
    <mergeCell ref="BS10:BX10"/>
    <mergeCell ref="BY10:CD10"/>
    <mergeCell ref="CE10:CJ10"/>
    <mergeCell ref="CK10:CP10"/>
    <mergeCell ref="CQ10:CV10"/>
    <mergeCell ref="CW10:DB10"/>
    <mergeCell ref="DC10:DH10"/>
    <mergeCell ref="DI10:DN10"/>
    <mergeCell ref="FK8:FP8"/>
    <mergeCell ref="FQ8:FV8"/>
    <mergeCell ref="FW8:GB8"/>
    <mergeCell ref="GC8:GH8"/>
    <mergeCell ref="GI8:GN8"/>
    <mergeCell ref="GO8:GT8"/>
    <mergeCell ref="GU8:GZ8"/>
    <mergeCell ref="HA8:HF8"/>
    <mergeCell ref="HG8:HL8"/>
    <mergeCell ref="DI8:DN8"/>
    <mergeCell ref="DO8:DT8"/>
    <mergeCell ref="DU8:DZ8"/>
    <mergeCell ref="EA8:EF8"/>
    <mergeCell ref="EG8:EL8"/>
    <mergeCell ref="EM8:ER8"/>
    <mergeCell ref="ES8:EX8"/>
    <mergeCell ref="EY8:FD8"/>
    <mergeCell ref="FE8:FJ8"/>
    <mergeCell ref="HM4:HR4"/>
    <mergeCell ref="HS4:HX4"/>
    <mergeCell ref="HY4:ID4"/>
    <mergeCell ref="IE4:IJ4"/>
    <mergeCell ref="IK4:IP4"/>
    <mergeCell ref="IQ4:IV4"/>
    <mergeCell ref="B5:C5"/>
    <mergeCell ref="K8:P8"/>
    <mergeCell ref="Q8:V8"/>
    <mergeCell ref="W8:AB8"/>
    <mergeCell ref="AC8:AH8"/>
    <mergeCell ref="AI8:AN8"/>
    <mergeCell ref="AO8:AT8"/>
    <mergeCell ref="AU8:AZ8"/>
    <mergeCell ref="BA8:BF8"/>
    <mergeCell ref="BG8:BL8"/>
    <mergeCell ref="BM8:BR8"/>
    <mergeCell ref="BS8:BX8"/>
    <mergeCell ref="BY8:CD8"/>
    <mergeCell ref="CE8:CJ8"/>
    <mergeCell ref="CK8:CP8"/>
    <mergeCell ref="CQ8:CV8"/>
    <mergeCell ref="CW8:DB8"/>
    <mergeCell ref="DC8:DH8"/>
    <mergeCell ref="FK4:FP4"/>
    <mergeCell ref="FQ4:FV4"/>
    <mergeCell ref="FW4:GB4"/>
    <mergeCell ref="GC4:GH4"/>
    <mergeCell ref="GI4:GN4"/>
    <mergeCell ref="GO4:GT4"/>
    <mergeCell ref="GU4:GZ4"/>
    <mergeCell ref="HA4:HF4"/>
    <mergeCell ref="HG4:HL4"/>
    <mergeCell ref="DI4:DN4"/>
    <mergeCell ref="DO4:DT4"/>
    <mergeCell ref="DU4:DZ4"/>
    <mergeCell ref="EA4:EF4"/>
    <mergeCell ref="EG4:EL4"/>
    <mergeCell ref="EM4:ER4"/>
    <mergeCell ref="ES4:EX4"/>
    <mergeCell ref="EY4:FD4"/>
    <mergeCell ref="FE4:FJ4"/>
    <mergeCell ref="BG4:BL4"/>
    <mergeCell ref="BM4:BR4"/>
    <mergeCell ref="BS4:BX4"/>
    <mergeCell ref="BY4:CD4"/>
    <mergeCell ref="CE4:CJ4"/>
    <mergeCell ref="CK4:CP4"/>
    <mergeCell ref="CQ4:CV4"/>
    <mergeCell ref="CW4:DB4"/>
    <mergeCell ref="DC4:DH4"/>
    <mergeCell ref="E4:J4"/>
    <mergeCell ref="K4:P4"/>
    <mergeCell ref="Q4:V4"/>
    <mergeCell ref="W4:AB4"/>
    <mergeCell ref="AC4:AH4"/>
    <mergeCell ref="AI4:AN4"/>
    <mergeCell ref="AO4:AT4"/>
    <mergeCell ref="AU4:AZ4"/>
    <mergeCell ref="BA4:BF4"/>
  </mergeCells>
  <hyperlinks>
    <hyperlink ref="C1" location="BG!A1" display="BG" xr:uid="{00000000-0004-0000-0F00-000000000000}"/>
  </hyperlinks>
  <pageMargins left="0.7" right="0.7"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6"/>
  <dimension ref="A1:S21"/>
  <sheetViews>
    <sheetView zoomScale="90" zoomScaleNormal="90" workbookViewId="0">
      <selection activeCell="C26" sqref="C26"/>
    </sheetView>
  </sheetViews>
  <sheetFormatPr baseColWidth="10" defaultColWidth="10.6640625" defaultRowHeight="14.4" x14ac:dyDescent="0.3"/>
  <cols>
    <col min="1" max="1" width="31.44140625" style="264" customWidth="1"/>
    <col min="2" max="2" width="22.5546875" style="264" customWidth="1"/>
    <col min="3" max="3" width="19.6640625" style="264" customWidth="1"/>
    <col min="4" max="19" width="10.6640625" style="264"/>
  </cols>
  <sheetData>
    <row r="1" spans="1:6" x14ac:dyDescent="0.3">
      <c r="A1" s="331" t="str">
        <f>Indice!C1</f>
        <v xml:space="preserve">ELADIA SOCIEDAD ANONIMA </v>
      </c>
      <c r="F1" s="332" t="s">
        <v>0</v>
      </c>
    </row>
    <row r="4" spans="1:6" x14ac:dyDescent="0.3">
      <c r="A4" s="881" t="s">
        <v>606</v>
      </c>
      <c r="B4" s="881"/>
      <c r="C4" s="881"/>
    </row>
    <row r="5" spans="1:6" x14ac:dyDescent="0.3">
      <c r="B5" s="1042" t="s">
        <v>425</v>
      </c>
      <c r="C5" s="1042"/>
    </row>
    <row r="6" spans="1:6" x14ac:dyDescent="0.3">
      <c r="A6" s="510" t="s">
        <v>132</v>
      </c>
      <c r="B6" s="321">
        <v>45382</v>
      </c>
      <c r="C6" s="321">
        <v>45291</v>
      </c>
      <c r="D6" s="511"/>
    </row>
    <row r="7" spans="1:6" x14ac:dyDescent="0.3">
      <c r="A7" s="510"/>
      <c r="B7" s="510"/>
      <c r="C7" s="510"/>
      <c r="D7" s="510"/>
    </row>
    <row r="8" spans="1:6" x14ac:dyDescent="0.3">
      <c r="A8" s="512" t="s">
        <v>607</v>
      </c>
      <c r="B8" s="513">
        <v>414612376</v>
      </c>
      <c r="C8" s="514">
        <v>378939240</v>
      </c>
      <c r="D8" s="512"/>
    </row>
    <row r="9" spans="1:6" x14ac:dyDescent="0.3">
      <c r="A9" s="515" t="s">
        <v>608</v>
      </c>
      <c r="B9" s="513">
        <v>-375184814</v>
      </c>
      <c r="C9" s="516">
        <v>-369629075</v>
      </c>
      <c r="D9" s="515"/>
    </row>
    <row r="10" spans="1:6" x14ac:dyDescent="0.3">
      <c r="A10" s="515" t="s">
        <v>609</v>
      </c>
      <c r="B10" s="513">
        <v>1607361</v>
      </c>
      <c r="C10" s="517">
        <v>1607361</v>
      </c>
      <c r="D10" s="515"/>
    </row>
    <row r="11" spans="1:6" x14ac:dyDescent="0.3">
      <c r="A11" s="515" t="s">
        <v>608</v>
      </c>
      <c r="B11" s="518">
        <v>-1607361</v>
      </c>
      <c r="C11" s="517">
        <v>-1607361</v>
      </c>
      <c r="D11" s="515"/>
    </row>
    <row r="12" spans="1:6" x14ac:dyDescent="0.3">
      <c r="A12" s="519"/>
      <c r="B12" s="333"/>
      <c r="C12" s="333"/>
      <c r="D12" s="515"/>
      <c r="E12" s="512"/>
      <c r="F12" s="512"/>
    </row>
    <row r="13" spans="1:6" ht="15" thickBot="1" x14ac:dyDescent="0.35">
      <c r="A13" s="331" t="s">
        <v>605</v>
      </c>
      <c r="B13" s="422">
        <f>SUM(B8:B12)</f>
        <v>39427562</v>
      </c>
      <c r="C13" s="422">
        <f>SUM(C8:C12)</f>
        <v>9310165</v>
      </c>
    </row>
    <row r="14" spans="1:6" ht="15" thickTop="1" x14ac:dyDescent="0.3">
      <c r="A14" s="519"/>
      <c r="D14" s="515"/>
    </row>
    <row r="15" spans="1:6" x14ac:dyDescent="0.3">
      <c r="A15" s="515"/>
      <c r="D15" s="515"/>
    </row>
    <row r="16" spans="1:6" x14ac:dyDescent="0.3">
      <c r="A16" s="1066" t="s">
        <v>610</v>
      </c>
      <c r="B16" s="1066"/>
      <c r="C16" s="1066"/>
      <c r="D16" s="1066"/>
      <c r="E16" s="1066"/>
      <c r="F16" s="512"/>
    </row>
    <row r="17" spans="1:5" x14ac:dyDescent="0.3">
      <c r="A17" s="1066"/>
      <c r="B17" s="1066"/>
      <c r="C17" s="1066"/>
      <c r="D17" s="1066"/>
      <c r="E17" s="1066"/>
    </row>
    <row r="18" spans="1:5" x14ac:dyDescent="0.3">
      <c r="A18" s="1066"/>
      <c r="B18" s="1066"/>
      <c r="C18" s="1066"/>
      <c r="D18" s="1066"/>
      <c r="E18" s="1066"/>
    </row>
    <row r="19" spans="1:5" x14ac:dyDescent="0.3">
      <c r="A19" s="1066"/>
      <c r="B19" s="1066"/>
      <c r="C19" s="1066"/>
      <c r="D19" s="1066"/>
      <c r="E19" s="1066"/>
    </row>
    <row r="20" spans="1:5" x14ac:dyDescent="0.3">
      <c r="A20" s="1066" t="s">
        <v>611</v>
      </c>
      <c r="B20" s="1066"/>
      <c r="C20" s="1066"/>
      <c r="D20" s="1066"/>
      <c r="E20" s="1066"/>
    </row>
    <row r="21" spans="1:5" x14ac:dyDescent="0.3">
      <c r="A21" s="1066"/>
      <c r="B21" s="1066"/>
      <c r="C21" s="1066"/>
      <c r="D21" s="1066"/>
      <c r="E21" s="1066"/>
    </row>
  </sheetData>
  <mergeCells count="4">
    <mergeCell ref="A4:C4"/>
    <mergeCell ref="B5:C5"/>
    <mergeCell ref="A16:E19"/>
    <mergeCell ref="A20:E21"/>
  </mergeCells>
  <hyperlinks>
    <hyperlink ref="F1" location="BG!A1" display="BG" xr:uid="{00000000-0004-0000-1000-000000000000}"/>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7"/>
  <dimension ref="A1:M13"/>
  <sheetViews>
    <sheetView workbookViewId="0">
      <selection activeCell="C26" sqref="C26"/>
    </sheetView>
  </sheetViews>
  <sheetFormatPr baseColWidth="10" defaultColWidth="10.6640625" defaultRowHeight="14.4" x14ac:dyDescent="0.3"/>
  <cols>
    <col min="1" max="1" width="24.6640625" style="264" customWidth="1"/>
    <col min="2" max="3" width="17.109375" style="264" customWidth="1"/>
    <col min="4" max="13" width="10.6640625" style="264"/>
  </cols>
  <sheetData>
    <row r="1" spans="1:5" ht="15.6" x14ac:dyDescent="0.3">
      <c r="A1" s="520" t="str">
        <f>Indice!C1</f>
        <v xml:space="preserve">ELADIA SOCIEDAD ANONIMA </v>
      </c>
      <c r="E1" s="332" t="s">
        <v>0</v>
      </c>
    </row>
    <row r="5" spans="1:5" x14ac:dyDescent="0.3">
      <c r="A5" s="8" t="s">
        <v>612</v>
      </c>
      <c r="B5" s="8"/>
      <c r="C5" s="8"/>
      <c r="D5" s="8"/>
    </row>
    <row r="6" spans="1:5" x14ac:dyDescent="0.3">
      <c r="B6" s="1042" t="s">
        <v>425</v>
      </c>
      <c r="C6" s="1042"/>
    </row>
    <row r="7" spans="1:5" x14ac:dyDescent="0.3">
      <c r="A7" s="521" t="s">
        <v>134</v>
      </c>
      <c r="B7" s="522">
        <v>45382</v>
      </c>
      <c r="C7" s="522">
        <v>45291</v>
      </c>
      <c r="D7" s="511"/>
    </row>
    <row r="8" spans="1:5" x14ac:dyDescent="0.3">
      <c r="A8" s="512"/>
      <c r="B8" s="512"/>
      <c r="C8" s="512"/>
      <c r="D8" s="512"/>
    </row>
    <row r="9" spans="1:5" x14ac:dyDescent="0.3">
      <c r="A9" s="515" t="s">
        <v>318</v>
      </c>
      <c r="B9" s="264">
        <v>0</v>
      </c>
      <c r="C9" s="264">
        <v>0</v>
      </c>
      <c r="D9" s="515"/>
    </row>
    <row r="10" spans="1:5" x14ac:dyDescent="0.3">
      <c r="A10" s="519"/>
      <c r="D10" s="515"/>
    </row>
    <row r="11" spans="1:5" x14ac:dyDescent="0.3">
      <c r="A11" s="331" t="s">
        <v>605</v>
      </c>
      <c r="B11" s="523">
        <f>SUM(B8:B10)</f>
        <v>0</v>
      </c>
      <c r="C11" s="523">
        <f>SUM(C8:C10)</f>
        <v>0</v>
      </c>
    </row>
    <row r="12" spans="1:5" x14ac:dyDescent="0.3">
      <c r="A12" s="519"/>
      <c r="D12" s="515"/>
    </row>
    <row r="13" spans="1:5" x14ac:dyDescent="0.3">
      <c r="A13" s="515"/>
      <c r="D13" s="515"/>
    </row>
  </sheetData>
  <mergeCells count="1">
    <mergeCell ref="B6:C6"/>
  </mergeCells>
  <hyperlinks>
    <hyperlink ref="E1" location="BG!A1" display="BG" xr:uid="{00000000-0004-0000-1100-000000000000}"/>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8"/>
  <dimension ref="A1:E34"/>
  <sheetViews>
    <sheetView showGridLines="0" zoomScale="80" zoomScaleNormal="80" workbookViewId="0">
      <selection activeCell="C26" sqref="C26"/>
    </sheetView>
  </sheetViews>
  <sheetFormatPr baseColWidth="10" defaultColWidth="11.44140625" defaultRowHeight="14.4" x14ac:dyDescent="0.3"/>
  <cols>
    <col min="1" max="1" width="44.88671875" customWidth="1"/>
    <col min="2" max="2" width="29.88671875" customWidth="1"/>
    <col min="3" max="3" width="34.44140625" bestFit="1" customWidth="1"/>
    <col min="4" max="4" width="18.44140625" customWidth="1"/>
    <col min="5" max="5" width="20.109375" bestFit="1" customWidth="1"/>
  </cols>
  <sheetData>
    <row r="1" spans="1:5" ht="18" x14ac:dyDescent="0.35">
      <c r="A1" s="524" t="str">
        <f>Indice!C1</f>
        <v xml:space="preserve">ELADIA SOCIEDAD ANONIMA </v>
      </c>
      <c r="B1" s="258"/>
      <c r="C1" s="3" t="s">
        <v>0</v>
      </c>
    </row>
    <row r="4" spans="1:5" x14ac:dyDescent="0.3">
      <c r="A4" s="8" t="s">
        <v>613</v>
      </c>
      <c r="B4" s="8"/>
      <c r="C4" s="8"/>
      <c r="D4" s="8"/>
      <c r="E4" s="8"/>
    </row>
    <row r="5" spans="1:5" x14ac:dyDescent="0.3">
      <c r="A5" s="317" t="s">
        <v>425</v>
      </c>
    </row>
    <row r="6" spans="1:5" x14ac:dyDescent="0.3">
      <c r="A6" s="31" t="s">
        <v>614</v>
      </c>
      <c r="B6" s="31"/>
      <c r="C6" s="31"/>
      <c r="D6" s="31"/>
    </row>
    <row r="7" spans="1:5" x14ac:dyDescent="0.3">
      <c r="E7" s="377"/>
    </row>
    <row r="8" spans="1:5" x14ac:dyDescent="0.3">
      <c r="A8" s="405" t="s">
        <v>488</v>
      </c>
      <c r="B8" s="525" t="s">
        <v>615</v>
      </c>
      <c r="C8" s="525" t="s">
        <v>616</v>
      </c>
      <c r="D8" s="321">
        <v>45382</v>
      </c>
      <c r="E8" s="321">
        <v>45291</v>
      </c>
    </row>
    <row r="9" spans="1:5" x14ac:dyDescent="0.3">
      <c r="A9" s="405"/>
      <c r="B9" s="405"/>
      <c r="C9" s="405"/>
      <c r="D9" s="405"/>
      <c r="E9" s="405"/>
    </row>
    <row r="10" spans="1:5" x14ac:dyDescent="0.3">
      <c r="A10" s="2" t="s">
        <v>617</v>
      </c>
      <c r="B10" s="178" t="s">
        <v>618</v>
      </c>
      <c r="C10" s="526" t="s">
        <v>619</v>
      </c>
      <c r="D10" s="47">
        <v>0</v>
      </c>
      <c r="E10" s="47">
        <v>0</v>
      </c>
    </row>
    <row r="11" spans="1:5" x14ac:dyDescent="0.3">
      <c r="A11" s="2" t="s">
        <v>620</v>
      </c>
      <c r="B11" s="178" t="s">
        <v>621</v>
      </c>
      <c r="C11" s="526" t="s">
        <v>622</v>
      </c>
      <c r="D11" s="47">
        <v>0</v>
      </c>
      <c r="E11" s="47">
        <v>0</v>
      </c>
    </row>
    <row r="12" spans="1:5" x14ac:dyDescent="0.3">
      <c r="A12" s="2" t="s">
        <v>623</v>
      </c>
      <c r="B12" s="178" t="s">
        <v>621</v>
      </c>
      <c r="C12" s="526" t="s">
        <v>622</v>
      </c>
      <c r="D12" s="47">
        <v>46280523415</v>
      </c>
      <c r="E12" s="47">
        <v>42792921135</v>
      </c>
    </row>
    <row r="13" spans="1:5" x14ac:dyDescent="0.3">
      <c r="A13" s="2" t="s">
        <v>624</v>
      </c>
      <c r="B13" s="178" t="s">
        <v>618</v>
      </c>
      <c r="C13" s="526" t="s">
        <v>619</v>
      </c>
      <c r="D13" s="47">
        <v>2909474411</v>
      </c>
      <c r="E13" s="47">
        <v>2747520532</v>
      </c>
    </row>
    <row r="14" spans="1:5" x14ac:dyDescent="0.3">
      <c r="A14" s="527" t="s">
        <v>625</v>
      </c>
      <c r="B14" s="178" t="s">
        <v>618</v>
      </c>
      <c r="C14" s="526" t="s">
        <v>619</v>
      </c>
      <c r="D14" s="47">
        <v>1382508912</v>
      </c>
      <c r="E14" s="47">
        <v>9035672</v>
      </c>
    </row>
    <row r="15" spans="1:5" x14ac:dyDescent="0.3">
      <c r="A15" s="527" t="s">
        <v>626</v>
      </c>
      <c r="B15" s="178" t="s">
        <v>621</v>
      </c>
      <c r="C15" s="526" t="s">
        <v>622</v>
      </c>
      <c r="D15" s="47">
        <v>0</v>
      </c>
      <c r="E15" s="47">
        <v>0</v>
      </c>
    </row>
    <row r="16" spans="1:5" x14ac:dyDescent="0.3">
      <c r="A16" s="527" t="s">
        <v>627</v>
      </c>
      <c r="B16" s="178" t="s">
        <v>618</v>
      </c>
      <c r="C16" s="526" t="s">
        <v>619</v>
      </c>
      <c r="D16" s="47">
        <v>12380420000</v>
      </c>
      <c r="E16" s="47">
        <v>0</v>
      </c>
    </row>
    <row r="17" spans="1:5" x14ac:dyDescent="0.3">
      <c r="A17" s="527" t="s">
        <v>628</v>
      </c>
      <c r="B17" s="178" t="s">
        <v>618</v>
      </c>
      <c r="C17" s="526" t="s">
        <v>619</v>
      </c>
      <c r="D17" s="528">
        <v>2939240000</v>
      </c>
      <c r="E17" s="47">
        <v>0</v>
      </c>
    </row>
    <row r="18" spans="1:5" x14ac:dyDescent="0.3">
      <c r="A18" s="527" t="s">
        <v>629</v>
      </c>
      <c r="B18" s="178" t="s">
        <v>618</v>
      </c>
      <c r="C18" s="526" t="s">
        <v>619</v>
      </c>
      <c r="D18" s="47">
        <v>0</v>
      </c>
      <c r="E18" s="47">
        <v>0</v>
      </c>
    </row>
    <row r="19" spans="1:5" x14ac:dyDescent="0.3">
      <c r="A19" s="527"/>
      <c r="B19" s="178"/>
      <c r="C19" s="526"/>
      <c r="D19" s="529"/>
      <c r="E19" s="47"/>
    </row>
    <row r="20" spans="1:5" ht="15" thickBot="1" x14ac:dyDescent="0.35">
      <c r="A20" s="530" t="s">
        <v>630</v>
      </c>
      <c r="B20" s="527"/>
      <c r="C20" s="531"/>
      <c r="D20" s="532">
        <f>SUM($D$10:D18)</f>
        <v>65892166738</v>
      </c>
      <c r="E20" s="532">
        <f>SUM($E$10:E18)</f>
        <v>45549477339</v>
      </c>
    </row>
    <row r="21" spans="1:5" ht="15" thickTop="1" x14ac:dyDescent="0.3">
      <c r="A21" s="530"/>
      <c r="B21" s="527"/>
      <c r="C21" s="531"/>
      <c r="D21" s="529"/>
      <c r="E21" s="529"/>
    </row>
    <row r="22" spans="1:5" x14ac:dyDescent="0.3">
      <c r="D22" s="131"/>
    </row>
    <row r="23" spans="1:5" x14ac:dyDescent="0.3">
      <c r="D23" s="377"/>
    </row>
    <row r="24" spans="1:5" x14ac:dyDescent="0.3">
      <c r="A24" s="405" t="s">
        <v>631</v>
      </c>
      <c r="B24" s="525" t="s">
        <v>615</v>
      </c>
      <c r="C24" s="525" t="s">
        <v>616</v>
      </c>
      <c r="D24" s="321">
        <v>45382</v>
      </c>
      <c r="E24" s="321">
        <v>45291</v>
      </c>
    </row>
    <row r="25" spans="1:5" x14ac:dyDescent="0.3">
      <c r="A25" s="405"/>
      <c r="B25" s="405"/>
      <c r="C25" s="405"/>
      <c r="D25" s="405"/>
      <c r="E25" s="405"/>
    </row>
    <row r="26" spans="1:5" x14ac:dyDescent="0.3">
      <c r="A26" s="2" t="s">
        <v>617</v>
      </c>
      <c r="B26" s="178"/>
      <c r="C26" s="526" t="str">
        <f>IFERROR(VLOOKUP(B26,'Base de Monedas'!A:B,2,0),"")</f>
        <v/>
      </c>
      <c r="D26" s="47">
        <v>0</v>
      </c>
      <c r="E26" s="47">
        <v>0</v>
      </c>
    </row>
    <row r="27" spans="1:5" x14ac:dyDescent="0.3">
      <c r="A27" s="2" t="s">
        <v>620</v>
      </c>
      <c r="B27" s="178" t="s">
        <v>621</v>
      </c>
      <c r="C27" s="526" t="s">
        <v>622</v>
      </c>
      <c r="D27" s="528">
        <v>4277611422</v>
      </c>
      <c r="E27" s="47">
        <v>4278210543</v>
      </c>
    </row>
    <row r="28" spans="1:5" x14ac:dyDescent="0.3">
      <c r="A28" s="2" t="s">
        <v>632</v>
      </c>
      <c r="B28" s="178" t="s">
        <v>621</v>
      </c>
      <c r="C28" s="526" t="s">
        <v>622</v>
      </c>
      <c r="D28" s="533">
        <v>11829843639</v>
      </c>
      <c r="E28" s="47">
        <v>11501078451</v>
      </c>
    </row>
    <row r="29" spans="1:5" x14ac:dyDescent="0.3">
      <c r="A29" s="2" t="s">
        <v>633</v>
      </c>
      <c r="B29" s="178" t="s">
        <v>618</v>
      </c>
      <c r="C29" s="526" t="s">
        <v>619</v>
      </c>
      <c r="D29" s="528">
        <v>2529410591</v>
      </c>
      <c r="E29" s="47">
        <v>3085974138</v>
      </c>
    </row>
    <row r="30" spans="1:5" x14ac:dyDescent="0.3">
      <c r="A30" s="527" t="s">
        <v>626</v>
      </c>
      <c r="B30" s="178" t="s">
        <v>621</v>
      </c>
      <c r="C30" s="526" t="s">
        <v>622</v>
      </c>
      <c r="D30" s="47">
        <v>0</v>
      </c>
      <c r="E30" s="47">
        <v>0</v>
      </c>
    </row>
    <row r="31" spans="1:5" x14ac:dyDescent="0.3">
      <c r="A31" s="534"/>
      <c r="B31" s="178"/>
      <c r="C31" s="526" t="str">
        <f>IFERROR(VLOOKUP(B31,'Base de Monedas'!A:B,2,0),"")</f>
        <v/>
      </c>
      <c r="D31" s="529"/>
      <c r="E31" s="529"/>
    </row>
    <row r="32" spans="1:5" ht="15" thickBot="1" x14ac:dyDescent="0.35">
      <c r="A32" s="530" t="s">
        <v>630</v>
      </c>
      <c r="B32" s="527"/>
      <c r="C32" s="531"/>
      <c r="D32" s="532">
        <f>SUM($D$26:D30)</f>
        <v>18636865652</v>
      </c>
      <c r="E32" s="532">
        <f>SUM($E$27:E30)</f>
        <v>18865263132</v>
      </c>
    </row>
    <row r="33" spans="4:5" ht="15" thickTop="1" x14ac:dyDescent="0.3">
      <c r="D33" s="131"/>
      <c r="E33" s="131"/>
    </row>
    <row r="34" spans="4:5" x14ac:dyDescent="0.3">
      <c r="D34" s="131"/>
    </row>
  </sheetData>
  <hyperlinks>
    <hyperlink ref="C1" location="BG!A1" display="BG" xr:uid="{00000000-0004-0000-1200-000000000000}"/>
  </hyperlinks>
  <printOptions horizontalCentered="1"/>
  <pageMargins left="0.70866141732283472" right="0.70866141732283472" top="0.74803149606299213" bottom="0.74803149606299213" header="0.31496062992125984" footer="0.31496062992125984"/>
  <pageSetup paperSize="5" scale="75" fitToWidth="2" fitToHeight="2"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dimension ref="A1:T65"/>
  <sheetViews>
    <sheetView showGridLines="0" zoomScale="60" zoomScaleNormal="60" workbookViewId="0">
      <selection activeCell="C26" sqref="C26"/>
    </sheetView>
  </sheetViews>
  <sheetFormatPr baseColWidth="10" defaultColWidth="11.44140625" defaultRowHeight="13.2" x14ac:dyDescent="0.25"/>
  <cols>
    <col min="1" max="1" width="21.44140625" style="31" bestFit="1" customWidth="1"/>
    <col min="2" max="2" width="10.109375" style="31" bestFit="1" customWidth="1"/>
    <col min="3" max="3" width="61.5546875" style="31" bestFit="1" customWidth="1"/>
    <col min="4" max="4" width="14.88671875" style="77" customWidth="1"/>
    <col min="5" max="5" width="49.88671875" style="31" bestFit="1" customWidth="1"/>
    <col min="6" max="6" width="6.6640625" style="31" bestFit="1" customWidth="1"/>
    <col min="7" max="16384" width="11.44140625" style="31"/>
  </cols>
  <sheetData>
    <row r="1" spans="1:20" ht="20.399999999999999" x14ac:dyDescent="0.35">
      <c r="B1" s="75" t="s">
        <v>95</v>
      </c>
      <c r="C1" s="76" t="s">
        <v>4</v>
      </c>
      <c r="D1" s="31"/>
    </row>
    <row r="2" spans="1:20" x14ac:dyDescent="0.25">
      <c r="S2" s="31">
        <v>1</v>
      </c>
      <c r="T2" s="31" t="s">
        <v>96</v>
      </c>
    </row>
    <row r="3" spans="1:20" x14ac:dyDescent="0.25">
      <c r="S3" s="31">
        <v>2</v>
      </c>
      <c r="T3" s="31" t="s">
        <v>97</v>
      </c>
    </row>
    <row r="4" spans="1:20" x14ac:dyDescent="0.25">
      <c r="S4" s="31">
        <v>3</v>
      </c>
      <c r="T4" s="31" t="s">
        <v>98</v>
      </c>
    </row>
    <row r="5" spans="1:20" x14ac:dyDescent="0.25">
      <c r="S5" s="31">
        <v>4</v>
      </c>
      <c r="T5" s="31" t="s">
        <v>99</v>
      </c>
    </row>
    <row r="6" spans="1:20" ht="17.399999999999999" x14ac:dyDescent="0.3">
      <c r="A6" s="75" t="s">
        <v>100</v>
      </c>
      <c r="B6" s="908">
        <v>45382</v>
      </c>
      <c r="C6" s="908"/>
      <c r="S6" s="31">
        <v>5</v>
      </c>
      <c r="T6" s="31" t="s">
        <v>101</v>
      </c>
    </row>
    <row r="7" spans="1:20" ht="12.75" hidden="1" customHeight="1" x14ac:dyDescent="0.25">
      <c r="A7" s="78"/>
      <c r="B7" s="78"/>
      <c r="C7" s="78"/>
      <c r="D7" s="79"/>
      <c r="S7" s="31">
        <v>6</v>
      </c>
      <c r="T7" s="31" t="s">
        <v>102</v>
      </c>
    </row>
    <row r="8" spans="1:20" x14ac:dyDescent="0.25">
      <c r="A8" s="80"/>
      <c r="S8" s="31">
        <v>7</v>
      </c>
      <c r="T8" s="31" t="s">
        <v>103</v>
      </c>
    </row>
    <row r="9" spans="1:20" ht="26.4" customHeight="1" x14ac:dyDescent="0.25">
      <c r="B9" s="81"/>
      <c r="C9" s="82" t="s">
        <v>104</v>
      </c>
      <c r="D9" s="83">
        <v>45382</v>
      </c>
      <c r="S9" s="31">
        <v>8</v>
      </c>
      <c r="T9" s="31" t="s">
        <v>105</v>
      </c>
    </row>
    <row r="10" spans="1:20" ht="26.4" customHeight="1" x14ac:dyDescent="0.25">
      <c r="B10" s="84" t="s">
        <v>106</v>
      </c>
      <c r="C10" s="85"/>
      <c r="D10" s="86"/>
      <c r="S10" s="31">
        <v>9</v>
      </c>
      <c r="T10" s="31" t="s">
        <v>107</v>
      </c>
    </row>
    <row r="11" spans="1:20" ht="14.4" x14ac:dyDescent="0.3">
      <c r="A11" s="77"/>
      <c r="B11" s="87"/>
      <c r="C11" s="31" t="s">
        <v>108</v>
      </c>
      <c r="D11" s="88" t="s">
        <v>109</v>
      </c>
      <c r="S11" s="31">
        <v>10</v>
      </c>
      <c r="T11" s="31" t="s">
        <v>110</v>
      </c>
    </row>
    <row r="12" spans="1:20" ht="14.4" x14ac:dyDescent="0.3">
      <c r="A12" s="77"/>
      <c r="B12" s="87"/>
      <c r="C12" s="31" t="s">
        <v>111</v>
      </c>
      <c r="D12" s="89" t="s">
        <v>112</v>
      </c>
      <c r="S12" s="31">
        <v>11</v>
      </c>
      <c r="T12" s="31" t="s">
        <v>113</v>
      </c>
    </row>
    <row r="13" spans="1:20" ht="14.4" x14ac:dyDescent="0.3">
      <c r="A13" s="77"/>
      <c r="B13" s="84" t="s">
        <v>114</v>
      </c>
      <c r="D13" s="88" t="s">
        <v>0</v>
      </c>
      <c r="S13" s="31">
        <v>12</v>
      </c>
      <c r="T13" s="31" t="s">
        <v>115</v>
      </c>
    </row>
    <row r="14" spans="1:20" x14ac:dyDescent="0.25">
      <c r="A14" s="77"/>
      <c r="B14" s="87"/>
      <c r="C14" s="31" t="s">
        <v>116</v>
      </c>
      <c r="D14" s="90" t="s">
        <v>117</v>
      </c>
    </row>
    <row r="15" spans="1:20" x14ac:dyDescent="0.25">
      <c r="A15" s="77"/>
      <c r="B15" s="87"/>
      <c r="C15" s="31" t="s">
        <v>118</v>
      </c>
      <c r="D15" s="90" t="s">
        <v>119</v>
      </c>
    </row>
    <row r="16" spans="1:20" x14ac:dyDescent="0.25">
      <c r="A16" s="77"/>
      <c r="B16" s="87"/>
      <c r="C16" s="31" t="s">
        <v>120</v>
      </c>
      <c r="D16" s="90" t="s">
        <v>121</v>
      </c>
    </row>
    <row r="17" spans="1:4" x14ac:dyDescent="0.25">
      <c r="A17" s="77"/>
      <c r="B17" s="87"/>
      <c r="C17" s="31" t="s">
        <v>122</v>
      </c>
      <c r="D17" s="90" t="s">
        <v>123</v>
      </c>
    </row>
    <row r="18" spans="1:4" ht="14.4" x14ac:dyDescent="0.3">
      <c r="A18" s="77"/>
      <c r="B18" s="87"/>
      <c r="C18" s="31" t="s">
        <v>120</v>
      </c>
      <c r="D18" s="89" t="s">
        <v>121</v>
      </c>
    </row>
    <row r="19" spans="1:4" x14ac:dyDescent="0.25">
      <c r="A19" s="77"/>
      <c r="B19" s="87"/>
      <c r="C19" s="31" t="s">
        <v>124</v>
      </c>
      <c r="D19" s="90" t="s">
        <v>125</v>
      </c>
    </row>
    <row r="20" spans="1:4" x14ac:dyDescent="0.25">
      <c r="A20" s="77"/>
      <c r="B20" s="87"/>
      <c r="C20" s="31" t="s">
        <v>126</v>
      </c>
      <c r="D20" s="90" t="s">
        <v>127</v>
      </c>
    </row>
    <row r="21" spans="1:4" x14ac:dyDescent="0.25">
      <c r="A21" s="77"/>
      <c r="B21" s="87"/>
      <c r="C21" s="31" t="s">
        <v>128</v>
      </c>
      <c r="D21" s="90" t="s">
        <v>129</v>
      </c>
    </row>
    <row r="22" spans="1:4" x14ac:dyDescent="0.25">
      <c r="A22" s="77"/>
      <c r="B22" s="87"/>
      <c r="C22" s="31" t="s">
        <v>130</v>
      </c>
      <c r="D22" s="90" t="s">
        <v>131</v>
      </c>
    </row>
    <row r="23" spans="1:4" ht="14.4" x14ac:dyDescent="0.3">
      <c r="A23" s="77"/>
      <c r="B23" s="87"/>
      <c r="C23" s="31" t="s">
        <v>132</v>
      </c>
      <c r="D23" s="89" t="s">
        <v>133</v>
      </c>
    </row>
    <row r="24" spans="1:4" ht="14.4" x14ac:dyDescent="0.3">
      <c r="A24" s="77"/>
      <c r="B24" s="87"/>
      <c r="C24" s="31" t="s">
        <v>134</v>
      </c>
      <c r="D24" s="88" t="s">
        <v>135</v>
      </c>
    </row>
    <row r="25" spans="1:4" ht="14.4" x14ac:dyDescent="0.3">
      <c r="A25" s="77"/>
      <c r="B25" s="87"/>
      <c r="C25" s="31" t="s">
        <v>136</v>
      </c>
      <c r="D25" s="89" t="s">
        <v>137</v>
      </c>
    </row>
    <row r="26" spans="1:4" x14ac:dyDescent="0.25">
      <c r="A26" s="77"/>
      <c r="B26" s="87"/>
      <c r="C26" s="31" t="s">
        <v>138</v>
      </c>
      <c r="D26" s="90" t="s">
        <v>139</v>
      </c>
    </row>
    <row r="27" spans="1:4" x14ac:dyDescent="0.25">
      <c r="A27" s="77"/>
      <c r="B27" s="87"/>
      <c r="C27" s="31" t="s">
        <v>140</v>
      </c>
      <c r="D27" s="90" t="s">
        <v>141</v>
      </c>
    </row>
    <row r="28" spans="1:4" x14ac:dyDescent="0.25">
      <c r="A28" s="77"/>
      <c r="B28" s="87"/>
      <c r="C28" s="31" t="s">
        <v>142</v>
      </c>
      <c r="D28" s="90" t="s">
        <v>143</v>
      </c>
    </row>
    <row r="29" spans="1:4" ht="14.4" x14ac:dyDescent="0.3">
      <c r="A29" s="77"/>
      <c r="B29" s="87"/>
      <c r="C29" s="31" t="s">
        <v>144</v>
      </c>
      <c r="D29" s="89" t="s">
        <v>145</v>
      </c>
    </row>
    <row r="30" spans="1:4" ht="14.4" x14ac:dyDescent="0.3">
      <c r="A30" s="77"/>
      <c r="B30" s="87"/>
      <c r="C30" s="31" t="s">
        <v>146</v>
      </c>
      <c r="D30" s="89" t="s">
        <v>147</v>
      </c>
    </row>
    <row r="31" spans="1:4" ht="14.4" x14ac:dyDescent="0.3">
      <c r="A31" s="77"/>
      <c r="B31" s="87"/>
      <c r="C31" s="31" t="s">
        <v>148</v>
      </c>
      <c r="D31" s="89" t="s">
        <v>149</v>
      </c>
    </row>
    <row r="32" spans="1:4" ht="14.4" x14ac:dyDescent="0.3">
      <c r="A32" s="77"/>
      <c r="B32" s="87"/>
      <c r="C32" s="31" t="s">
        <v>150</v>
      </c>
      <c r="D32" s="89" t="s">
        <v>139</v>
      </c>
    </row>
    <row r="33" spans="1:4" ht="14.4" x14ac:dyDescent="0.3">
      <c r="A33" s="77"/>
      <c r="B33" s="87"/>
      <c r="C33" s="31" t="s">
        <v>151</v>
      </c>
      <c r="D33" s="89" t="s">
        <v>149</v>
      </c>
    </row>
    <row r="34" spans="1:4" ht="14.4" x14ac:dyDescent="0.3">
      <c r="A34" s="77"/>
      <c r="B34" s="87"/>
      <c r="C34" s="31" t="s">
        <v>152</v>
      </c>
      <c r="D34" s="89" t="s">
        <v>153</v>
      </c>
    </row>
    <row r="35" spans="1:4" ht="14.4" x14ac:dyDescent="0.3">
      <c r="A35" s="77"/>
      <c r="B35" s="87"/>
      <c r="C35" s="31" t="s">
        <v>154</v>
      </c>
      <c r="D35" s="89" t="s">
        <v>155</v>
      </c>
    </row>
    <row r="36" spans="1:4" ht="14.4" x14ac:dyDescent="0.3">
      <c r="A36" s="77"/>
      <c r="B36" s="87"/>
      <c r="C36" s="31" t="s">
        <v>156</v>
      </c>
      <c r="D36" s="89" t="s">
        <v>155</v>
      </c>
    </row>
    <row r="37" spans="1:4" ht="14.4" x14ac:dyDescent="0.3">
      <c r="A37" s="77"/>
      <c r="B37" s="87"/>
      <c r="C37" s="31" t="s">
        <v>157</v>
      </c>
      <c r="D37" s="89" t="s">
        <v>155</v>
      </c>
    </row>
    <row r="38" spans="1:4" ht="14.4" x14ac:dyDescent="0.3">
      <c r="A38" s="77"/>
      <c r="B38" s="87"/>
      <c r="C38" s="31" t="s">
        <v>158</v>
      </c>
      <c r="D38" s="89" t="s">
        <v>155</v>
      </c>
    </row>
    <row r="39" spans="1:4" ht="14.4" x14ac:dyDescent="0.3">
      <c r="A39" s="77"/>
      <c r="B39" s="87"/>
      <c r="C39" s="31" t="s">
        <v>159</v>
      </c>
      <c r="D39" s="89" t="s">
        <v>160</v>
      </c>
    </row>
    <row r="40" spans="1:4" ht="14.4" x14ac:dyDescent="0.3">
      <c r="A40" s="77"/>
      <c r="B40" s="87"/>
      <c r="C40" s="31" t="s">
        <v>161</v>
      </c>
      <c r="D40" s="89" t="s">
        <v>162</v>
      </c>
    </row>
    <row r="41" spans="1:4" ht="14.4" x14ac:dyDescent="0.3">
      <c r="A41" s="77"/>
      <c r="B41" s="87"/>
      <c r="C41" s="31" t="s">
        <v>163</v>
      </c>
      <c r="D41" s="89" t="s">
        <v>164</v>
      </c>
    </row>
    <row r="42" spans="1:4" ht="14.4" x14ac:dyDescent="0.3">
      <c r="A42" s="77"/>
      <c r="B42" s="84" t="s">
        <v>165</v>
      </c>
      <c r="D42" s="88" t="s">
        <v>166</v>
      </c>
    </row>
    <row r="43" spans="1:4" ht="14.4" x14ac:dyDescent="0.3">
      <c r="A43" s="77"/>
      <c r="B43" s="87"/>
      <c r="C43" s="31" t="s">
        <v>167</v>
      </c>
      <c r="D43" s="89" t="s">
        <v>168</v>
      </c>
    </row>
    <row r="44" spans="1:4" ht="14.4" x14ac:dyDescent="0.3">
      <c r="A44" s="77"/>
      <c r="B44" s="87"/>
      <c r="C44" s="31" t="s">
        <v>169</v>
      </c>
      <c r="D44" s="89" t="s">
        <v>170</v>
      </c>
    </row>
    <row r="45" spans="1:4" ht="14.4" x14ac:dyDescent="0.3">
      <c r="A45" s="77"/>
      <c r="B45" s="87"/>
      <c r="C45" s="31" t="s">
        <v>171</v>
      </c>
      <c r="D45" s="89" t="s">
        <v>172</v>
      </c>
    </row>
    <row r="46" spans="1:4" ht="14.4" x14ac:dyDescent="0.3">
      <c r="A46" s="77"/>
      <c r="B46" s="87"/>
      <c r="C46" s="31" t="s">
        <v>173</v>
      </c>
      <c r="D46" s="89" t="s">
        <v>172</v>
      </c>
    </row>
    <row r="47" spans="1:4" ht="14.4" x14ac:dyDescent="0.3">
      <c r="A47" s="77"/>
      <c r="B47" s="87"/>
      <c r="C47" s="31" t="s">
        <v>174</v>
      </c>
      <c r="D47" s="89" t="s">
        <v>175</v>
      </c>
    </row>
    <row r="48" spans="1:4" ht="14.4" x14ac:dyDescent="0.3">
      <c r="A48" s="77"/>
      <c r="B48" s="87"/>
      <c r="C48" s="31" t="s">
        <v>176</v>
      </c>
      <c r="D48" s="89" t="s">
        <v>177</v>
      </c>
    </row>
    <row r="49" spans="1:4" ht="14.4" x14ac:dyDescent="0.3">
      <c r="A49" s="77"/>
      <c r="B49" s="87"/>
      <c r="C49" s="31" t="s">
        <v>178</v>
      </c>
      <c r="D49" s="89" t="s">
        <v>177</v>
      </c>
    </row>
    <row r="50" spans="1:4" ht="14.4" x14ac:dyDescent="0.3">
      <c r="A50" s="77"/>
      <c r="B50" s="87"/>
      <c r="C50" s="31" t="s">
        <v>179</v>
      </c>
      <c r="D50" s="89" t="s">
        <v>180</v>
      </c>
    </row>
    <row r="51" spans="1:4" ht="14.4" x14ac:dyDescent="0.3">
      <c r="A51" s="77"/>
      <c r="B51" s="87"/>
      <c r="C51" s="31" t="s">
        <v>181</v>
      </c>
      <c r="D51" s="89" t="s">
        <v>182</v>
      </c>
    </row>
    <row r="52" spans="1:4" ht="14.4" x14ac:dyDescent="0.3">
      <c r="A52" s="77"/>
      <c r="B52" s="87"/>
      <c r="C52" s="31" t="s">
        <v>183</v>
      </c>
      <c r="D52" s="89" t="s">
        <v>184</v>
      </c>
    </row>
    <row r="53" spans="1:4" ht="14.4" x14ac:dyDescent="0.3">
      <c r="A53" s="77"/>
      <c r="B53" s="87"/>
      <c r="C53" s="31" t="s">
        <v>185</v>
      </c>
      <c r="D53" s="89" t="s">
        <v>186</v>
      </c>
    </row>
    <row r="54" spans="1:4" ht="14.4" x14ac:dyDescent="0.3">
      <c r="A54" s="77"/>
      <c r="B54" s="87"/>
      <c r="C54" s="31" t="s">
        <v>187</v>
      </c>
      <c r="D54" s="89" t="s">
        <v>188</v>
      </c>
    </row>
    <row r="55" spans="1:4" ht="14.4" x14ac:dyDescent="0.3">
      <c r="A55" s="77"/>
      <c r="B55" s="87"/>
      <c r="C55" s="31" t="s">
        <v>189</v>
      </c>
      <c r="D55" s="89" t="s">
        <v>190</v>
      </c>
    </row>
    <row r="56" spans="1:4" ht="14.4" x14ac:dyDescent="0.3">
      <c r="A56" s="77"/>
      <c r="B56" s="87"/>
      <c r="C56" s="31" t="s">
        <v>191</v>
      </c>
      <c r="D56" s="88" t="s">
        <v>190</v>
      </c>
    </row>
    <row r="57" spans="1:4" ht="14.4" x14ac:dyDescent="0.3">
      <c r="A57" s="77"/>
      <c r="B57" s="84" t="s">
        <v>192</v>
      </c>
      <c r="D57" s="88" t="s">
        <v>193</v>
      </c>
    </row>
    <row r="58" spans="1:4" ht="14.4" x14ac:dyDescent="0.3">
      <c r="A58" s="77"/>
      <c r="B58" s="84" t="s">
        <v>194</v>
      </c>
      <c r="D58" s="89" t="s">
        <v>195</v>
      </c>
    </row>
    <row r="59" spans="1:4" ht="14.4" x14ac:dyDescent="0.3">
      <c r="A59" s="77"/>
      <c r="B59" s="84" t="s">
        <v>196</v>
      </c>
      <c r="D59" s="89"/>
    </row>
    <row r="60" spans="1:4" ht="14.4" x14ac:dyDescent="0.3">
      <c r="A60" s="77"/>
      <c r="B60" s="87"/>
      <c r="C60" s="31" t="s">
        <v>197</v>
      </c>
      <c r="D60" s="88" t="s">
        <v>198</v>
      </c>
    </row>
    <row r="61" spans="1:4" ht="14.4" x14ac:dyDescent="0.3">
      <c r="A61" s="77"/>
      <c r="B61" s="87"/>
      <c r="C61" s="31" t="s">
        <v>199</v>
      </c>
      <c r="D61" s="88" t="s">
        <v>200</v>
      </c>
    </row>
    <row r="62" spans="1:4" ht="14.4" x14ac:dyDescent="0.3">
      <c r="A62" s="77"/>
      <c r="B62" s="87"/>
      <c r="C62" s="31" t="s">
        <v>201</v>
      </c>
      <c r="D62" s="88" t="s">
        <v>202</v>
      </c>
    </row>
    <row r="63" spans="1:4" ht="14.4" x14ac:dyDescent="0.3">
      <c r="A63" s="77"/>
      <c r="B63" s="87"/>
      <c r="C63" s="31" t="s">
        <v>203</v>
      </c>
      <c r="D63" s="88" t="s">
        <v>204</v>
      </c>
    </row>
    <row r="64" spans="1:4" ht="14.4" x14ac:dyDescent="0.25">
      <c r="A64" s="77"/>
      <c r="B64" s="91"/>
      <c r="C64" s="92" t="s">
        <v>205</v>
      </c>
      <c r="D64" s="93" t="s">
        <v>206</v>
      </c>
    </row>
    <row r="65" spans="1:4" ht="21.15" customHeight="1" x14ac:dyDescent="0.25">
      <c r="A65" s="94"/>
      <c r="D65" s="95"/>
    </row>
  </sheetData>
  <mergeCells count="1">
    <mergeCell ref="B6:C6"/>
  </mergeCells>
  <hyperlinks>
    <hyperlink ref="D14" location="'Nota 3'!A1" display="'Nota 3'!A1" xr:uid="{00000000-0004-0000-0100-000000000000}"/>
    <hyperlink ref="D15" location="'Nota 4'!A1" display="'Nota 4'!A1" xr:uid="{00000000-0004-0000-0100-000001000000}"/>
    <hyperlink ref="D16" location="'Nota 5'!A1" display="'Nota 5'!A1" xr:uid="{00000000-0004-0000-0100-000002000000}"/>
    <hyperlink ref="D17" location="'Nota 6'!A1" display="'Nota 6'!A1" xr:uid="{00000000-0004-0000-0100-000003000000}"/>
    <hyperlink ref="D19" location="'Nota 7'!A1" display="'Nota 7'!A1" xr:uid="{00000000-0004-0000-0100-000004000000}"/>
    <hyperlink ref="D21" location="'Nota 9'!A1" display="'Nota 9'!A1" xr:uid="{00000000-0004-0000-0100-000005000000}"/>
    <hyperlink ref="D22" location="'Nota 10'!A1" display="'Nota 10'!A1" xr:uid="{00000000-0004-0000-0100-000006000000}"/>
    <hyperlink ref="D26" location="'Nota 14'!A1" display="'Nota 14'!A1" xr:uid="{00000000-0004-0000-0100-000007000000}"/>
    <hyperlink ref="D27" location="'Nota 15'!A1" display="'Nota 15'!A1" xr:uid="{00000000-0004-0000-0100-000008000000}"/>
    <hyperlink ref="D28" location="'Nota 16'!A1" display="'Nota 16'!A1" xr:uid="{00000000-0004-0000-0100-000009000000}"/>
    <hyperlink ref="D20" location="'Nota 8'!A1" display="'Nota 8'!A1" xr:uid="{00000000-0004-0000-0100-00000A000000}"/>
    <hyperlink ref="D13" location="BG!A1" display="BG" xr:uid="{00000000-0004-0000-0100-00000B000000}"/>
    <hyperlink ref="D42" location="ER!A1" display="ER" xr:uid="{00000000-0004-0000-0100-00000C000000}"/>
    <hyperlink ref="D57" location="EVPN!A1" display="EVPN" xr:uid="{00000000-0004-0000-0100-00000D000000}"/>
    <hyperlink ref="D58" location="EFE!A1" display="EFE" xr:uid="{00000000-0004-0000-0100-00000E000000}"/>
    <hyperlink ref="D23" location="'Nota 11'!A1" display="Nota 11 y 12" xr:uid="{00000000-0004-0000-0100-00000F000000}"/>
    <hyperlink ref="D24" location="'Nota 12'!A1" display="Nota 12" xr:uid="{00000000-0004-0000-0100-000010000000}"/>
    <hyperlink ref="D25" location="'Nota 13'!A1" display="Nota 13'" xr:uid="{00000000-0004-0000-0100-000011000000}"/>
    <hyperlink ref="D29" location="'Nota 17'!A1" display="Nota 17" xr:uid="{00000000-0004-0000-0100-000012000000}"/>
    <hyperlink ref="D30" location="'Nota 18'!A1" display="Nota 18" xr:uid="{00000000-0004-0000-0100-000013000000}"/>
    <hyperlink ref="D31" location="'Nota 19'!A1" display="Nota 19" xr:uid="{00000000-0004-0000-0100-000014000000}"/>
    <hyperlink ref="D32" location="'Nota 14'!A1" display="Nota 14" xr:uid="{00000000-0004-0000-0100-000015000000}"/>
    <hyperlink ref="D33" location="'Nota 19'!A1" display="Nota 19" xr:uid="{00000000-0004-0000-0100-000016000000}"/>
    <hyperlink ref="D34" location="'Nota 20'!A1" display="Nota 20" xr:uid="{00000000-0004-0000-0100-000017000000}"/>
    <hyperlink ref="D35" location="' Nota 21'!A1" display="Nota 21" xr:uid="{00000000-0004-0000-0100-000018000000}"/>
    <hyperlink ref="D36" location="' Nota 21'!A1" display="Nota 21" xr:uid="{00000000-0004-0000-0100-000019000000}"/>
    <hyperlink ref="D37" location="' Nota 21'!A1" display="Nota 21" xr:uid="{00000000-0004-0000-0100-00001A000000}"/>
    <hyperlink ref="D38" location="' Nota 21'!A1" display="Nota 21" xr:uid="{00000000-0004-0000-0100-00001B000000}"/>
    <hyperlink ref="D39" location="'Nota 22'!A1" display="Nota 22" xr:uid="{00000000-0004-0000-0100-00001C000000}"/>
    <hyperlink ref="D40" location="'Nota 23'!A1" display="Nota 23" xr:uid="{00000000-0004-0000-0100-00001D000000}"/>
    <hyperlink ref="D41" location="'Nota 24'!A1" display="Nota 24" xr:uid="{00000000-0004-0000-0100-00001E000000}"/>
    <hyperlink ref="D43" location="'Nota 25'!A1" display="Nota 25" xr:uid="{00000000-0004-0000-0100-00001F000000}"/>
    <hyperlink ref="D44" location="'Nota 26'!A1" display="Nota 26" xr:uid="{00000000-0004-0000-0100-000020000000}"/>
    <hyperlink ref="D45" location="'Nota 27'!A1" display="Nota 27" xr:uid="{00000000-0004-0000-0100-000021000000}"/>
    <hyperlink ref="D46" location="'Nota 27'!A1" display="N ota 27" xr:uid="{00000000-0004-0000-0100-000022000000}"/>
    <hyperlink ref="D47" location="'Nota 28'!A1" display="Nota 28" xr:uid="{00000000-0004-0000-0100-000023000000}"/>
    <hyperlink ref="D48" location="'Nota 29'!A1" display="Nota 29" xr:uid="{00000000-0004-0000-0100-000024000000}"/>
    <hyperlink ref="D49" location="'Nota 29'!A1" display="Nota 29" xr:uid="{00000000-0004-0000-0100-000025000000}"/>
    <hyperlink ref="D50" location="'Nota 30'!A1" display="Nota 30" xr:uid="{00000000-0004-0000-0100-000026000000}"/>
    <hyperlink ref="D51" location="'Nota 31'!A1" display="Nota 31" xr:uid="{00000000-0004-0000-0100-000027000000}"/>
    <hyperlink ref="D52" location="'Nota 32'!A1" display="Nota 32" xr:uid="{00000000-0004-0000-0100-000028000000}"/>
    <hyperlink ref="D53" location="'Nota 33'!A1" display="Nota 33" xr:uid="{00000000-0004-0000-0100-000029000000}"/>
    <hyperlink ref="D54" location="'Nota 34'!A1" display="Nota 34" xr:uid="{00000000-0004-0000-0100-00002A000000}"/>
    <hyperlink ref="D55" location="'Nota 35'!A1" display="Nota 35" xr:uid="{00000000-0004-0000-0100-00002B000000}"/>
    <hyperlink ref="D56" location="'Nota 35'!A1" display="Nota 35" xr:uid="{00000000-0004-0000-0100-00002C000000}"/>
    <hyperlink ref="D61" location="'Nota 37'!A1" display="Nota 37" xr:uid="{00000000-0004-0000-0100-00002D000000}"/>
    <hyperlink ref="D60" location="'Nota 36'!A1" display="Nota 36" xr:uid="{00000000-0004-0000-0100-00002E000000}"/>
    <hyperlink ref="D12" location="'Nota 2'!A1" display="Nota 2" xr:uid="{00000000-0004-0000-0100-00002F000000}"/>
    <hyperlink ref="D11" location="Nota1!A1" display="Nota 1" xr:uid="{00000000-0004-0000-0100-000030000000}"/>
    <hyperlink ref="D18" location="'Nota 5'!A1" display="Nota 5" xr:uid="{00000000-0004-0000-0100-000031000000}"/>
    <hyperlink ref="D64" location="'Nota 40'!A1" display="Nota 40" xr:uid="{00000000-0004-0000-0100-000032000000}"/>
    <hyperlink ref="D63" location="'Nota 39'!A1" display="Nota 39" xr:uid="{00000000-0004-0000-0100-000033000000}"/>
    <hyperlink ref="D62" location="'Nota 38'!A1" display="Nota 38" xr:uid="{00000000-0004-0000-0100-000034000000}"/>
  </hyperlinks>
  <pageMargins left="0.7" right="0.7" top="0.75" bottom="0.75" header="0.3" footer="0.3"/>
  <pageSetup orientation="portrait" verticalDpi="0"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19"/>
  <dimension ref="A1:N637"/>
  <sheetViews>
    <sheetView showGridLines="0" topLeftCell="A58" zoomScale="70" zoomScaleNormal="70" workbookViewId="0">
      <selection activeCell="C26" sqref="C26"/>
    </sheetView>
  </sheetViews>
  <sheetFormatPr baseColWidth="10" defaultColWidth="10.6640625" defaultRowHeight="14.4" x14ac:dyDescent="0.3"/>
  <cols>
    <col min="1" max="1" width="41.44140625" customWidth="1"/>
    <col min="2" max="2" width="12.109375" style="535" customWidth="1"/>
    <col min="3" max="3" width="14.44140625" customWidth="1"/>
    <col min="4" max="4" width="21.44140625" bestFit="1" customWidth="1"/>
    <col min="5" max="5" width="22.109375" customWidth="1"/>
    <col min="6" max="6" width="50.44140625" customWidth="1"/>
    <col min="7" max="7" width="5.5546875" customWidth="1"/>
    <col min="8" max="8" width="41.6640625" customWidth="1"/>
    <col min="9" max="9" width="16.88671875" style="535" bestFit="1" customWidth="1"/>
    <col min="10" max="10" width="11.109375" customWidth="1"/>
    <col min="11" max="11" width="26.33203125" customWidth="1"/>
    <col min="12" max="12" width="23.6640625" customWidth="1"/>
    <col min="13" max="13" width="61.44140625" customWidth="1"/>
    <col min="14" max="14" width="5.109375" customWidth="1"/>
  </cols>
  <sheetData>
    <row r="1" spans="1:14" ht="15" customHeight="1" x14ac:dyDescent="0.35">
      <c r="A1" s="524" t="str">
        <f>Indice!C1</f>
        <v xml:space="preserve">ELADIA SOCIEDAD ANONIMA </v>
      </c>
      <c r="E1" s="258" t="s">
        <v>0</v>
      </c>
      <c r="M1" s="536" t="s">
        <v>0</v>
      </c>
    </row>
    <row r="2" spans="1:14" ht="15" customHeight="1" x14ac:dyDescent="0.3"/>
    <row r="3" spans="1:14" ht="15" customHeight="1" x14ac:dyDescent="0.3"/>
    <row r="4" spans="1:14" ht="15" customHeight="1" x14ac:dyDescent="0.3">
      <c r="A4" s="223" t="s">
        <v>634</v>
      </c>
      <c r="B4" s="537"/>
      <c r="C4" s="223"/>
      <c r="D4" s="223"/>
      <c r="E4" s="223"/>
      <c r="F4" s="223"/>
      <c r="G4" s="223"/>
      <c r="H4" s="223"/>
      <c r="I4" s="537"/>
      <c r="J4" s="223"/>
      <c r="K4" s="223"/>
      <c r="L4" s="223"/>
      <c r="M4" s="223"/>
      <c r="N4" s="538"/>
    </row>
    <row r="5" spans="1:14" ht="15" customHeight="1" x14ac:dyDescent="0.3">
      <c r="G5" s="538"/>
      <c r="L5" s="377"/>
      <c r="M5" s="377"/>
      <c r="N5" s="538"/>
    </row>
    <row r="6" spans="1:14" ht="15" customHeight="1" x14ac:dyDescent="0.3">
      <c r="E6" s="410"/>
      <c r="G6" s="538"/>
      <c r="L6" s="377"/>
      <c r="M6" s="377"/>
      <c r="N6" s="538"/>
    </row>
    <row r="7" spans="1:14" ht="15" customHeight="1" x14ac:dyDescent="0.3">
      <c r="E7" s="539"/>
      <c r="G7" s="538"/>
      <c r="L7" s="377"/>
      <c r="M7" s="377"/>
      <c r="N7" s="538"/>
    </row>
    <row r="8" spans="1:14" ht="15" customHeight="1" x14ac:dyDescent="0.35">
      <c r="A8" s="524" t="s">
        <v>488</v>
      </c>
      <c r="C8" s="377"/>
      <c r="D8" s="377"/>
      <c r="G8" s="538"/>
      <c r="H8" s="524" t="s">
        <v>488</v>
      </c>
      <c r="I8" s="524"/>
      <c r="J8" s="377"/>
      <c r="K8" s="377"/>
      <c r="L8" s="377"/>
      <c r="M8" s="377"/>
      <c r="N8" s="538"/>
    </row>
    <row r="9" spans="1:14" ht="15" customHeight="1" x14ac:dyDescent="0.3">
      <c r="A9" s="540"/>
      <c r="B9" s="541"/>
      <c r="C9" s="540"/>
      <c r="D9" s="542">
        <v>45382</v>
      </c>
      <c r="E9" s="321"/>
      <c r="F9" s="540"/>
      <c r="G9" s="538"/>
      <c r="H9" s="541"/>
      <c r="I9" s="541"/>
      <c r="J9" s="540"/>
      <c r="K9" s="542">
        <v>45291</v>
      </c>
      <c r="L9" s="540"/>
      <c r="M9" s="540"/>
      <c r="N9" s="538"/>
    </row>
    <row r="10" spans="1:14" ht="36.6" customHeight="1" x14ac:dyDescent="0.3">
      <c r="A10" s="543" t="s">
        <v>635</v>
      </c>
      <c r="B10" s="544" t="s">
        <v>636</v>
      </c>
      <c r="C10" s="545" t="s">
        <v>637</v>
      </c>
      <c r="D10" s="546" t="s">
        <v>638</v>
      </c>
      <c r="E10" s="543" t="s">
        <v>639</v>
      </c>
      <c r="F10" s="543" t="s">
        <v>640</v>
      </c>
      <c r="G10" s="538"/>
      <c r="H10" s="547" t="s">
        <v>635</v>
      </c>
      <c r="I10" s="548" t="s">
        <v>636</v>
      </c>
      <c r="J10" s="549" t="s">
        <v>637</v>
      </c>
      <c r="K10" s="550" t="s">
        <v>638</v>
      </c>
      <c r="L10" s="547" t="s">
        <v>639</v>
      </c>
      <c r="M10" s="547" t="s">
        <v>640</v>
      </c>
      <c r="N10" s="538"/>
    </row>
    <row r="11" spans="1:14" ht="15" customHeight="1" x14ac:dyDescent="0.35">
      <c r="A11" s="551"/>
      <c r="B11" s="552"/>
      <c r="C11" s="553"/>
      <c r="D11" s="553"/>
      <c r="E11" s="554"/>
      <c r="F11" s="555"/>
      <c r="G11" s="538"/>
      <c r="H11" s="551"/>
      <c r="I11" s="552"/>
      <c r="J11" s="553"/>
      <c r="K11" s="553"/>
      <c r="L11" s="554"/>
      <c r="M11" s="555"/>
      <c r="N11" s="538"/>
    </row>
    <row r="12" spans="1:14" ht="15" customHeight="1" x14ac:dyDescent="0.3">
      <c r="A12" s="556" t="s">
        <v>641</v>
      </c>
      <c r="B12" s="552"/>
      <c r="C12" s="553"/>
      <c r="D12" s="553"/>
      <c r="E12" s="557"/>
      <c r="F12" s="555"/>
      <c r="G12" s="538"/>
      <c r="H12" s="556" t="s">
        <v>641</v>
      </c>
      <c r="I12" s="552"/>
      <c r="J12" s="553"/>
      <c r="K12" s="553"/>
      <c r="L12" s="554"/>
      <c r="M12" s="555"/>
      <c r="N12" s="538"/>
    </row>
    <row r="13" spans="1:14" ht="15" customHeight="1" x14ac:dyDescent="0.3">
      <c r="A13" s="405" t="s">
        <v>642</v>
      </c>
      <c r="B13" s="558">
        <v>45663</v>
      </c>
      <c r="C13" s="559" t="s">
        <v>621</v>
      </c>
      <c r="D13" t="str">
        <f>IFERROR(VLOOKUP(C13,'Base de Monedas'!A:B,2,0),"")</f>
        <v>Dólar estadounidense</v>
      </c>
      <c r="E13" s="560">
        <v>1126610320</v>
      </c>
      <c r="F13" t="s">
        <v>643</v>
      </c>
      <c r="G13" s="538"/>
      <c r="H13" s="405" t="s">
        <v>642</v>
      </c>
      <c r="I13" s="558">
        <v>45310</v>
      </c>
      <c r="J13" s="559" t="s">
        <v>621</v>
      </c>
      <c r="K13" t="s">
        <v>644</v>
      </c>
      <c r="L13" s="560">
        <v>1238178981</v>
      </c>
      <c r="M13" t="s">
        <v>643</v>
      </c>
      <c r="N13" s="538"/>
    </row>
    <row r="14" spans="1:14" ht="15" customHeight="1" x14ac:dyDescent="0.3">
      <c r="A14" s="405" t="s">
        <v>645</v>
      </c>
      <c r="B14" s="558">
        <v>45412</v>
      </c>
      <c r="C14" s="559" t="s">
        <v>621</v>
      </c>
      <c r="D14" t="str">
        <f>IFERROR(VLOOKUP(C14,'Base de Monedas'!A:B,2,0),"")</f>
        <v>Dólar estadounidense</v>
      </c>
      <c r="E14" s="561">
        <v>1482382000</v>
      </c>
      <c r="F14" t="s">
        <v>643</v>
      </c>
      <c r="G14" s="538"/>
      <c r="H14" s="405" t="s">
        <v>645</v>
      </c>
      <c r="I14" s="558">
        <v>45412</v>
      </c>
      <c r="J14" s="559" t="s">
        <v>621</v>
      </c>
      <c r="K14" t="s">
        <v>644</v>
      </c>
      <c r="L14" s="562">
        <v>16752326000</v>
      </c>
      <c r="M14" t="s">
        <v>643</v>
      </c>
      <c r="N14" s="538"/>
    </row>
    <row r="15" spans="1:14" ht="15" customHeight="1" x14ac:dyDescent="0.3">
      <c r="A15" s="405" t="s">
        <v>646</v>
      </c>
      <c r="B15" s="558">
        <v>45730</v>
      </c>
      <c r="C15" s="559" t="s">
        <v>621</v>
      </c>
      <c r="D15" t="str">
        <f>IFERROR(VLOOKUP(C15,'Base de Monedas'!A:B,2,0),"")</f>
        <v>Dólar estadounidense</v>
      </c>
      <c r="E15" s="560">
        <v>6196356760</v>
      </c>
      <c r="F15" t="s">
        <v>647</v>
      </c>
      <c r="G15" s="538"/>
      <c r="H15" s="405" t="s">
        <v>646</v>
      </c>
      <c r="I15" s="558">
        <v>45632</v>
      </c>
      <c r="J15" s="559" t="s">
        <v>621</v>
      </c>
      <c r="K15" t="s">
        <v>644</v>
      </c>
      <c r="L15" s="560">
        <v>6074539080</v>
      </c>
      <c r="M15" t="s">
        <v>647</v>
      </c>
      <c r="N15" s="538"/>
    </row>
    <row r="16" spans="1:14" ht="15" customHeight="1" x14ac:dyDescent="0.3">
      <c r="A16" s="405" t="s">
        <v>648</v>
      </c>
      <c r="B16" s="558">
        <v>45589</v>
      </c>
      <c r="C16" s="559" t="s">
        <v>621</v>
      </c>
      <c r="D16" t="str">
        <f>IFERROR(VLOOKUP(C16,'Base de Monedas'!A:B,2,0),"")</f>
        <v>Dólar estadounidense</v>
      </c>
      <c r="E16" s="560">
        <v>26119252141</v>
      </c>
      <c r="F16" t="s">
        <v>647</v>
      </c>
      <c r="G16" s="538"/>
      <c r="H16" s="405" t="s">
        <v>648</v>
      </c>
      <c r="I16" s="558">
        <v>45424</v>
      </c>
      <c r="J16" s="559" t="s">
        <v>621</v>
      </c>
      <c r="K16" t="s">
        <v>644</v>
      </c>
      <c r="L16" s="560">
        <v>15367163567</v>
      </c>
      <c r="M16" t="s">
        <v>647</v>
      </c>
      <c r="N16" s="538"/>
    </row>
    <row r="17" spans="1:14" ht="15" customHeight="1" x14ac:dyDescent="0.3">
      <c r="A17" s="405" t="s">
        <v>645</v>
      </c>
      <c r="B17" s="563">
        <v>45620</v>
      </c>
      <c r="C17" s="559" t="s">
        <v>621</v>
      </c>
      <c r="D17" t="str">
        <f>IFERROR(VLOOKUP(C17,'Base de Monedas'!A:B,2,0),"")</f>
        <v>Dólar estadounidense</v>
      </c>
      <c r="E17" s="560">
        <v>5188337000</v>
      </c>
      <c r="F17" t="s">
        <v>643</v>
      </c>
      <c r="G17" s="538"/>
      <c r="H17" s="405" t="s">
        <v>645</v>
      </c>
      <c r="I17" s="563">
        <v>45412</v>
      </c>
      <c r="J17" s="559" t="s">
        <v>621</v>
      </c>
      <c r="K17" t="s">
        <v>644</v>
      </c>
      <c r="L17" s="560">
        <v>5098534000</v>
      </c>
      <c r="M17" t="s">
        <v>643</v>
      </c>
      <c r="N17" s="538"/>
    </row>
    <row r="18" spans="1:14" ht="15" customHeight="1" x14ac:dyDescent="0.3">
      <c r="A18" s="405" t="s">
        <v>649</v>
      </c>
      <c r="B18" s="563" t="s">
        <v>318</v>
      </c>
      <c r="C18" s="559" t="s">
        <v>318</v>
      </c>
      <c r="D18" s="559" t="s">
        <v>318</v>
      </c>
      <c r="E18" s="564">
        <v>0</v>
      </c>
      <c r="G18" s="538"/>
      <c r="H18" s="405" t="s">
        <v>649</v>
      </c>
      <c r="I18" s="563" t="s">
        <v>318</v>
      </c>
      <c r="J18" s="559" t="s">
        <v>318</v>
      </c>
      <c r="K18" s="559" t="s">
        <v>318</v>
      </c>
      <c r="L18" s="564">
        <v>0</v>
      </c>
      <c r="N18" s="538"/>
    </row>
    <row r="19" spans="1:14" ht="15" customHeight="1" x14ac:dyDescent="0.3">
      <c r="A19" s="565"/>
      <c r="C19" s="559"/>
      <c r="D19" t="str">
        <f>IFERROR(VLOOKUP(C19,'Base de Monedas'!A:B,2,0),"")</f>
        <v/>
      </c>
      <c r="G19" s="538"/>
      <c r="H19" s="565"/>
      <c r="I19" s="563"/>
      <c r="J19" s="559"/>
      <c r="K19" t="str">
        <f>IFERROR(VLOOKUP(J19,'Base de Monedas'!A:B,2,0),"")</f>
        <v/>
      </c>
      <c r="N19" s="538"/>
    </row>
    <row r="20" spans="1:14" ht="15" customHeight="1" x14ac:dyDescent="0.3">
      <c r="A20" s="556" t="s">
        <v>650</v>
      </c>
      <c r="C20" s="559"/>
      <c r="D20" t="str">
        <f>IFERROR(VLOOKUP(C20,'Base de Monedas'!A:B,2,0),"")</f>
        <v/>
      </c>
      <c r="G20" s="538"/>
      <c r="H20" s="556" t="s">
        <v>650</v>
      </c>
      <c r="I20" s="563"/>
      <c r="J20" s="559"/>
      <c r="K20" t="str">
        <f>IFERROR(VLOOKUP(J20,'Base de Monedas'!A:B,2,0),"")</f>
        <v/>
      </c>
      <c r="N20" s="538"/>
    </row>
    <row r="21" spans="1:14" ht="15" customHeight="1" x14ac:dyDescent="0.3">
      <c r="A21" s="565" t="s">
        <v>651</v>
      </c>
      <c r="B21" s="563" t="s">
        <v>318</v>
      </c>
      <c r="C21" s="559" t="s">
        <v>318</v>
      </c>
      <c r="D21" s="559" t="s">
        <v>318</v>
      </c>
      <c r="E21" s="564">
        <v>0</v>
      </c>
      <c r="F21" s="559" t="s">
        <v>318</v>
      </c>
      <c r="G21" s="538"/>
      <c r="H21" s="565" t="s">
        <v>651</v>
      </c>
      <c r="I21" s="563" t="s">
        <v>318</v>
      </c>
      <c r="J21" s="559" t="s">
        <v>318</v>
      </c>
      <c r="K21" s="559" t="s">
        <v>318</v>
      </c>
      <c r="L21" s="564">
        <v>0</v>
      </c>
      <c r="M21" s="559" t="s">
        <v>318</v>
      </c>
      <c r="N21" s="538"/>
    </row>
    <row r="22" spans="1:14" ht="15" customHeight="1" x14ac:dyDescent="0.3">
      <c r="A22" s="565"/>
      <c r="B22" s="563"/>
      <c r="C22" s="559"/>
      <c r="D22" s="559"/>
      <c r="E22" s="564"/>
      <c r="F22" s="559"/>
      <c r="G22" s="538"/>
      <c r="H22" s="565"/>
      <c r="I22" s="563"/>
      <c r="J22" s="559"/>
      <c r="K22" s="559"/>
      <c r="L22" s="564"/>
      <c r="M22" s="559"/>
      <c r="N22" s="538"/>
    </row>
    <row r="23" spans="1:14" ht="15" customHeight="1" x14ac:dyDescent="0.3">
      <c r="A23" s="556" t="s">
        <v>649</v>
      </c>
      <c r="B23" s="563"/>
      <c r="C23" s="559"/>
      <c r="D23" s="559"/>
      <c r="E23" s="564"/>
      <c r="F23" s="559"/>
      <c r="G23" s="538"/>
      <c r="H23" s="556" t="s">
        <v>649</v>
      </c>
      <c r="I23" s="563" t="s">
        <v>318</v>
      </c>
      <c r="J23" s="559" t="s">
        <v>318</v>
      </c>
      <c r="K23" s="559" t="s">
        <v>318</v>
      </c>
      <c r="L23" s="564">
        <v>0</v>
      </c>
      <c r="M23" s="559" t="s">
        <v>318</v>
      </c>
      <c r="N23" s="538"/>
    </row>
    <row r="24" spans="1:14" ht="15" customHeight="1" x14ac:dyDescent="0.3">
      <c r="A24" s="565" t="s">
        <v>652</v>
      </c>
      <c r="B24" s="563" t="s">
        <v>318</v>
      </c>
      <c r="C24" s="559" t="s">
        <v>318</v>
      </c>
      <c r="D24" s="559" t="s">
        <v>318</v>
      </c>
      <c r="E24" s="564">
        <v>0</v>
      </c>
      <c r="F24" s="559" t="s">
        <v>318</v>
      </c>
      <c r="G24" s="538"/>
      <c r="H24" s="565" t="s">
        <v>652</v>
      </c>
      <c r="I24" s="563" t="s">
        <v>318</v>
      </c>
      <c r="J24" s="559" t="s">
        <v>318</v>
      </c>
      <c r="K24" s="559" t="s">
        <v>318</v>
      </c>
      <c r="L24" s="564">
        <v>0</v>
      </c>
      <c r="M24" s="559" t="s">
        <v>318</v>
      </c>
      <c r="N24" s="538"/>
    </row>
    <row r="25" spans="1:14" ht="15" customHeight="1" x14ac:dyDescent="0.3">
      <c r="A25" s="565"/>
      <c r="C25" s="559"/>
      <c r="E25" s="564"/>
      <c r="G25" s="538"/>
      <c r="H25" s="565"/>
      <c r="I25" s="563"/>
      <c r="J25" s="559"/>
      <c r="N25" s="538"/>
    </row>
    <row r="26" spans="1:14" ht="15" customHeight="1" x14ac:dyDescent="0.3">
      <c r="A26" s="556" t="s">
        <v>653</v>
      </c>
      <c r="C26" s="559"/>
      <c r="E26" s="564"/>
      <c r="G26" s="538"/>
      <c r="H26" s="556" t="s">
        <v>653</v>
      </c>
      <c r="I26" s="563"/>
      <c r="J26" s="559"/>
      <c r="N26" s="538"/>
    </row>
    <row r="27" spans="1:14" ht="15" customHeight="1" x14ac:dyDescent="0.3">
      <c r="A27" t="s">
        <v>654</v>
      </c>
      <c r="B27" s="563" t="s">
        <v>318</v>
      </c>
      <c r="C27" s="559" t="s">
        <v>621</v>
      </c>
      <c r="D27" t="s">
        <v>644</v>
      </c>
      <c r="E27" s="564">
        <f>+E29-E28</f>
        <v>0</v>
      </c>
      <c r="F27" s="559" t="s">
        <v>318</v>
      </c>
      <c r="G27" s="538"/>
      <c r="H27" t="s">
        <v>654</v>
      </c>
      <c r="I27" s="563" t="s">
        <v>318</v>
      </c>
      <c r="J27" s="559" t="s">
        <v>621</v>
      </c>
      <c r="K27" t="s">
        <v>644</v>
      </c>
      <c r="L27" s="564">
        <v>3369262890</v>
      </c>
      <c r="N27" s="538"/>
    </row>
    <row r="28" spans="1:14" ht="15" customHeight="1" x14ac:dyDescent="0.3">
      <c r="A28" s="565"/>
      <c r="B28" s="563"/>
      <c r="C28" s="559"/>
      <c r="E28" s="131"/>
      <c r="G28" s="538"/>
      <c r="H28" s="565"/>
      <c r="I28" s="563"/>
      <c r="J28" s="559"/>
      <c r="N28" s="538"/>
    </row>
    <row r="29" spans="1:14" ht="15" customHeight="1" x14ac:dyDescent="0.3">
      <c r="A29" s="566" t="s">
        <v>655</v>
      </c>
      <c r="B29" s="563"/>
      <c r="C29" s="559"/>
      <c r="D29" t="str">
        <f>IFERROR(VLOOKUP(C29,'Base de Monedas'!A:B,2,0),"")</f>
        <v/>
      </c>
      <c r="E29" s="567"/>
      <c r="G29" s="538"/>
      <c r="H29" s="566" t="s">
        <v>655</v>
      </c>
      <c r="I29" s="563"/>
      <c r="J29" s="559"/>
      <c r="K29" t="str">
        <f>IFERROR(VLOOKUP(J29,'Base de Monedas'!A:B,2,0),"")</f>
        <v/>
      </c>
      <c r="N29" s="538"/>
    </row>
    <row r="30" spans="1:14" ht="15" customHeight="1" x14ac:dyDescent="0.3">
      <c r="A30" t="s">
        <v>656</v>
      </c>
      <c r="B30" s="558">
        <v>45663</v>
      </c>
      <c r="C30" s="559" t="s">
        <v>621</v>
      </c>
      <c r="D30" t="str">
        <f>IFERROR(VLOOKUP(C30,'Base de Monedas'!A:B,2,0),"")</f>
        <v>Dólar estadounidense</v>
      </c>
      <c r="E30" s="564">
        <v>111117354</v>
      </c>
      <c r="F30" t="s">
        <v>643</v>
      </c>
      <c r="G30" s="538"/>
      <c r="H30" t="s">
        <v>656</v>
      </c>
      <c r="I30" s="558">
        <v>45310</v>
      </c>
      <c r="J30" s="559" t="s">
        <v>621</v>
      </c>
      <c r="K30" t="s">
        <v>644</v>
      </c>
      <c r="L30" s="564">
        <v>59364416</v>
      </c>
      <c r="M30" t="s">
        <v>643</v>
      </c>
      <c r="N30" s="538"/>
    </row>
    <row r="31" spans="1:14" ht="15" customHeight="1" x14ac:dyDescent="0.3">
      <c r="A31" t="s">
        <v>657</v>
      </c>
      <c r="B31" s="558">
        <v>45412</v>
      </c>
      <c r="C31" s="559" t="s">
        <v>621</v>
      </c>
      <c r="D31" t="str">
        <f>IFERROR(VLOOKUP(C31,'Base de Monedas'!A:B,2,0),"")</f>
        <v>Dólar estadounidense</v>
      </c>
      <c r="E31" s="564">
        <v>147761021</v>
      </c>
      <c r="F31" t="s">
        <v>643</v>
      </c>
      <c r="G31" s="538"/>
      <c r="H31" t="s">
        <v>657</v>
      </c>
      <c r="I31" s="558">
        <v>45620</v>
      </c>
      <c r="J31" s="559" t="s">
        <v>621</v>
      </c>
      <c r="K31" t="s">
        <v>644</v>
      </c>
      <c r="L31" s="564">
        <v>5002567863</v>
      </c>
      <c r="M31" t="s">
        <v>643</v>
      </c>
      <c r="N31" s="538"/>
    </row>
    <row r="32" spans="1:14" ht="15" customHeight="1" x14ac:dyDescent="0.3">
      <c r="A32" t="s">
        <v>658</v>
      </c>
      <c r="B32" s="558">
        <v>45730</v>
      </c>
      <c r="C32" s="559" t="s">
        <v>621</v>
      </c>
      <c r="D32" t="str">
        <f>IFERROR(VLOOKUP(C32,'Base de Monedas'!A:B,2,0),"")</f>
        <v>Dólar estadounidense</v>
      </c>
      <c r="E32" s="564">
        <v>366844850</v>
      </c>
      <c r="F32" t="s">
        <v>647</v>
      </c>
      <c r="G32" s="538"/>
      <c r="H32" t="s">
        <v>658</v>
      </c>
      <c r="I32" s="558">
        <v>45632</v>
      </c>
      <c r="J32" s="559" t="s">
        <v>621</v>
      </c>
      <c r="K32" t="s">
        <v>644</v>
      </c>
      <c r="L32" s="564">
        <v>461597160</v>
      </c>
      <c r="M32" t="s">
        <v>647</v>
      </c>
      <c r="N32" s="538"/>
    </row>
    <row r="33" spans="1:14" ht="15" customHeight="1" x14ac:dyDescent="0.3">
      <c r="A33" t="s">
        <v>659</v>
      </c>
      <c r="B33" s="558">
        <v>45608</v>
      </c>
      <c r="C33" s="559" t="s">
        <v>621</v>
      </c>
      <c r="D33" t="str">
        <f>IFERROR(VLOOKUP(C33,'Base de Monedas'!A:B,2,0),"")</f>
        <v>Dólar estadounidense</v>
      </c>
      <c r="E33" s="564">
        <v>1784444657</v>
      </c>
      <c r="F33" t="s">
        <v>647</v>
      </c>
      <c r="G33" s="538"/>
      <c r="H33" t="s">
        <v>659</v>
      </c>
      <c r="I33" s="558">
        <v>45608</v>
      </c>
      <c r="J33" s="559" t="s">
        <v>621</v>
      </c>
      <c r="K33" t="s">
        <v>644</v>
      </c>
      <c r="L33" s="564">
        <v>1782429714</v>
      </c>
      <c r="M33" t="s">
        <v>647</v>
      </c>
      <c r="N33" s="538"/>
    </row>
    <row r="34" spans="1:14" ht="15" customHeight="1" x14ac:dyDescent="0.3">
      <c r="A34" t="s">
        <v>657</v>
      </c>
      <c r="B34" s="563">
        <v>45620</v>
      </c>
      <c r="C34" s="559" t="s">
        <v>621</v>
      </c>
      <c r="D34" t="str">
        <f>IFERROR(VLOOKUP(C34,'Base de Monedas'!A:B,2,0),"")</f>
        <v>Dólar estadounidense</v>
      </c>
      <c r="E34" s="564">
        <v>1737200205</v>
      </c>
      <c r="F34" t="s">
        <v>643</v>
      </c>
      <c r="G34" s="538"/>
      <c r="H34" t="s">
        <v>657</v>
      </c>
      <c r="I34" s="563">
        <v>45412</v>
      </c>
      <c r="J34" s="559" t="s">
        <v>621</v>
      </c>
      <c r="K34" t="s">
        <v>644</v>
      </c>
      <c r="L34" s="564">
        <v>394123671</v>
      </c>
      <c r="M34" t="s">
        <v>643</v>
      </c>
      <c r="N34" s="538"/>
    </row>
    <row r="35" spans="1:14" ht="15" customHeight="1" x14ac:dyDescent="0.3">
      <c r="A35" t="s">
        <v>660</v>
      </c>
      <c r="C35" s="559"/>
      <c r="E35" s="564"/>
      <c r="G35" s="538"/>
      <c r="H35" t="s">
        <v>660</v>
      </c>
      <c r="J35" s="559"/>
      <c r="L35" s="564">
        <v>0</v>
      </c>
      <c r="N35" s="538"/>
    </row>
    <row r="36" spans="1:14" ht="15" customHeight="1" x14ac:dyDescent="0.3">
      <c r="C36" s="559"/>
      <c r="E36" s="564"/>
      <c r="G36" s="538"/>
      <c r="J36" s="559"/>
      <c r="L36" s="564"/>
      <c r="N36" s="538"/>
    </row>
    <row r="37" spans="1:14" ht="15" customHeight="1" x14ac:dyDescent="0.3">
      <c r="A37" s="556" t="s">
        <v>661</v>
      </c>
      <c r="C37" s="559"/>
      <c r="D37" t="str">
        <f>IFERROR(VLOOKUP(C37,'Base de Monedas'!A:B,2,0),"")</f>
        <v/>
      </c>
      <c r="G37" s="538"/>
      <c r="H37" s="556" t="s">
        <v>661</v>
      </c>
      <c r="L37" s="568"/>
      <c r="N37" s="538"/>
    </row>
    <row r="38" spans="1:14" ht="15" customHeight="1" x14ac:dyDescent="0.3">
      <c r="A38" t="s">
        <v>662</v>
      </c>
      <c r="C38" s="559"/>
      <c r="D38" t="str">
        <f>IFERROR(VLOOKUP(C38,'Base de Monedas'!A:B,2,0),"")</f>
        <v/>
      </c>
      <c r="G38" s="538"/>
      <c r="H38" t="s">
        <v>662</v>
      </c>
      <c r="L38" s="564">
        <v>0</v>
      </c>
      <c r="N38" s="538"/>
    </row>
    <row r="39" spans="1:14" ht="15" customHeight="1" x14ac:dyDescent="0.3">
      <c r="A39" s="569" t="s">
        <v>660</v>
      </c>
      <c r="B39" s="570"/>
      <c r="C39" s="571"/>
      <c r="D39" s="569" t="str">
        <f>IFERROR(VLOOKUP(C39,'Base de Monedas'!A:B,2,0),"")</f>
        <v/>
      </c>
      <c r="E39" s="569"/>
      <c r="F39" s="569"/>
      <c r="G39" s="572"/>
      <c r="H39" s="569" t="s">
        <v>660</v>
      </c>
      <c r="I39" s="570"/>
      <c r="J39" s="569"/>
      <c r="K39" s="569"/>
      <c r="L39" s="569">
        <v>0</v>
      </c>
      <c r="M39" s="569"/>
      <c r="N39" s="538"/>
    </row>
    <row r="40" spans="1:14" ht="15" customHeight="1" x14ac:dyDescent="0.3">
      <c r="A40" s="405" t="s">
        <v>263</v>
      </c>
      <c r="C40" s="559"/>
      <c r="D40" t="str">
        <f>IFERROR(VLOOKUP(C40,'Base de Monedas'!A:B,2,0),"")</f>
        <v/>
      </c>
      <c r="E40" s="573">
        <f>SUM($E$12:E39)</f>
        <v>44260306308</v>
      </c>
      <c r="G40" s="538"/>
      <c r="H40" s="405" t="s">
        <v>263</v>
      </c>
      <c r="L40" s="573">
        <f>SUM($L$13:L39)</f>
        <v>55600087342</v>
      </c>
      <c r="N40" s="538"/>
    </row>
    <row r="41" spans="1:14" ht="15" customHeight="1" x14ac:dyDescent="0.3">
      <c r="A41" s="405"/>
      <c r="E41" s="131"/>
      <c r="G41" s="538"/>
      <c r="H41" s="405"/>
      <c r="N41" s="538"/>
    </row>
    <row r="42" spans="1:14" ht="15" customHeight="1" x14ac:dyDescent="0.3">
      <c r="E42" s="131"/>
      <c r="G42" s="538"/>
      <c r="N42" s="538"/>
    </row>
    <row r="43" spans="1:14" ht="15" customHeight="1" x14ac:dyDescent="0.4">
      <c r="A43" s="574" t="s">
        <v>631</v>
      </c>
      <c r="D43" s="377"/>
      <c r="E43" s="575"/>
      <c r="G43" s="538"/>
      <c r="H43" s="574" t="s">
        <v>631</v>
      </c>
      <c r="J43" s="377"/>
      <c r="K43" s="377"/>
      <c r="L43" s="377"/>
      <c r="M43" s="576"/>
      <c r="N43" s="538"/>
    </row>
    <row r="44" spans="1:14" ht="15" customHeight="1" x14ac:dyDescent="0.3">
      <c r="A44" s="541"/>
      <c r="B44" s="541"/>
      <c r="C44" s="540"/>
      <c r="D44" s="542">
        <v>45382</v>
      </c>
      <c r="E44" s="540"/>
      <c r="F44" s="540"/>
      <c r="G44" s="538"/>
      <c r="H44" s="541"/>
      <c r="I44" s="541"/>
      <c r="J44" s="540"/>
      <c r="K44" s="542">
        <v>45291</v>
      </c>
      <c r="L44" s="540"/>
      <c r="M44" s="540"/>
      <c r="N44" s="538"/>
    </row>
    <row r="45" spans="1:14" ht="31.5" customHeight="1" x14ac:dyDescent="0.3">
      <c r="A45" s="577" t="s">
        <v>635</v>
      </c>
      <c r="B45" s="578" t="s">
        <v>636</v>
      </c>
      <c r="C45" s="579" t="s">
        <v>637</v>
      </c>
      <c r="D45" s="580" t="s">
        <v>638</v>
      </c>
      <c r="E45" s="577" t="s">
        <v>663</v>
      </c>
      <c r="F45" s="577" t="s">
        <v>664</v>
      </c>
      <c r="G45" s="538"/>
      <c r="H45" s="581" t="s">
        <v>418</v>
      </c>
      <c r="I45" s="582" t="s">
        <v>636</v>
      </c>
      <c r="J45" s="579" t="s">
        <v>637</v>
      </c>
      <c r="K45" s="579" t="s">
        <v>638</v>
      </c>
      <c r="L45" s="581" t="s">
        <v>663</v>
      </c>
      <c r="M45" s="581" t="s">
        <v>640</v>
      </c>
      <c r="N45" s="538"/>
    </row>
    <row r="46" spans="1:14" ht="15" customHeight="1" x14ac:dyDescent="0.3">
      <c r="A46" s="405"/>
      <c r="B46" s="563"/>
      <c r="C46" s="559"/>
      <c r="D46" s="559"/>
      <c r="E46" s="564"/>
      <c r="F46" s="559"/>
      <c r="G46" s="538"/>
      <c r="H46" s="405"/>
      <c r="I46" s="563"/>
      <c r="J46" s="559"/>
      <c r="L46" s="564"/>
      <c r="N46" s="538"/>
    </row>
    <row r="47" spans="1:14" ht="15" customHeight="1" x14ac:dyDescent="0.3">
      <c r="A47" s="556" t="s">
        <v>641</v>
      </c>
      <c r="B47" s="563"/>
      <c r="C47" s="559"/>
      <c r="D47" s="559"/>
      <c r="E47" s="583"/>
      <c r="F47" s="559"/>
      <c r="G47" s="538"/>
      <c r="H47" s="556" t="s">
        <v>641</v>
      </c>
      <c r="I47" s="563"/>
      <c r="J47" s="559"/>
      <c r="L47" s="564"/>
      <c r="N47" s="538"/>
    </row>
    <row r="48" spans="1:14" ht="15" customHeight="1" x14ac:dyDescent="0.3">
      <c r="A48" s="405" t="s">
        <v>648</v>
      </c>
      <c r="B48" s="563">
        <v>46885</v>
      </c>
      <c r="C48" s="559" t="s">
        <v>621</v>
      </c>
      <c r="D48" t="str">
        <f>IFERROR(VLOOKUP(C48,'Base de Monedas'!A:B,2,0),"")</f>
        <v>Dólar estadounidense</v>
      </c>
      <c r="E48" s="560">
        <v>5979928988</v>
      </c>
      <c r="F48" t="s">
        <v>647</v>
      </c>
      <c r="G48" s="538"/>
      <c r="H48" s="405" t="s">
        <v>648</v>
      </c>
      <c r="I48" s="563">
        <v>46885</v>
      </c>
      <c r="J48" s="559" t="s">
        <v>621</v>
      </c>
      <c r="K48" t="s">
        <v>644</v>
      </c>
      <c r="L48" s="560">
        <v>5876424615</v>
      </c>
      <c r="M48" t="s">
        <v>647</v>
      </c>
      <c r="N48" s="538"/>
    </row>
    <row r="49" spans="1:14" ht="14.4" customHeight="1" x14ac:dyDescent="0.3">
      <c r="A49" s="405" t="s">
        <v>645</v>
      </c>
      <c r="B49" s="584">
        <v>47420</v>
      </c>
      <c r="C49" s="585" t="s">
        <v>621</v>
      </c>
      <c r="D49" s="586" t="str">
        <f>IFERROR(VLOOKUP(C49,'Base de Monedas'!A:B,2,0),"")</f>
        <v>Dólar estadounidense</v>
      </c>
      <c r="E49" s="587">
        <v>22266526666</v>
      </c>
      <c r="F49" s="586" t="s">
        <v>665</v>
      </c>
      <c r="G49" s="538"/>
      <c r="H49" s="405" t="s">
        <v>645</v>
      </c>
      <c r="I49" s="584">
        <v>47420</v>
      </c>
      <c r="J49" s="585" t="s">
        <v>621</v>
      </c>
      <c r="K49" s="586" t="s">
        <v>644</v>
      </c>
      <c r="L49" s="587">
        <v>25641204864</v>
      </c>
      <c r="M49" t="s">
        <v>666</v>
      </c>
      <c r="N49" s="538"/>
    </row>
    <row r="50" spans="1:14" ht="14.4" customHeight="1" x14ac:dyDescent="0.3">
      <c r="A50" s="405"/>
      <c r="B50" s="584"/>
      <c r="C50" s="585"/>
      <c r="D50" s="586"/>
      <c r="E50" s="587"/>
      <c r="F50" s="586"/>
      <c r="G50" s="538"/>
      <c r="H50" s="405"/>
      <c r="I50" s="584"/>
      <c r="J50" s="585"/>
      <c r="K50" s="586"/>
      <c r="L50" s="587"/>
      <c r="N50" s="538"/>
    </row>
    <row r="51" spans="1:14" ht="15" customHeight="1" x14ac:dyDescent="0.3">
      <c r="A51" s="556" t="s">
        <v>649</v>
      </c>
      <c r="B51" s="563" t="s">
        <v>318</v>
      </c>
      <c r="C51" s="559" t="s">
        <v>318</v>
      </c>
      <c r="D51" s="559" t="s">
        <v>318</v>
      </c>
      <c r="E51" s="564">
        <v>0</v>
      </c>
      <c r="F51" s="559" t="s">
        <v>318</v>
      </c>
      <c r="G51" s="538"/>
      <c r="H51" s="556" t="s">
        <v>649</v>
      </c>
      <c r="I51" s="563" t="s">
        <v>318</v>
      </c>
      <c r="J51" s="559"/>
      <c r="L51" s="564">
        <v>0</v>
      </c>
      <c r="M51" s="559" t="s">
        <v>318</v>
      </c>
      <c r="N51" s="538"/>
    </row>
    <row r="52" spans="1:14" ht="15" customHeight="1" x14ac:dyDescent="0.3">
      <c r="A52" s="565"/>
      <c r="C52" s="559"/>
      <c r="D52" t="str">
        <f>IFERROR(VLOOKUP(C52,'Base de Monedas'!A:B,2,0),"")</f>
        <v/>
      </c>
      <c r="E52" s="410"/>
      <c r="G52" s="538"/>
      <c r="H52" s="565"/>
      <c r="J52" s="559"/>
      <c r="K52" t="str">
        <f>IFERROR(VLOOKUP(J52,'Base de Monedas'!A:B,2,0),"")</f>
        <v/>
      </c>
      <c r="N52" s="538"/>
    </row>
    <row r="53" spans="1:14" ht="15" customHeight="1" x14ac:dyDescent="0.3">
      <c r="A53" s="556" t="s">
        <v>650</v>
      </c>
      <c r="C53" s="559"/>
      <c r="D53" t="str">
        <f>IFERROR(VLOOKUP(C53,'Base de Monedas'!A:B,2,0),"")</f>
        <v/>
      </c>
      <c r="E53" s="564">
        <v>0</v>
      </c>
      <c r="G53" s="538"/>
      <c r="H53" s="588" t="s">
        <v>650</v>
      </c>
      <c r="J53" s="559"/>
      <c r="K53" t="str">
        <f>IFERROR(VLOOKUP(J53,'Base de Monedas'!A:B,2,0),"")</f>
        <v/>
      </c>
      <c r="L53" s="568">
        <v>0</v>
      </c>
      <c r="N53" s="538"/>
    </row>
    <row r="54" spans="1:14" ht="15" customHeight="1" x14ac:dyDescent="0.3">
      <c r="A54" s="565"/>
      <c r="C54" s="559"/>
      <c r="G54" s="538"/>
      <c r="H54" s="565"/>
      <c r="J54" s="559"/>
      <c r="N54" s="538"/>
    </row>
    <row r="55" spans="1:14" ht="15" customHeight="1" x14ac:dyDescent="0.3">
      <c r="A55" s="556" t="s">
        <v>653</v>
      </c>
      <c r="C55" s="559"/>
      <c r="E55" s="567"/>
      <c r="G55" s="538"/>
      <c r="H55" s="556" t="s">
        <v>653</v>
      </c>
      <c r="J55" s="559"/>
      <c r="N55" s="538"/>
    </row>
    <row r="56" spans="1:14" ht="15" customHeight="1" x14ac:dyDescent="0.3">
      <c r="A56" s="589" t="s">
        <v>667</v>
      </c>
      <c r="B56" s="563">
        <v>46397</v>
      </c>
      <c r="C56" s="559" t="s">
        <v>621</v>
      </c>
      <c r="D56" t="str">
        <f>IFERROR(VLOOKUP(C56,'Base de Monedas'!A:B,2,0),"")</f>
        <v>Dólar estadounidense</v>
      </c>
      <c r="E56" s="560">
        <v>1577777620</v>
      </c>
      <c r="F56" t="s">
        <v>643</v>
      </c>
      <c r="G56" s="538"/>
      <c r="H56" s="589" t="s">
        <v>667</v>
      </c>
      <c r="I56" s="563">
        <v>46397</v>
      </c>
      <c r="J56" s="585" t="s">
        <v>621</v>
      </c>
      <c r="K56" s="586" t="s">
        <v>644</v>
      </c>
      <c r="L56" s="560">
        <v>1674369855</v>
      </c>
      <c r="M56" t="s">
        <v>643</v>
      </c>
      <c r="N56" s="538"/>
    </row>
    <row r="57" spans="1:14" ht="15" customHeight="1" x14ac:dyDescent="0.3">
      <c r="A57" s="589" t="s">
        <v>668</v>
      </c>
      <c r="B57" s="563">
        <v>46397</v>
      </c>
      <c r="C57" s="559" t="s">
        <v>621</v>
      </c>
      <c r="D57" t="str">
        <f>IFERROR(VLOOKUP(C57,'Base de Monedas'!A:B,2,0),"")</f>
        <v>Dólar estadounidense</v>
      </c>
      <c r="E57" s="560">
        <v>1577777620</v>
      </c>
      <c r="F57" t="s">
        <v>643</v>
      </c>
      <c r="G57" s="538"/>
      <c r="H57" s="589" t="s">
        <v>668</v>
      </c>
      <c r="I57" s="563">
        <v>46397</v>
      </c>
      <c r="J57" s="585" t="s">
        <v>621</v>
      </c>
      <c r="K57" s="586" t="s">
        <v>644</v>
      </c>
      <c r="L57" s="560">
        <v>1674369855</v>
      </c>
      <c r="M57" t="s">
        <v>643</v>
      </c>
      <c r="N57" s="538"/>
    </row>
    <row r="58" spans="1:14" ht="15" customHeight="1" x14ac:dyDescent="0.3">
      <c r="A58" s="589" t="s">
        <v>669</v>
      </c>
      <c r="B58" s="563">
        <v>46397</v>
      </c>
      <c r="C58" s="559" t="s">
        <v>621</v>
      </c>
      <c r="D58" t="str">
        <f>IFERROR(VLOOKUP(C58,'Base de Monedas'!A:B,2,0),"")</f>
        <v>Dólar estadounidense</v>
      </c>
      <c r="E58" s="560">
        <v>1577777621</v>
      </c>
      <c r="F58" t="s">
        <v>643</v>
      </c>
      <c r="G58" s="538"/>
      <c r="H58" s="589" t="s">
        <v>669</v>
      </c>
      <c r="I58" s="563">
        <v>46397</v>
      </c>
      <c r="J58" s="585" t="s">
        <v>621</v>
      </c>
      <c r="K58" s="586" t="s">
        <v>644</v>
      </c>
      <c r="L58" s="560">
        <v>1674369855</v>
      </c>
      <c r="M58" t="s">
        <v>643</v>
      </c>
      <c r="N58" s="538"/>
    </row>
    <row r="59" spans="1:14" ht="15" customHeight="1" x14ac:dyDescent="0.3">
      <c r="A59" s="590" t="s">
        <v>670</v>
      </c>
      <c r="B59" s="563">
        <v>46397</v>
      </c>
      <c r="C59" s="559" t="s">
        <v>621</v>
      </c>
      <c r="D59" t="str">
        <f>IFERROR(VLOOKUP(C59,'Base de Monedas'!A:B,2,0),"")</f>
        <v>Dólar estadounidense</v>
      </c>
      <c r="E59" s="560">
        <v>1577777621</v>
      </c>
      <c r="F59" t="s">
        <v>643</v>
      </c>
      <c r="G59" s="538"/>
      <c r="H59" s="590" t="s">
        <v>670</v>
      </c>
      <c r="I59" s="563">
        <v>46397</v>
      </c>
      <c r="J59" s="585" t="s">
        <v>621</v>
      </c>
      <c r="K59" s="586" t="s">
        <v>644</v>
      </c>
      <c r="L59" s="560">
        <v>1674369856</v>
      </c>
      <c r="M59" t="s">
        <v>643</v>
      </c>
      <c r="N59" s="538"/>
    </row>
    <row r="60" spans="1:14" ht="15" customHeight="1" x14ac:dyDescent="0.3">
      <c r="A60" s="589" t="s">
        <v>671</v>
      </c>
      <c r="C60" s="559"/>
      <c r="E60" s="564">
        <v>0</v>
      </c>
      <c r="G60" s="538"/>
      <c r="H60" s="589" t="s">
        <v>671</v>
      </c>
      <c r="J60" s="559"/>
      <c r="L60" s="564">
        <v>0</v>
      </c>
      <c r="N60" s="538"/>
    </row>
    <row r="61" spans="1:14" ht="15" customHeight="1" x14ac:dyDescent="0.3">
      <c r="A61" s="589" t="s">
        <v>672</v>
      </c>
      <c r="C61" s="559"/>
      <c r="E61" s="564">
        <v>0</v>
      </c>
      <c r="G61" s="538"/>
      <c r="H61" s="589" t="s">
        <v>672</v>
      </c>
      <c r="J61" s="559"/>
      <c r="L61" s="564">
        <v>0</v>
      </c>
      <c r="N61" s="538"/>
    </row>
    <row r="62" spans="1:14" ht="15" customHeight="1" x14ac:dyDescent="0.3">
      <c r="A62" s="565"/>
      <c r="C62" s="559"/>
      <c r="G62" s="538"/>
      <c r="H62" s="565"/>
      <c r="J62" s="559"/>
      <c r="N62" s="538"/>
    </row>
    <row r="63" spans="1:14" ht="15" customHeight="1" x14ac:dyDescent="0.3">
      <c r="A63" s="556" t="s">
        <v>655</v>
      </c>
      <c r="C63" s="559"/>
      <c r="D63" t="str">
        <f>IFERROR(VLOOKUP(C63,'Base de Monedas'!A:B,2,0),"")</f>
        <v/>
      </c>
      <c r="E63" s="591"/>
      <c r="G63" s="538"/>
      <c r="H63" s="566" t="s">
        <v>655</v>
      </c>
      <c r="J63" s="559"/>
      <c r="K63" t="str">
        <f>IFERROR(VLOOKUP(J63,'Base de Monedas'!A:B,2,0),"")</f>
        <v/>
      </c>
      <c r="N63" s="538"/>
    </row>
    <row r="64" spans="1:14" ht="15" customHeight="1" x14ac:dyDescent="0.3">
      <c r="A64" t="s">
        <v>673</v>
      </c>
      <c r="B64" s="563">
        <v>46885</v>
      </c>
      <c r="C64" s="559" t="s">
        <v>621</v>
      </c>
      <c r="D64" t="str">
        <f>IFERROR(VLOOKUP(C64,'Base de Monedas'!A:B,2,0),"")</f>
        <v>Dólar estadounidense</v>
      </c>
      <c r="E64" s="131">
        <v>368498449</v>
      </c>
      <c r="F64" t="s">
        <v>643</v>
      </c>
      <c r="G64" s="538"/>
      <c r="H64" t="s">
        <v>673</v>
      </c>
      <c r="I64" s="563">
        <v>46885</v>
      </c>
      <c r="J64" s="585" t="s">
        <v>621</v>
      </c>
      <c r="K64" s="586" t="s">
        <v>644</v>
      </c>
      <c r="L64" s="131">
        <v>362120246</v>
      </c>
      <c r="M64" t="s">
        <v>643</v>
      </c>
      <c r="N64" s="538"/>
    </row>
    <row r="65" spans="1:14" ht="15" customHeight="1" x14ac:dyDescent="0.3">
      <c r="A65" t="s">
        <v>674</v>
      </c>
      <c r="B65" s="584">
        <v>47420</v>
      </c>
      <c r="C65" s="559" t="s">
        <v>621</v>
      </c>
      <c r="D65" t="str">
        <f>IFERROR(VLOOKUP(C65,'Base de Monedas'!A:B,2,0),"")</f>
        <v>Dólar estadounidense</v>
      </c>
      <c r="E65" s="131">
        <v>7098163076</v>
      </c>
      <c r="F65" s="586" t="s">
        <v>665</v>
      </c>
      <c r="G65" s="538"/>
      <c r="H65" t="s">
        <v>674</v>
      </c>
      <c r="I65" s="584">
        <v>47420</v>
      </c>
      <c r="J65" s="585" t="s">
        <v>621</v>
      </c>
      <c r="K65" s="586" t="s">
        <v>644</v>
      </c>
      <c r="L65" s="131">
        <v>7105587058</v>
      </c>
      <c r="M65" t="s">
        <v>665</v>
      </c>
      <c r="N65" s="538"/>
    </row>
    <row r="66" spans="1:14" ht="15" customHeight="1" x14ac:dyDescent="0.3">
      <c r="B66" s="563"/>
      <c r="C66" s="559"/>
      <c r="E66" s="131"/>
      <c r="G66" s="538"/>
      <c r="I66" s="563"/>
      <c r="J66" s="559"/>
      <c r="L66" s="539"/>
      <c r="N66" s="538"/>
    </row>
    <row r="67" spans="1:14" ht="15" customHeight="1" x14ac:dyDescent="0.3">
      <c r="C67" s="559"/>
      <c r="E67" s="131"/>
      <c r="G67" s="538"/>
      <c r="J67" s="559"/>
      <c r="N67" s="538"/>
    </row>
    <row r="68" spans="1:14" ht="15" customHeight="1" x14ac:dyDescent="0.3">
      <c r="A68" s="556" t="s">
        <v>661</v>
      </c>
      <c r="C68" s="559"/>
      <c r="D68" t="str">
        <f>IFERROR(VLOOKUP(C68,'Base de Monedas'!A:B,2,0),"")</f>
        <v/>
      </c>
      <c r="G68" s="538"/>
      <c r="H68" s="556" t="s">
        <v>661</v>
      </c>
      <c r="J68" s="559"/>
      <c r="K68" t="str">
        <f>IFERROR(VLOOKUP(J68,'Base de Monedas'!A:B,2,0),"")</f>
        <v/>
      </c>
      <c r="N68" s="538"/>
    </row>
    <row r="69" spans="1:14" ht="15" customHeight="1" x14ac:dyDescent="0.3">
      <c r="A69" t="s">
        <v>662</v>
      </c>
      <c r="B69" s="563" t="s">
        <v>318</v>
      </c>
      <c r="C69" s="559" t="s">
        <v>318</v>
      </c>
      <c r="D69" s="559" t="s">
        <v>318</v>
      </c>
      <c r="E69">
        <v>0</v>
      </c>
      <c r="F69" s="559" t="s">
        <v>318</v>
      </c>
      <c r="G69" s="538"/>
      <c r="H69" t="s">
        <v>662</v>
      </c>
      <c r="I69" s="563" t="s">
        <v>318</v>
      </c>
      <c r="J69" s="559" t="s">
        <v>318</v>
      </c>
      <c r="K69" s="559" t="s">
        <v>318</v>
      </c>
      <c r="L69">
        <v>0</v>
      </c>
      <c r="M69" s="559" t="s">
        <v>318</v>
      </c>
      <c r="N69" s="538"/>
    </row>
    <row r="70" spans="1:14" ht="15" customHeight="1" x14ac:dyDescent="0.3">
      <c r="A70" s="569" t="s">
        <v>660</v>
      </c>
      <c r="B70" s="570"/>
      <c r="C70" s="571"/>
      <c r="D70" s="569" t="str">
        <f>IFERROR(VLOOKUP(C70,'Base de Monedas'!A:B,2,0),"")</f>
        <v/>
      </c>
      <c r="E70" s="569">
        <v>0</v>
      </c>
      <c r="F70" s="569"/>
      <c r="G70" s="572"/>
      <c r="H70" s="569" t="s">
        <v>660</v>
      </c>
      <c r="I70" s="570"/>
      <c r="J70" s="569"/>
      <c r="K70" s="569"/>
      <c r="L70" s="569">
        <v>0</v>
      </c>
      <c r="M70" s="569"/>
      <c r="N70" s="538"/>
    </row>
    <row r="71" spans="1:14" ht="15" customHeight="1" x14ac:dyDescent="0.3">
      <c r="A71" s="405" t="s">
        <v>263</v>
      </c>
      <c r="C71" s="559"/>
      <c r="D71" t="str">
        <f>IFERROR(VLOOKUP(C71,'Base de Monedas'!A:B,2,0),"")</f>
        <v/>
      </c>
      <c r="E71" s="592">
        <f>SUM($E$46:E70)</f>
        <v>42024227661</v>
      </c>
      <c r="G71" s="538"/>
      <c r="H71" s="405" t="s">
        <v>263</v>
      </c>
      <c r="J71" s="559"/>
      <c r="K71" t="str">
        <f>IFERROR(VLOOKUP(J71,'Base de Monedas'!A:B,2,0),"")</f>
        <v/>
      </c>
      <c r="L71" s="592">
        <f>SUM($L$46:L70)</f>
        <v>45682816204</v>
      </c>
      <c r="N71" s="538"/>
    </row>
    <row r="72" spans="1:14" ht="15" customHeight="1" x14ac:dyDescent="0.3">
      <c r="E72" s="131"/>
      <c r="J72" s="559"/>
      <c r="K72" t="str">
        <f>IFERROR(VLOOKUP(J72,'Base de Monedas'!H:I,2,0),"")</f>
        <v/>
      </c>
    </row>
    <row r="73" spans="1:14" ht="15" customHeight="1" x14ac:dyDescent="0.3"/>
    <row r="74" spans="1:14" ht="15" customHeight="1" x14ac:dyDescent="0.3"/>
    <row r="75" spans="1:14" ht="15" customHeight="1" x14ac:dyDescent="0.3"/>
    <row r="76" spans="1:14" ht="15" customHeight="1" x14ac:dyDescent="0.3"/>
    <row r="77" spans="1:14" ht="15" customHeight="1" x14ac:dyDescent="0.3"/>
    <row r="78" spans="1:14" ht="15" customHeight="1" x14ac:dyDescent="0.3"/>
    <row r="79" spans="1:14" ht="15" customHeight="1" x14ac:dyDescent="0.3"/>
    <row r="80" spans="1:14"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row r="88" ht="15" customHeight="1" x14ac:dyDescent="0.3"/>
    <row r="89" ht="15" customHeight="1" x14ac:dyDescent="0.3"/>
    <row r="90" ht="15" customHeight="1" x14ac:dyDescent="0.3"/>
    <row r="91" ht="15" customHeight="1" x14ac:dyDescent="0.3"/>
    <row r="92" ht="15" customHeight="1" x14ac:dyDescent="0.3"/>
    <row r="93" ht="15" customHeight="1" x14ac:dyDescent="0.3"/>
    <row r="94" ht="15" customHeight="1" x14ac:dyDescent="0.3"/>
    <row r="95" ht="15" customHeight="1" x14ac:dyDescent="0.3"/>
    <row r="96"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row r="162" ht="15" customHeight="1" x14ac:dyDescent="0.3"/>
    <row r="163" ht="15" customHeight="1" x14ac:dyDescent="0.3"/>
    <row r="164" ht="15" customHeight="1" x14ac:dyDescent="0.3"/>
    <row r="165" ht="15" customHeight="1" x14ac:dyDescent="0.3"/>
    <row r="166" ht="15" customHeight="1" x14ac:dyDescent="0.3"/>
    <row r="167" ht="15" customHeight="1" x14ac:dyDescent="0.3"/>
    <row r="168" ht="15" customHeight="1" x14ac:dyDescent="0.3"/>
    <row r="169" ht="15" customHeight="1" x14ac:dyDescent="0.3"/>
    <row r="170" ht="15" customHeight="1" x14ac:dyDescent="0.3"/>
    <row r="171" ht="15" customHeight="1" x14ac:dyDescent="0.3"/>
    <row r="172" ht="15" customHeight="1" x14ac:dyDescent="0.3"/>
    <row r="173" ht="15" customHeight="1" x14ac:dyDescent="0.3"/>
    <row r="174" ht="15" customHeight="1" x14ac:dyDescent="0.3"/>
    <row r="175" ht="15" customHeight="1" x14ac:dyDescent="0.3"/>
    <row r="176" ht="15" customHeight="1" x14ac:dyDescent="0.3"/>
    <row r="177" ht="15" customHeight="1" x14ac:dyDescent="0.3"/>
    <row r="178" ht="15" customHeight="1" x14ac:dyDescent="0.3"/>
    <row r="179" ht="15" customHeight="1" x14ac:dyDescent="0.3"/>
    <row r="180" ht="15" customHeight="1" x14ac:dyDescent="0.3"/>
    <row r="181" ht="15" customHeight="1" x14ac:dyDescent="0.3"/>
    <row r="182" ht="15" customHeight="1" x14ac:dyDescent="0.3"/>
    <row r="183" ht="15" customHeight="1" x14ac:dyDescent="0.3"/>
    <row r="184" ht="15" customHeight="1" x14ac:dyDescent="0.3"/>
    <row r="185" ht="15" customHeight="1" x14ac:dyDescent="0.3"/>
    <row r="186" ht="15" customHeight="1" x14ac:dyDescent="0.3"/>
    <row r="187" ht="15" customHeight="1" x14ac:dyDescent="0.3"/>
    <row r="188" ht="15" customHeight="1" x14ac:dyDescent="0.3"/>
    <row r="189" ht="15" customHeight="1" x14ac:dyDescent="0.3"/>
    <row r="190" ht="15" customHeight="1" x14ac:dyDescent="0.3"/>
    <row r="191" ht="15" customHeight="1" x14ac:dyDescent="0.3"/>
    <row r="192" ht="15" customHeight="1" x14ac:dyDescent="0.3"/>
    <row r="193" ht="15" customHeight="1" x14ac:dyDescent="0.3"/>
    <row r="194" ht="15" customHeight="1" x14ac:dyDescent="0.3"/>
    <row r="195" ht="15" customHeight="1" x14ac:dyDescent="0.3"/>
    <row r="196" ht="15" customHeight="1" x14ac:dyDescent="0.3"/>
    <row r="197" ht="15" customHeight="1" x14ac:dyDescent="0.3"/>
    <row r="198" ht="15" customHeight="1" x14ac:dyDescent="0.3"/>
    <row r="199" ht="15" customHeight="1" x14ac:dyDescent="0.3"/>
    <row r="200" ht="15" customHeight="1" x14ac:dyDescent="0.3"/>
    <row r="201" ht="15" customHeight="1" x14ac:dyDescent="0.3"/>
    <row r="202" ht="15" customHeight="1" x14ac:dyDescent="0.3"/>
    <row r="203" ht="15" customHeight="1" x14ac:dyDescent="0.3"/>
    <row r="204" ht="15" customHeight="1" x14ac:dyDescent="0.3"/>
    <row r="205" ht="15" customHeight="1" x14ac:dyDescent="0.3"/>
    <row r="206" ht="15" customHeight="1" x14ac:dyDescent="0.3"/>
    <row r="207" ht="15" customHeight="1" x14ac:dyDescent="0.3"/>
    <row r="208" ht="15" customHeight="1" x14ac:dyDescent="0.3"/>
    <row r="209" ht="15" customHeight="1" x14ac:dyDescent="0.3"/>
    <row r="210" ht="15" customHeight="1" x14ac:dyDescent="0.3"/>
    <row r="211" ht="15" customHeight="1" x14ac:dyDescent="0.3"/>
    <row r="212" ht="15" customHeight="1" x14ac:dyDescent="0.3"/>
    <row r="213" ht="15" customHeight="1" x14ac:dyDescent="0.3"/>
    <row r="214" ht="15" customHeight="1" x14ac:dyDescent="0.3"/>
    <row r="215" ht="15" customHeight="1" x14ac:dyDescent="0.3"/>
    <row r="216" ht="15" customHeight="1" x14ac:dyDescent="0.3"/>
    <row r="217" ht="15" customHeight="1" x14ac:dyDescent="0.3"/>
    <row r="218" ht="15" customHeight="1" x14ac:dyDescent="0.3"/>
    <row r="219" ht="15" customHeight="1" x14ac:dyDescent="0.3"/>
    <row r="220" ht="15" customHeight="1" x14ac:dyDescent="0.3"/>
    <row r="221" ht="15" customHeight="1" x14ac:dyDescent="0.3"/>
    <row r="222" ht="15" customHeight="1" x14ac:dyDescent="0.3"/>
    <row r="223" ht="15" customHeight="1" x14ac:dyDescent="0.3"/>
    <row r="224" ht="15" customHeight="1" x14ac:dyDescent="0.3"/>
    <row r="225" ht="15" customHeight="1" x14ac:dyDescent="0.3"/>
    <row r="226" ht="15" customHeight="1" x14ac:dyDescent="0.3"/>
    <row r="227" ht="15" customHeight="1" x14ac:dyDescent="0.3"/>
    <row r="228" ht="15" customHeight="1" x14ac:dyDescent="0.3"/>
    <row r="229" ht="15" customHeight="1" x14ac:dyDescent="0.3"/>
    <row r="230" ht="15" customHeight="1" x14ac:dyDescent="0.3"/>
    <row r="231" ht="15" customHeight="1" x14ac:dyDescent="0.3"/>
    <row r="232" ht="15" customHeight="1" x14ac:dyDescent="0.3"/>
    <row r="233" ht="15" customHeight="1" x14ac:dyDescent="0.3"/>
    <row r="234" ht="15" customHeight="1" x14ac:dyDescent="0.3"/>
    <row r="235" ht="15" customHeight="1" x14ac:dyDescent="0.3"/>
    <row r="236" ht="15" customHeight="1" x14ac:dyDescent="0.3"/>
    <row r="237" ht="15" customHeight="1" x14ac:dyDescent="0.3"/>
    <row r="238" ht="15" customHeight="1" x14ac:dyDescent="0.3"/>
    <row r="239" ht="15" customHeight="1" x14ac:dyDescent="0.3"/>
    <row r="240" ht="15" customHeight="1" x14ac:dyDescent="0.3"/>
    <row r="241" ht="15" customHeight="1" x14ac:dyDescent="0.3"/>
    <row r="242" ht="15" customHeight="1" x14ac:dyDescent="0.3"/>
    <row r="243" ht="15" customHeight="1" x14ac:dyDescent="0.3"/>
    <row r="244" ht="15" customHeight="1" x14ac:dyDescent="0.3"/>
    <row r="245" ht="15" customHeight="1" x14ac:dyDescent="0.3"/>
    <row r="246" ht="15" customHeight="1" x14ac:dyDescent="0.3"/>
    <row r="247" ht="15" customHeight="1" x14ac:dyDescent="0.3"/>
    <row r="248" ht="15" customHeight="1" x14ac:dyDescent="0.3"/>
    <row r="249" ht="15" customHeight="1" x14ac:dyDescent="0.3"/>
    <row r="250" ht="15" customHeight="1" x14ac:dyDescent="0.3"/>
    <row r="251" ht="15" customHeight="1" x14ac:dyDescent="0.3"/>
    <row r="252" ht="15" customHeight="1" x14ac:dyDescent="0.3"/>
    <row r="253" ht="15" customHeight="1" x14ac:dyDescent="0.3"/>
    <row r="254" ht="15" customHeight="1" x14ac:dyDescent="0.3"/>
    <row r="255" ht="15" customHeight="1" x14ac:dyDescent="0.3"/>
    <row r="256" ht="15" customHeight="1" x14ac:dyDescent="0.3"/>
    <row r="257" ht="15" customHeight="1" x14ac:dyDescent="0.3"/>
    <row r="258" ht="15" customHeight="1" x14ac:dyDescent="0.3"/>
    <row r="259" ht="15" customHeight="1" x14ac:dyDescent="0.3"/>
    <row r="260" ht="15" customHeight="1" x14ac:dyDescent="0.3"/>
    <row r="261" ht="15" customHeight="1" x14ac:dyDescent="0.3"/>
    <row r="262" ht="15" customHeight="1" x14ac:dyDescent="0.3"/>
    <row r="263" ht="15" customHeight="1" x14ac:dyDescent="0.3"/>
    <row r="264" ht="15" customHeight="1" x14ac:dyDescent="0.3"/>
    <row r="265" ht="15" customHeight="1" x14ac:dyDescent="0.3"/>
    <row r="266" ht="15" customHeight="1" x14ac:dyDescent="0.3"/>
    <row r="267" ht="15" customHeight="1" x14ac:dyDescent="0.3"/>
    <row r="268" ht="15" customHeight="1" x14ac:dyDescent="0.3"/>
    <row r="269" ht="15" customHeight="1" x14ac:dyDescent="0.3"/>
    <row r="270" ht="15" customHeight="1" x14ac:dyDescent="0.3"/>
    <row r="271" ht="15" customHeight="1" x14ac:dyDescent="0.3"/>
    <row r="272" ht="15" customHeight="1" x14ac:dyDescent="0.3"/>
    <row r="273" ht="15" customHeight="1" x14ac:dyDescent="0.3"/>
    <row r="274" ht="15" customHeight="1" x14ac:dyDescent="0.3"/>
    <row r="275" ht="15" customHeight="1" x14ac:dyDescent="0.3"/>
    <row r="276" ht="15" customHeight="1" x14ac:dyDescent="0.3"/>
    <row r="277" ht="15" customHeight="1" x14ac:dyDescent="0.3"/>
    <row r="278" ht="15" customHeight="1" x14ac:dyDescent="0.3"/>
    <row r="279" ht="15" customHeight="1" x14ac:dyDescent="0.3"/>
    <row r="280" ht="15" customHeight="1" x14ac:dyDescent="0.3"/>
    <row r="281" ht="15" customHeight="1" x14ac:dyDescent="0.3"/>
    <row r="282" ht="15" customHeight="1" x14ac:dyDescent="0.3"/>
    <row r="283" ht="15" customHeight="1" x14ac:dyDescent="0.3"/>
    <row r="284" ht="15" customHeight="1" x14ac:dyDescent="0.3"/>
    <row r="285" ht="15" customHeight="1" x14ac:dyDescent="0.3"/>
    <row r="286" ht="15" customHeight="1" x14ac:dyDescent="0.3"/>
    <row r="287" ht="15" customHeight="1" x14ac:dyDescent="0.3"/>
    <row r="288" ht="15" customHeight="1" x14ac:dyDescent="0.3"/>
    <row r="289" ht="15" customHeight="1" x14ac:dyDescent="0.3"/>
    <row r="290" ht="15" customHeight="1" x14ac:dyDescent="0.3"/>
    <row r="291" ht="15" customHeight="1" x14ac:dyDescent="0.3"/>
    <row r="292" ht="15" customHeight="1" x14ac:dyDescent="0.3"/>
    <row r="293" ht="15" customHeight="1" x14ac:dyDescent="0.3"/>
    <row r="294" ht="15" customHeight="1" x14ac:dyDescent="0.3"/>
    <row r="295" ht="15" customHeight="1" x14ac:dyDescent="0.3"/>
    <row r="296" ht="15" customHeight="1" x14ac:dyDescent="0.3"/>
    <row r="297" ht="15" customHeight="1" x14ac:dyDescent="0.3"/>
    <row r="298" ht="15" customHeight="1" x14ac:dyDescent="0.3"/>
    <row r="299" ht="15" customHeight="1" x14ac:dyDescent="0.3"/>
    <row r="300" ht="15" customHeight="1" x14ac:dyDescent="0.3"/>
    <row r="301" ht="15" customHeight="1" x14ac:dyDescent="0.3"/>
    <row r="302" ht="15" customHeight="1" x14ac:dyDescent="0.3"/>
    <row r="303" ht="15" customHeight="1" x14ac:dyDescent="0.3"/>
    <row r="304" ht="15" customHeight="1" x14ac:dyDescent="0.3"/>
    <row r="305" ht="15" customHeight="1" x14ac:dyDescent="0.3"/>
    <row r="306" ht="15" customHeight="1" x14ac:dyDescent="0.3"/>
    <row r="307" ht="15" customHeight="1" x14ac:dyDescent="0.3"/>
    <row r="308" ht="15" customHeight="1" x14ac:dyDescent="0.3"/>
    <row r="309" ht="15" customHeight="1" x14ac:dyDescent="0.3"/>
    <row r="310" ht="15" customHeight="1" x14ac:dyDescent="0.3"/>
    <row r="311" ht="15" customHeight="1" x14ac:dyDescent="0.3"/>
    <row r="312" ht="15" customHeight="1" x14ac:dyDescent="0.3"/>
    <row r="313" ht="15" customHeight="1" x14ac:dyDescent="0.3"/>
    <row r="314" ht="15" customHeight="1" x14ac:dyDescent="0.3"/>
    <row r="315" ht="15" customHeight="1" x14ac:dyDescent="0.3"/>
    <row r="316" ht="15" customHeight="1" x14ac:dyDescent="0.3"/>
    <row r="317" ht="15" customHeight="1" x14ac:dyDescent="0.3"/>
    <row r="318" ht="15" customHeight="1" x14ac:dyDescent="0.3"/>
    <row r="319" ht="15" customHeight="1" x14ac:dyDescent="0.3"/>
    <row r="320" ht="15" customHeight="1" x14ac:dyDescent="0.3"/>
    <row r="321" ht="15" customHeight="1" x14ac:dyDescent="0.3"/>
    <row r="322" ht="15" customHeight="1" x14ac:dyDescent="0.3"/>
    <row r="323" ht="15" customHeight="1" x14ac:dyDescent="0.3"/>
    <row r="324" ht="15" customHeight="1" x14ac:dyDescent="0.3"/>
    <row r="325" ht="15" customHeight="1" x14ac:dyDescent="0.3"/>
    <row r="326" ht="15" customHeight="1" x14ac:dyDescent="0.3"/>
    <row r="327" ht="15" customHeight="1" x14ac:dyDescent="0.3"/>
    <row r="328" ht="15" customHeight="1" x14ac:dyDescent="0.3"/>
    <row r="329" ht="15" customHeight="1" x14ac:dyDescent="0.3"/>
    <row r="330" ht="15" customHeight="1" x14ac:dyDescent="0.3"/>
    <row r="331" ht="15" customHeight="1" x14ac:dyDescent="0.3"/>
    <row r="332" ht="15" customHeight="1" x14ac:dyDescent="0.3"/>
    <row r="333" ht="15" customHeight="1" x14ac:dyDescent="0.3"/>
    <row r="334" ht="15" customHeight="1" x14ac:dyDescent="0.3"/>
    <row r="335" ht="15" customHeight="1" x14ac:dyDescent="0.3"/>
    <row r="336" ht="15" customHeight="1" x14ac:dyDescent="0.3"/>
    <row r="337" ht="15" customHeight="1" x14ac:dyDescent="0.3"/>
    <row r="338" ht="15" customHeight="1" x14ac:dyDescent="0.3"/>
    <row r="339" ht="15" customHeight="1" x14ac:dyDescent="0.3"/>
    <row r="340" ht="15" customHeight="1" x14ac:dyDescent="0.3"/>
    <row r="341" ht="15" customHeight="1" x14ac:dyDescent="0.3"/>
    <row r="342" ht="15" customHeight="1" x14ac:dyDescent="0.3"/>
    <row r="343" ht="15" customHeight="1" x14ac:dyDescent="0.3"/>
    <row r="344" ht="15" customHeight="1" x14ac:dyDescent="0.3"/>
    <row r="345" ht="15" customHeight="1" x14ac:dyDescent="0.3"/>
    <row r="346" ht="15" customHeight="1" x14ac:dyDescent="0.3"/>
    <row r="347" ht="15" customHeight="1" x14ac:dyDescent="0.3"/>
    <row r="348" ht="15" customHeight="1" x14ac:dyDescent="0.3"/>
    <row r="349" ht="15" customHeight="1" x14ac:dyDescent="0.3"/>
    <row r="350" ht="15" customHeight="1" x14ac:dyDescent="0.3"/>
    <row r="351" ht="15" customHeight="1" x14ac:dyDescent="0.3"/>
    <row r="352" ht="15" customHeight="1" x14ac:dyDescent="0.3"/>
    <row r="353" ht="15" customHeight="1" x14ac:dyDescent="0.3"/>
    <row r="354" ht="15" customHeight="1" x14ac:dyDescent="0.3"/>
    <row r="355" ht="15" customHeight="1" x14ac:dyDescent="0.3"/>
    <row r="356" ht="15" customHeight="1" x14ac:dyDescent="0.3"/>
    <row r="357" ht="15" customHeight="1" x14ac:dyDescent="0.3"/>
    <row r="358" ht="15" customHeight="1" x14ac:dyDescent="0.3"/>
    <row r="359" ht="15" customHeight="1" x14ac:dyDescent="0.3"/>
    <row r="360" ht="15" customHeight="1" x14ac:dyDescent="0.3"/>
    <row r="361" ht="15" customHeight="1" x14ac:dyDescent="0.3"/>
    <row r="362" ht="15" customHeight="1" x14ac:dyDescent="0.3"/>
    <row r="363" ht="15" customHeight="1" x14ac:dyDescent="0.3"/>
    <row r="364" ht="15" customHeight="1" x14ac:dyDescent="0.3"/>
    <row r="365" ht="15" customHeight="1" x14ac:dyDescent="0.3"/>
    <row r="366" ht="15" customHeight="1" x14ac:dyDescent="0.3"/>
    <row r="367" ht="15" customHeight="1" x14ac:dyDescent="0.3"/>
    <row r="368" ht="15" customHeight="1" x14ac:dyDescent="0.3"/>
    <row r="369" ht="15" customHeight="1" x14ac:dyDescent="0.3"/>
    <row r="370" ht="15" customHeight="1" x14ac:dyDescent="0.3"/>
    <row r="371" ht="15" customHeight="1" x14ac:dyDescent="0.3"/>
    <row r="372" ht="15" customHeight="1" x14ac:dyDescent="0.3"/>
    <row r="373" ht="15" customHeight="1" x14ac:dyDescent="0.3"/>
    <row r="374" ht="15" customHeight="1" x14ac:dyDescent="0.3"/>
    <row r="375" ht="15" customHeight="1" x14ac:dyDescent="0.3"/>
    <row r="376" ht="15" customHeight="1" x14ac:dyDescent="0.3"/>
    <row r="377" ht="15" customHeight="1" x14ac:dyDescent="0.3"/>
    <row r="378" ht="15" customHeight="1" x14ac:dyDescent="0.3"/>
    <row r="379" ht="15" customHeight="1" x14ac:dyDescent="0.3"/>
    <row r="380" ht="15" customHeight="1" x14ac:dyDescent="0.3"/>
    <row r="381" ht="15" customHeight="1" x14ac:dyDescent="0.3"/>
    <row r="382" ht="15" customHeight="1" x14ac:dyDescent="0.3"/>
    <row r="383" ht="15" customHeight="1" x14ac:dyDescent="0.3"/>
    <row r="384" ht="15" customHeight="1" x14ac:dyDescent="0.3"/>
    <row r="385" ht="15" customHeight="1" x14ac:dyDescent="0.3"/>
    <row r="386" ht="15" customHeight="1" x14ac:dyDescent="0.3"/>
    <row r="387" ht="15" customHeight="1" x14ac:dyDescent="0.3"/>
    <row r="388" ht="15" customHeight="1" x14ac:dyDescent="0.3"/>
    <row r="389" ht="15" customHeight="1" x14ac:dyDescent="0.3"/>
    <row r="390" ht="15" customHeight="1" x14ac:dyDescent="0.3"/>
    <row r="391" ht="15" customHeight="1" x14ac:dyDescent="0.3"/>
    <row r="392" ht="15" customHeight="1" x14ac:dyDescent="0.3"/>
    <row r="393" ht="15" customHeight="1" x14ac:dyDescent="0.3"/>
    <row r="394" ht="15" customHeight="1" x14ac:dyDescent="0.3"/>
    <row r="395" ht="15" customHeight="1" x14ac:dyDescent="0.3"/>
    <row r="396" ht="15" customHeight="1" x14ac:dyDescent="0.3"/>
    <row r="397" ht="15" customHeight="1" x14ac:dyDescent="0.3"/>
    <row r="398" ht="15" customHeight="1" x14ac:dyDescent="0.3"/>
    <row r="399" ht="15" customHeight="1" x14ac:dyDescent="0.3"/>
    <row r="400" ht="15" customHeight="1" x14ac:dyDescent="0.3"/>
    <row r="401" ht="15" customHeight="1" x14ac:dyDescent="0.3"/>
    <row r="402" ht="15" customHeight="1" x14ac:dyDescent="0.3"/>
    <row r="403" ht="15" customHeight="1" x14ac:dyDescent="0.3"/>
    <row r="404" ht="15" customHeight="1" x14ac:dyDescent="0.3"/>
    <row r="405" ht="15" customHeight="1" x14ac:dyDescent="0.3"/>
    <row r="406" ht="15" customHeight="1" x14ac:dyDescent="0.3"/>
    <row r="407" ht="15" customHeight="1" x14ac:dyDescent="0.3"/>
    <row r="408" ht="15" customHeight="1" x14ac:dyDescent="0.3"/>
    <row r="409" ht="15" customHeight="1" x14ac:dyDescent="0.3"/>
    <row r="410" ht="15" customHeight="1" x14ac:dyDescent="0.3"/>
    <row r="411" ht="15" customHeight="1" x14ac:dyDescent="0.3"/>
    <row r="412" ht="15" customHeight="1" x14ac:dyDescent="0.3"/>
    <row r="413" ht="15" customHeight="1" x14ac:dyDescent="0.3"/>
    <row r="414" ht="15" customHeight="1" x14ac:dyDescent="0.3"/>
    <row r="415" ht="15" customHeight="1" x14ac:dyDescent="0.3"/>
    <row r="416" ht="15" customHeight="1" x14ac:dyDescent="0.3"/>
    <row r="417" ht="15" customHeight="1" x14ac:dyDescent="0.3"/>
    <row r="418" ht="15" customHeight="1" x14ac:dyDescent="0.3"/>
    <row r="419" ht="15" customHeight="1" x14ac:dyDescent="0.3"/>
    <row r="420" ht="15" customHeight="1" x14ac:dyDescent="0.3"/>
    <row r="421" ht="15" customHeight="1" x14ac:dyDescent="0.3"/>
    <row r="422" ht="15" customHeight="1" x14ac:dyDescent="0.3"/>
    <row r="423" ht="15" customHeight="1" x14ac:dyDescent="0.3"/>
    <row r="424" ht="15" customHeight="1" x14ac:dyDescent="0.3"/>
    <row r="425" ht="15" customHeight="1" x14ac:dyDescent="0.3"/>
    <row r="426" ht="15" customHeight="1" x14ac:dyDescent="0.3"/>
    <row r="427" ht="15" customHeight="1" x14ac:dyDescent="0.3"/>
    <row r="428" ht="15" customHeight="1" x14ac:dyDescent="0.3"/>
    <row r="429" ht="15" customHeight="1" x14ac:dyDescent="0.3"/>
    <row r="430" ht="15" customHeight="1" x14ac:dyDescent="0.3"/>
    <row r="431" ht="15" customHeight="1" x14ac:dyDescent="0.3"/>
    <row r="432" ht="15" customHeight="1" x14ac:dyDescent="0.3"/>
    <row r="433" ht="15" customHeight="1" x14ac:dyDescent="0.3"/>
    <row r="434" ht="15" customHeight="1" x14ac:dyDescent="0.3"/>
    <row r="435" ht="15" customHeight="1" x14ac:dyDescent="0.3"/>
    <row r="436" ht="15" customHeight="1" x14ac:dyDescent="0.3"/>
    <row r="437" ht="15" customHeight="1" x14ac:dyDescent="0.3"/>
    <row r="438" ht="15" customHeight="1" x14ac:dyDescent="0.3"/>
    <row r="439" ht="15" customHeight="1" x14ac:dyDescent="0.3"/>
    <row r="440" ht="15" customHeight="1" x14ac:dyDescent="0.3"/>
    <row r="441" ht="15" customHeight="1" x14ac:dyDescent="0.3"/>
    <row r="442" ht="15" customHeight="1" x14ac:dyDescent="0.3"/>
    <row r="443" ht="15" customHeight="1" x14ac:dyDescent="0.3"/>
    <row r="444" ht="15" customHeight="1" x14ac:dyDescent="0.3"/>
    <row r="445" ht="15" customHeight="1" x14ac:dyDescent="0.3"/>
    <row r="446" ht="15" customHeight="1" x14ac:dyDescent="0.3"/>
    <row r="447" ht="15" customHeight="1" x14ac:dyDescent="0.3"/>
    <row r="448" ht="15" customHeight="1" x14ac:dyDescent="0.3"/>
    <row r="449" ht="15" customHeight="1" x14ac:dyDescent="0.3"/>
    <row r="450" ht="15" customHeight="1" x14ac:dyDescent="0.3"/>
    <row r="451" ht="15" customHeight="1" x14ac:dyDescent="0.3"/>
    <row r="452" ht="15" customHeight="1" x14ac:dyDescent="0.3"/>
    <row r="453" ht="15" customHeight="1" x14ac:dyDescent="0.3"/>
    <row r="454" ht="15" customHeight="1" x14ac:dyDescent="0.3"/>
    <row r="455" ht="15" customHeight="1" x14ac:dyDescent="0.3"/>
    <row r="456" ht="15" customHeight="1" x14ac:dyDescent="0.3"/>
    <row r="457" ht="15" customHeight="1" x14ac:dyDescent="0.3"/>
    <row r="458" ht="15" customHeight="1" x14ac:dyDescent="0.3"/>
    <row r="459" ht="15" customHeight="1" x14ac:dyDescent="0.3"/>
    <row r="460" ht="15" customHeight="1" x14ac:dyDescent="0.3"/>
    <row r="461" ht="15" customHeight="1" x14ac:dyDescent="0.3"/>
    <row r="462" ht="15" customHeight="1" x14ac:dyDescent="0.3"/>
    <row r="463" ht="15" customHeight="1" x14ac:dyDescent="0.3"/>
    <row r="464" ht="15" customHeight="1" x14ac:dyDescent="0.3"/>
    <row r="465" ht="15" customHeight="1" x14ac:dyDescent="0.3"/>
    <row r="466" ht="15" customHeight="1" x14ac:dyDescent="0.3"/>
    <row r="467" ht="15" customHeight="1" x14ac:dyDescent="0.3"/>
    <row r="468" ht="15" customHeight="1" x14ac:dyDescent="0.3"/>
    <row r="469" ht="15" customHeight="1" x14ac:dyDescent="0.3"/>
    <row r="470" ht="15" customHeight="1" x14ac:dyDescent="0.3"/>
    <row r="471" ht="15" customHeight="1" x14ac:dyDescent="0.3"/>
    <row r="472" ht="15" customHeight="1" x14ac:dyDescent="0.3"/>
    <row r="473" ht="15" customHeight="1" x14ac:dyDescent="0.3"/>
    <row r="474" ht="15" customHeight="1" x14ac:dyDescent="0.3"/>
    <row r="475" ht="15" customHeight="1" x14ac:dyDescent="0.3"/>
    <row r="476" ht="15" customHeight="1" x14ac:dyDescent="0.3"/>
    <row r="477" ht="15" customHeight="1" x14ac:dyDescent="0.3"/>
    <row r="478" ht="15" customHeight="1" x14ac:dyDescent="0.3"/>
    <row r="479" ht="15" customHeight="1" x14ac:dyDescent="0.3"/>
    <row r="480" ht="15" customHeight="1" x14ac:dyDescent="0.3"/>
    <row r="481" ht="15" customHeight="1" x14ac:dyDescent="0.3"/>
    <row r="482" ht="15" customHeight="1" x14ac:dyDescent="0.3"/>
    <row r="483" ht="15" customHeight="1" x14ac:dyDescent="0.3"/>
    <row r="484" ht="15" customHeight="1" x14ac:dyDescent="0.3"/>
    <row r="485" ht="15" customHeight="1" x14ac:dyDescent="0.3"/>
    <row r="486" ht="15" customHeight="1" x14ac:dyDescent="0.3"/>
    <row r="487" ht="15" customHeight="1" x14ac:dyDescent="0.3"/>
    <row r="488" ht="15" customHeight="1" x14ac:dyDescent="0.3"/>
    <row r="489" ht="15" customHeight="1" x14ac:dyDescent="0.3"/>
    <row r="490" ht="15" customHeight="1" x14ac:dyDescent="0.3"/>
    <row r="491" ht="15" customHeight="1" x14ac:dyDescent="0.3"/>
    <row r="492" ht="15" customHeight="1" x14ac:dyDescent="0.3"/>
    <row r="493" ht="15" customHeight="1" x14ac:dyDescent="0.3"/>
    <row r="494" ht="15" customHeight="1" x14ac:dyDescent="0.3"/>
    <row r="495" ht="15" customHeight="1" x14ac:dyDescent="0.3"/>
    <row r="496" ht="15" customHeight="1" x14ac:dyDescent="0.3"/>
    <row r="497" ht="15" customHeight="1" x14ac:dyDescent="0.3"/>
    <row r="498" ht="15" customHeight="1" x14ac:dyDescent="0.3"/>
    <row r="499" ht="15" customHeight="1" x14ac:dyDescent="0.3"/>
    <row r="500" ht="15" customHeight="1" x14ac:dyDescent="0.3"/>
    <row r="501" ht="15" customHeight="1" x14ac:dyDescent="0.3"/>
    <row r="502" ht="15" customHeight="1" x14ac:dyDescent="0.3"/>
    <row r="503" ht="15" customHeight="1" x14ac:dyDescent="0.3"/>
    <row r="504" ht="15" customHeight="1" x14ac:dyDescent="0.3"/>
    <row r="505" ht="15" customHeight="1" x14ac:dyDescent="0.3"/>
    <row r="506" ht="15" customHeight="1" x14ac:dyDescent="0.3"/>
    <row r="507" ht="15" customHeight="1" x14ac:dyDescent="0.3"/>
    <row r="508" ht="15" customHeight="1" x14ac:dyDescent="0.3"/>
    <row r="509" ht="15" customHeight="1" x14ac:dyDescent="0.3"/>
    <row r="510" ht="18" customHeight="1" x14ac:dyDescent="0.3"/>
    <row r="511" ht="18" customHeight="1" x14ac:dyDescent="0.3"/>
    <row r="512" ht="18" customHeight="1" x14ac:dyDescent="0.3"/>
    <row r="513" ht="18" customHeight="1" x14ac:dyDescent="0.3"/>
    <row r="514" ht="18" customHeight="1" x14ac:dyDescent="0.3"/>
    <row r="515" ht="18" customHeight="1" x14ac:dyDescent="0.3"/>
    <row r="516" ht="18" customHeight="1" x14ac:dyDescent="0.3"/>
    <row r="517" ht="18" customHeight="1" x14ac:dyDescent="0.3"/>
    <row r="518" ht="18" customHeight="1" x14ac:dyDescent="0.3"/>
    <row r="519" ht="18" customHeight="1" x14ac:dyDescent="0.3"/>
    <row r="520" ht="18" customHeight="1" x14ac:dyDescent="0.3"/>
    <row r="521" ht="18" customHeight="1" x14ac:dyDescent="0.3"/>
    <row r="522" ht="18" customHeight="1" x14ac:dyDescent="0.3"/>
    <row r="523" ht="18" customHeight="1" x14ac:dyDescent="0.3"/>
    <row r="524" ht="18" customHeight="1" x14ac:dyDescent="0.3"/>
    <row r="525" ht="18" customHeight="1" x14ac:dyDescent="0.3"/>
    <row r="526" ht="18" customHeight="1" x14ac:dyDescent="0.3"/>
    <row r="527" ht="18" customHeight="1" x14ac:dyDescent="0.3"/>
    <row r="528" ht="18" customHeight="1" x14ac:dyDescent="0.3"/>
    <row r="529" ht="18" customHeight="1" x14ac:dyDescent="0.3"/>
    <row r="530" ht="18" customHeight="1" x14ac:dyDescent="0.3"/>
    <row r="531" ht="18" customHeight="1" x14ac:dyDescent="0.3"/>
    <row r="532" ht="18" customHeight="1" x14ac:dyDescent="0.3"/>
    <row r="533" ht="18" customHeight="1" x14ac:dyDescent="0.3"/>
    <row r="534" ht="18" customHeight="1" x14ac:dyDescent="0.3"/>
    <row r="535" ht="18" customHeight="1" x14ac:dyDescent="0.3"/>
    <row r="536" ht="18" customHeight="1" x14ac:dyDescent="0.3"/>
    <row r="537" ht="18" customHeight="1" x14ac:dyDescent="0.3"/>
    <row r="538" ht="18" customHeight="1" x14ac:dyDescent="0.3"/>
    <row r="539" ht="18" customHeight="1" x14ac:dyDescent="0.3"/>
    <row r="540" ht="18" customHeight="1" x14ac:dyDescent="0.3"/>
    <row r="541" ht="18" customHeight="1" x14ac:dyDescent="0.3"/>
    <row r="542" ht="18" customHeight="1" x14ac:dyDescent="0.3"/>
    <row r="543" ht="18" customHeight="1" x14ac:dyDescent="0.3"/>
    <row r="544" ht="18" customHeight="1" x14ac:dyDescent="0.3"/>
    <row r="545" ht="18" customHeight="1" x14ac:dyDescent="0.3"/>
    <row r="546" ht="18" customHeight="1" x14ac:dyDescent="0.3"/>
    <row r="547" ht="18" customHeight="1" x14ac:dyDescent="0.3"/>
    <row r="548" ht="18" customHeight="1" x14ac:dyDescent="0.3"/>
    <row r="549" ht="18" customHeight="1" x14ac:dyDescent="0.3"/>
    <row r="550" ht="18" customHeight="1" x14ac:dyDescent="0.3"/>
    <row r="551" ht="18" customHeight="1" x14ac:dyDescent="0.3"/>
    <row r="552" ht="18" customHeight="1" x14ac:dyDescent="0.3"/>
    <row r="553" ht="18" customHeight="1" x14ac:dyDescent="0.3"/>
    <row r="554" ht="18" customHeight="1" x14ac:dyDescent="0.3"/>
    <row r="555" ht="18" customHeight="1" x14ac:dyDescent="0.3"/>
    <row r="556" ht="18" customHeight="1" x14ac:dyDescent="0.3"/>
    <row r="557" ht="18" customHeight="1" x14ac:dyDescent="0.3"/>
    <row r="558" ht="18" customHeight="1" x14ac:dyDescent="0.3"/>
    <row r="559" ht="18" customHeight="1" x14ac:dyDescent="0.3"/>
    <row r="560" ht="18" customHeight="1" x14ac:dyDescent="0.3"/>
    <row r="561" ht="18" customHeight="1" x14ac:dyDescent="0.3"/>
    <row r="562" ht="18" customHeight="1" x14ac:dyDescent="0.3"/>
    <row r="563" ht="18" customHeight="1" x14ac:dyDescent="0.3"/>
    <row r="564" ht="18" customHeight="1" x14ac:dyDescent="0.3"/>
    <row r="565" ht="18" customHeight="1" x14ac:dyDescent="0.3"/>
    <row r="566" ht="18" customHeight="1" x14ac:dyDescent="0.3"/>
    <row r="567" ht="18" customHeight="1" x14ac:dyDescent="0.3"/>
    <row r="568" ht="18" customHeight="1" x14ac:dyDescent="0.3"/>
    <row r="569" ht="18" customHeight="1" x14ac:dyDescent="0.3"/>
    <row r="570" ht="18" customHeight="1" x14ac:dyDescent="0.3"/>
    <row r="571" ht="18" customHeight="1" x14ac:dyDescent="0.3"/>
    <row r="572" ht="18" customHeight="1" x14ac:dyDescent="0.3"/>
    <row r="573" ht="18" customHeight="1" x14ac:dyDescent="0.3"/>
    <row r="574" ht="18" customHeight="1" x14ac:dyDescent="0.3"/>
    <row r="575" ht="18" customHeight="1" x14ac:dyDescent="0.3"/>
    <row r="576" ht="18" customHeight="1" x14ac:dyDescent="0.3"/>
    <row r="577" ht="18" customHeight="1" x14ac:dyDescent="0.3"/>
    <row r="578" ht="18" customHeight="1" x14ac:dyDescent="0.3"/>
    <row r="579" ht="18" customHeight="1" x14ac:dyDescent="0.3"/>
    <row r="580" ht="18" customHeight="1" x14ac:dyDescent="0.3"/>
    <row r="581" ht="18" customHeight="1" x14ac:dyDescent="0.3"/>
    <row r="582" ht="18" customHeight="1" x14ac:dyDescent="0.3"/>
    <row r="583" ht="18" customHeight="1" x14ac:dyDescent="0.3"/>
    <row r="584" ht="18" customHeight="1" x14ac:dyDescent="0.3"/>
    <row r="585" ht="18" customHeight="1" x14ac:dyDescent="0.3"/>
    <row r="586" ht="18" customHeight="1" x14ac:dyDescent="0.3"/>
    <row r="587" ht="18" customHeight="1" x14ac:dyDescent="0.3"/>
    <row r="588" ht="18" customHeight="1" x14ac:dyDescent="0.3"/>
    <row r="589" ht="18" customHeight="1" x14ac:dyDescent="0.3"/>
    <row r="590" ht="18" customHeight="1" x14ac:dyDescent="0.3"/>
    <row r="591" ht="18" customHeight="1" x14ac:dyDescent="0.3"/>
    <row r="592" ht="18" customHeight="1" x14ac:dyDescent="0.3"/>
    <row r="593" ht="18" customHeight="1" x14ac:dyDescent="0.3"/>
    <row r="594" ht="18" customHeight="1" x14ac:dyDescent="0.3"/>
    <row r="595" ht="18" customHeight="1" x14ac:dyDescent="0.3"/>
    <row r="596" ht="18" customHeight="1" x14ac:dyDescent="0.3"/>
    <row r="597" ht="18" customHeight="1" x14ac:dyDescent="0.3"/>
    <row r="598" ht="18" customHeight="1" x14ac:dyDescent="0.3"/>
    <row r="599" ht="18" customHeight="1" x14ac:dyDescent="0.3"/>
    <row r="600" ht="18" customHeight="1" x14ac:dyDescent="0.3"/>
    <row r="601" ht="18" customHeight="1" x14ac:dyDescent="0.3"/>
    <row r="602" ht="18" customHeight="1" x14ac:dyDescent="0.3"/>
    <row r="603" ht="18" customHeight="1" x14ac:dyDescent="0.3"/>
    <row r="604" ht="18" customHeight="1" x14ac:dyDescent="0.3"/>
    <row r="605" ht="18" customHeight="1" x14ac:dyDescent="0.3"/>
    <row r="606" ht="18" customHeight="1" x14ac:dyDescent="0.3"/>
    <row r="607" ht="18" customHeight="1" x14ac:dyDescent="0.3"/>
    <row r="608" ht="18" customHeight="1" x14ac:dyDescent="0.3"/>
    <row r="609" ht="18" customHeight="1" x14ac:dyDescent="0.3"/>
    <row r="610" ht="18" customHeight="1" x14ac:dyDescent="0.3"/>
    <row r="611" ht="18" customHeight="1" x14ac:dyDescent="0.3"/>
    <row r="612" ht="18" customHeight="1" x14ac:dyDescent="0.3"/>
    <row r="613" ht="18" customHeight="1" x14ac:dyDescent="0.3"/>
    <row r="614" ht="18" customHeight="1" x14ac:dyDescent="0.3"/>
    <row r="615" ht="18" customHeight="1" x14ac:dyDescent="0.3"/>
    <row r="616" ht="18" customHeight="1" x14ac:dyDescent="0.3"/>
    <row r="617" ht="18" customHeight="1" x14ac:dyDescent="0.3"/>
    <row r="618" ht="18" customHeight="1" x14ac:dyDescent="0.3"/>
    <row r="619" ht="18" customHeight="1" x14ac:dyDescent="0.3"/>
    <row r="620" ht="18" customHeight="1" x14ac:dyDescent="0.3"/>
    <row r="621" ht="18" customHeight="1" x14ac:dyDescent="0.3"/>
    <row r="622" ht="18" customHeight="1" x14ac:dyDescent="0.3"/>
    <row r="623" ht="18" customHeight="1" x14ac:dyDescent="0.3"/>
    <row r="624" ht="18" customHeight="1" x14ac:dyDescent="0.3"/>
    <row r="625" ht="18" customHeight="1" x14ac:dyDescent="0.3"/>
    <row r="626" ht="18" customHeight="1" x14ac:dyDescent="0.3"/>
    <row r="627" ht="18" customHeight="1" x14ac:dyDescent="0.3"/>
    <row r="628" ht="18" customHeight="1" x14ac:dyDescent="0.3"/>
    <row r="629" ht="18" customHeight="1" x14ac:dyDescent="0.3"/>
    <row r="630" ht="18" customHeight="1" x14ac:dyDescent="0.3"/>
    <row r="631" ht="18" customHeight="1" x14ac:dyDescent="0.3"/>
    <row r="632" ht="18" customHeight="1" x14ac:dyDescent="0.3"/>
    <row r="633" ht="18" customHeight="1" x14ac:dyDescent="0.3"/>
    <row r="634" ht="18" customHeight="1" x14ac:dyDescent="0.3"/>
    <row r="635" ht="18" customHeight="1" x14ac:dyDescent="0.3"/>
    <row r="636" ht="18" customHeight="1" x14ac:dyDescent="0.3"/>
    <row r="637" ht="18" customHeight="1" x14ac:dyDescent="0.3"/>
  </sheetData>
  <hyperlinks>
    <hyperlink ref="M1" location="BG!A1" display="BG" xr:uid="{00000000-0004-0000-1300-000000000000}"/>
    <hyperlink ref="E1" location="BG!A1" display="BG" xr:uid="{00000000-0004-0000-1300-000001000000}"/>
  </hyperlinks>
  <printOptions horizontalCentered="1"/>
  <pageMargins left="0.70866141732283472" right="0.70866141732283472" top="0.74803149606299213" bottom="0.74803149606299213" header="0.31496062992125984" footer="0.31496062992125984"/>
  <pageSetup paperSize="5" scale="80" orientation="portrait" r:id="rId1"/>
  <drawing r:id="rId2"/>
  <legacy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0"/>
  <dimension ref="A1:AH20"/>
  <sheetViews>
    <sheetView zoomScale="80" zoomScaleNormal="80" workbookViewId="0">
      <selection activeCell="C26" sqref="C26"/>
    </sheetView>
  </sheetViews>
  <sheetFormatPr baseColWidth="10" defaultColWidth="10.6640625" defaultRowHeight="14.4" x14ac:dyDescent="0.3"/>
  <cols>
    <col min="1" max="1" width="44.5546875" style="264" customWidth="1"/>
    <col min="2" max="2" width="18.33203125" style="264" customWidth="1"/>
    <col min="3" max="3" width="20.109375" style="264" customWidth="1"/>
    <col min="4" max="34" width="10.6640625" style="264"/>
  </cols>
  <sheetData>
    <row r="1" spans="1:34" x14ac:dyDescent="0.3">
      <c r="A1" s="264" t="str">
        <f>Indice!C1</f>
        <v xml:space="preserve">ELADIA SOCIEDAD ANONIMA </v>
      </c>
      <c r="D1" s="332" t="s">
        <v>0</v>
      </c>
    </row>
    <row r="5" spans="1:34" x14ac:dyDescent="0.3">
      <c r="A5" s="8" t="s">
        <v>675</v>
      </c>
      <c r="B5" s="8"/>
      <c r="C5" s="8"/>
      <c r="D5" s="8"/>
      <c r="T5"/>
      <c r="U5"/>
      <c r="V5"/>
      <c r="W5"/>
      <c r="X5"/>
      <c r="Y5"/>
      <c r="Z5"/>
      <c r="AA5"/>
      <c r="AB5"/>
      <c r="AC5"/>
      <c r="AD5"/>
      <c r="AE5"/>
      <c r="AF5"/>
      <c r="AG5"/>
      <c r="AH5"/>
    </row>
    <row r="7" spans="1:34" x14ac:dyDescent="0.3">
      <c r="B7" s="1042" t="s">
        <v>425</v>
      </c>
      <c r="C7" s="1042"/>
    </row>
    <row r="8" spans="1:34" x14ac:dyDescent="0.3">
      <c r="A8" s="521" t="s">
        <v>140</v>
      </c>
      <c r="B8" s="321">
        <v>45382</v>
      </c>
      <c r="C8" s="321">
        <v>45291</v>
      </c>
      <c r="D8" s="511"/>
      <c r="T8"/>
      <c r="U8"/>
      <c r="V8"/>
      <c r="W8"/>
      <c r="X8"/>
      <c r="Y8"/>
      <c r="Z8"/>
      <c r="AA8"/>
      <c r="AB8"/>
      <c r="AC8"/>
      <c r="AD8"/>
      <c r="AE8"/>
      <c r="AF8"/>
      <c r="AG8"/>
      <c r="AH8"/>
    </row>
    <row r="9" spans="1:34" x14ac:dyDescent="0.3">
      <c r="A9" s="521"/>
      <c r="B9" s="521"/>
      <c r="C9" s="521"/>
      <c r="D9" s="511"/>
      <c r="T9"/>
      <c r="U9"/>
      <c r="V9"/>
      <c r="W9"/>
      <c r="X9"/>
      <c r="Y9"/>
      <c r="Z9"/>
      <c r="AA9"/>
      <c r="AB9"/>
      <c r="AC9"/>
      <c r="AD9"/>
      <c r="AE9"/>
      <c r="AF9"/>
      <c r="AG9"/>
      <c r="AH9"/>
    </row>
    <row r="10" spans="1:34" x14ac:dyDescent="0.3">
      <c r="A10" s="512" t="s">
        <v>136</v>
      </c>
      <c r="B10" s="513">
        <v>0</v>
      </c>
      <c r="C10" s="513">
        <v>0</v>
      </c>
      <c r="D10" s="512"/>
      <c r="T10"/>
      <c r="U10"/>
      <c r="V10"/>
      <c r="W10"/>
      <c r="X10"/>
      <c r="Y10"/>
      <c r="Z10"/>
      <c r="AA10"/>
      <c r="AB10"/>
      <c r="AC10"/>
      <c r="AD10"/>
      <c r="AE10"/>
      <c r="AF10"/>
      <c r="AG10"/>
      <c r="AH10"/>
    </row>
    <row r="11" spans="1:34" x14ac:dyDescent="0.3">
      <c r="A11" s="515" t="s">
        <v>676</v>
      </c>
      <c r="B11" s="593">
        <v>0</v>
      </c>
      <c r="C11" s="593">
        <v>0</v>
      </c>
      <c r="D11" s="515"/>
      <c r="T11"/>
      <c r="U11"/>
      <c r="V11"/>
      <c r="W11"/>
      <c r="X11"/>
      <c r="Y11"/>
      <c r="Z11"/>
      <c r="AA11"/>
      <c r="AB11"/>
      <c r="AC11"/>
      <c r="AD11"/>
      <c r="AE11"/>
      <c r="AF11"/>
      <c r="AG11"/>
      <c r="AH11"/>
    </row>
    <row r="12" spans="1:34" x14ac:dyDescent="0.3">
      <c r="A12" s="515" t="s">
        <v>677</v>
      </c>
      <c r="B12" s="593">
        <v>0</v>
      </c>
      <c r="C12" s="593">
        <v>0</v>
      </c>
      <c r="D12" s="515"/>
      <c r="T12"/>
      <c r="U12"/>
      <c r="V12"/>
      <c r="W12"/>
      <c r="X12"/>
      <c r="Y12"/>
      <c r="Z12"/>
      <c r="AA12"/>
      <c r="AB12"/>
      <c r="AC12"/>
      <c r="AD12"/>
      <c r="AE12"/>
      <c r="AF12"/>
      <c r="AG12"/>
      <c r="AH12"/>
    </row>
    <row r="13" spans="1:34" x14ac:dyDescent="0.3">
      <c r="A13" s="515" t="s">
        <v>678</v>
      </c>
      <c r="B13" s="593">
        <v>0</v>
      </c>
      <c r="C13" s="593">
        <v>0</v>
      </c>
      <c r="D13" s="515"/>
      <c r="T13"/>
      <c r="U13"/>
      <c r="V13"/>
      <c r="W13"/>
      <c r="X13"/>
      <c r="Y13"/>
      <c r="Z13"/>
      <c r="AA13"/>
      <c r="AB13"/>
      <c r="AC13"/>
      <c r="AD13"/>
      <c r="AE13"/>
      <c r="AF13"/>
      <c r="AG13"/>
      <c r="AH13"/>
    </row>
    <row r="14" spans="1:34" x14ac:dyDescent="0.3">
      <c r="A14" s="515" t="s">
        <v>679</v>
      </c>
      <c r="B14" s="593">
        <v>0</v>
      </c>
      <c r="C14" s="593">
        <v>0</v>
      </c>
      <c r="D14" s="515"/>
      <c r="T14"/>
      <c r="U14"/>
      <c r="V14"/>
      <c r="W14"/>
      <c r="X14"/>
      <c r="Y14"/>
      <c r="Z14"/>
      <c r="AA14"/>
      <c r="AB14"/>
      <c r="AC14"/>
      <c r="AD14"/>
      <c r="AE14"/>
      <c r="AF14"/>
      <c r="AG14"/>
      <c r="AH14"/>
    </row>
    <row r="15" spans="1:34" x14ac:dyDescent="0.3">
      <c r="A15" s="594"/>
      <c r="B15" s="513"/>
      <c r="C15" s="513"/>
      <c r="D15" s="512"/>
      <c r="T15"/>
      <c r="U15"/>
      <c r="V15"/>
      <c r="W15"/>
      <c r="X15"/>
      <c r="Y15"/>
      <c r="Z15"/>
      <c r="AA15"/>
      <c r="AB15"/>
      <c r="AC15"/>
      <c r="AD15"/>
      <c r="AE15"/>
      <c r="AF15"/>
      <c r="AG15"/>
      <c r="AH15"/>
    </row>
    <row r="16" spans="1:34" ht="15" thickBot="1" x14ac:dyDescent="0.35">
      <c r="A16" s="331" t="s">
        <v>605</v>
      </c>
      <c r="B16" s="595">
        <f>SUM(B10:B15)</f>
        <v>0</v>
      </c>
      <c r="C16" s="595">
        <f>SUM(C10:C15)</f>
        <v>0</v>
      </c>
      <c r="T16"/>
      <c r="U16"/>
      <c r="V16"/>
      <c r="W16"/>
      <c r="X16"/>
      <c r="Y16"/>
      <c r="Z16"/>
      <c r="AA16"/>
      <c r="AB16"/>
      <c r="AC16"/>
      <c r="AD16"/>
      <c r="AE16"/>
      <c r="AF16"/>
      <c r="AG16"/>
      <c r="AH16"/>
    </row>
    <row r="17" spans="1:34" ht="15" thickTop="1" x14ac:dyDescent="0.3">
      <c r="A17" s="519"/>
      <c r="D17" s="515"/>
      <c r="T17"/>
      <c r="U17"/>
      <c r="V17"/>
      <c r="W17"/>
      <c r="X17"/>
      <c r="Y17"/>
      <c r="Z17"/>
      <c r="AA17"/>
      <c r="AB17"/>
      <c r="AC17"/>
      <c r="AD17"/>
      <c r="AE17"/>
      <c r="AF17"/>
      <c r="AG17"/>
      <c r="AH17"/>
    </row>
    <row r="18" spans="1:34" x14ac:dyDescent="0.3">
      <c r="A18" s="515"/>
      <c r="D18" s="515"/>
      <c r="T18"/>
      <c r="U18"/>
      <c r="V18"/>
      <c r="W18"/>
      <c r="X18"/>
      <c r="Y18"/>
      <c r="Z18"/>
      <c r="AA18"/>
      <c r="AB18"/>
      <c r="AC18"/>
      <c r="AD18"/>
      <c r="AE18"/>
      <c r="AF18"/>
      <c r="AG18"/>
      <c r="AH18"/>
    </row>
    <row r="19" spans="1:34" x14ac:dyDescent="0.3">
      <c r="A19" s="519"/>
      <c r="D19" s="515"/>
      <c r="E19" s="512"/>
      <c r="F19" s="512"/>
      <c r="T19"/>
      <c r="U19"/>
      <c r="V19"/>
      <c r="W19"/>
      <c r="X19"/>
      <c r="Y19"/>
      <c r="Z19"/>
      <c r="AA19"/>
      <c r="AB19"/>
      <c r="AC19"/>
      <c r="AD19"/>
      <c r="AE19"/>
      <c r="AF19"/>
      <c r="AG19"/>
      <c r="AH19"/>
    </row>
    <row r="20" spans="1:34" x14ac:dyDescent="0.3">
      <c r="T20"/>
      <c r="U20"/>
      <c r="V20"/>
      <c r="W20"/>
      <c r="X20"/>
      <c r="Y20"/>
      <c r="Z20"/>
      <c r="AA20"/>
      <c r="AB20"/>
      <c r="AC20"/>
      <c r="AD20"/>
      <c r="AE20"/>
      <c r="AF20"/>
      <c r="AG20"/>
      <c r="AH20"/>
    </row>
  </sheetData>
  <mergeCells count="1">
    <mergeCell ref="B7:C7"/>
  </mergeCells>
  <hyperlinks>
    <hyperlink ref="D1" location="BG!A1" display="BG" xr:uid="{00000000-0004-0000-1400-000000000000}"/>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1"/>
  <dimension ref="A1:AG15"/>
  <sheetViews>
    <sheetView zoomScale="80" zoomScaleNormal="80" workbookViewId="0">
      <selection activeCell="C26" sqref="C26"/>
    </sheetView>
  </sheetViews>
  <sheetFormatPr baseColWidth="10" defaultColWidth="10.6640625" defaultRowHeight="14.4" x14ac:dyDescent="0.3"/>
  <cols>
    <col min="1" max="1" width="48.44140625" style="264" customWidth="1"/>
    <col min="2" max="3" width="22.6640625" style="264" customWidth="1"/>
    <col min="4" max="33" width="10.6640625" style="264"/>
  </cols>
  <sheetData>
    <row r="1" spans="1:33" ht="15.6" x14ac:dyDescent="0.3">
      <c r="A1" s="520" t="str">
        <f>Indice!C1</f>
        <v xml:space="preserve">ELADIA SOCIEDAD ANONIMA </v>
      </c>
      <c r="F1" s="332" t="s">
        <v>0</v>
      </c>
    </row>
    <row r="4" spans="1:33" x14ac:dyDescent="0.3">
      <c r="A4" s="8" t="s">
        <v>680</v>
      </c>
      <c r="B4" s="8"/>
      <c r="C4" s="8"/>
      <c r="T4"/>
      <c r="U4"/>
      <c r="V4"/>
      <c r="W4"/>
      <c r="X4"/>
      <c r="Y4"/>
      <c r="Z4"/>
      <c r="AA4"/>
      <c r="AB4"/>
      <c r="AC4"/>
      <c r="AD4"/>
      <c r="AE4"/>
      <c r="AF4"/>
      <c r="AG4"/>
    </row>
    <row r="6" spans="1:33" x14ac:dyDescent="0.3">
      <c r="B6" s="1042" t="s">
        <v>425</v>
      </c>
      <c r="C6" s="1042"/>
    </row>
    <row r="7" spans="1:33" x14ac:dyDescent="0.3">
      <c r="A7" s="521" t="s">
        <v>142</v>
      </c>
      <c r="B7" s="321">
        <v>45382</v>
      </c>
      <c r="C7" s="321">
        <v>45291</v>
      </c>
    </row>
    <row r="8" spans="1:33" x14ac:dyDescent="0.3">
      <c r="A8" s="521"/>
      <c r="B8" s="521"/>
      <c r="C8" s="521"/>
    </row>
    <row r="9" spans="1:33" x14ac:dyDescent="0.3">
      <c r="A9" s="333" t="s">
        <v>681</v>
      </c>
      <c r="B9" s="596">
        <v>0</v>
      </c>
      <c r="C9" s="596">
        <v>0</v>
      </c>
    </row>
    <row r="10" spans="1:33" x14ac:dyDescent="0.3">
      <c r="A10" s="333" t="s">
        <v>682</v>
      </c>
      <c r="B10" s="596">
        <v>58868533</v>
      </c>
      <c r="C10" s="596">
        <v>45277431</v>
      </c>
    </row>
    <row r="11" spans="1:33" x14ac:dyDescent="0.3">
      <c r="A11" s="333" t="s">
        <v>683</v>
      </c>
      <c r="B11" s="596">
        <v>0</v>
      </c>
      <c r="C11" s="596">
        <v>0</v>
      </c>
    </row>
    <row r="12" spans="1:33" x14ac:dyDescent="0.3">
      <c r="B12" s="333"/>
      <c r="C12" s="333"/>
    </row>
    <row r="13" spans="1:33" ht="15" thickBot="1" x14ac:dyDescent="0.35">
      <c r="A13" s="264" t="s">
        <v>263</v>
      </c>
      <c r="B13" s="595">
        <f>SUM(B9:B12)</f>
        <v>58868533</v>
      </c>
      <c r="C13" s="595">
        <f>SUM(C9:C12)</f>
        <v>45277431</v>
      </c>
    </row>
    <row r="14" spans="1:33" ht="15" thickTop="1" x14ac:dyDescent="0.3">
      <c r="B14" s="597"/>
    </row>
    <row r="15" spans="1:33" x14ac:dyDescent="0.3">
      <c r="B15" s="598"/>
    </row>
  </sheetData>
  <mergeCells count="1">
    <mergeCell ref="B6:C6"/>
  </mergeCells>
  <hyperlinks>
    <hyperlink ref="F1" location="BG!A1" display="BG" xr:uid="{00000000-0004-0000-1500-000000000000}"/>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2"/>
  <dimension ref="A1:P15"/>
  <sheetViews>
    <sheetView zoomScale="80" zoomScaleNormal="80" workbookViewId="0">
      <selection activeCell="C26" sqref="C26"/>
    </sheetView>
  </sheetViews>
  <sheetFormatPr baseColWidth="10" defaultColWidth="10.6640625" defaultRowHeight="14.4" x14ac:dyDescent="0.3"/>
  <cols>
    <col min="1" max="1" width="51.5546875" style="264" customWidth="1"/>
    <col min="2" max="3" width="22.6640625" style="264" customWidth="1"/>
    <col min="4" max="16" width="10.6640625" style="264"/>
  </cols>
  <sheetData>
    <row r="1" spans="1:7" ht="18" x14ac:dyDescent="0.35">
      <c r="A1" s="599" t="str">
        <f>Indice!C1</f>
        <v xml:space="preserve">ELADIA SOCIEDAD ANONIMA </v>
      </c>
      <c r="G1" s="332" t="s">
        <v>0</v>
      </c>
    </row>
    <row r="5" spans="1:7" x14ac:dyDescent="0.3">
      <c r="A5" s="8" t="s">
        <v>684</v>
      </c>
      <c r="B5" s="8"/>
      <c r="C5" s="8"/>
    </row>
    <row r="6" spans="1:7" s="440" customFormat="1" x14ac:dyDescent="0.3">
      <c r="A6" s="439"/>
      <c r="B6" s="439"/>
      <c r="C6" s="439"/>
      <c r="D6" s="439"/>
    </row>
    <row r="7" spans="1:7" x14ac:dyDescent="0.3">
      <c r="B7" s="1042" t="s">
        <v>425</v>
      </c>
      <c r="C7" s="1042"/>
    </row>
    <row r="8" spans="1:7" x14ac:dyDescent="0.3">
      <c r="A8" s="600" t="s">
        <v>144</v>
      </c>
      <c r="B8" s="321">
        <v>45382</v>
      </c>
      <c r="C8" s="321">
        <v>45291</v>
      </c>
    </row>
    <row r="9" spans="1:7" x14ac:dyDescent="0.3">
      <c r="A9" s="600"/>
      <c r="B9" s="600"/>
      <c r="C9" s="600"/>
    </row>
    <row r="10" spans="1:7" x14ac:dyDescent="0.3">
      <c r="A10" s="333" t="s">
        <v>685</v>
      </c>
      <c r="B10" s="596">
        <v>0</v>
      </c>
      <c r="C10" s="596">
        <v>316757615</v>
      </c>
    </row>
    <row r="11" spans="1:7" x14ac:dyDescent="0.3">
      <c r="A11" s="333" t="s">
        <v>686</v>
      </c>
      <c r="B11" s="596">
        <v>0</v>
      </c>
      <c r="C11" s="596">
        <v>0</v>
      </c>
    </row>
    <row r="12" spans="1:7" x14ac:dyDescent="0.3">
      <c r="A12" s="333" t="s">
        <v>687</v>
      </c>
      <c r="B12" s="601">
        <v>230123334</v>
      </c>
      <c r="C12" s="596">
        <v>297425238</v>
      </c>
    </row>
    <row r="13" spans="1:7" x14ac:dyDescent="0.3">
      <c r="B13" s="601"/>
      <c r="C13" s="596"/>
    </row>
    <row r="14" spans="1:7" ht="15" thickBot="1" x14ac:dyDescent="0.35">
      <c r="A14" s="264" t="s">
        <v>263</v>
      </c>
      <c r="B14" s="595">
        <f>SUM(B10:B12)</f>
        <v>230123334</v>
      </c>
      <c r="C14" s="595">
        <f>SUM(C10:C12)</f>
        <v>614182853</v>
      </c>
    </row>
    <row r="15" spans="1:7" ht="15" thickTop="1" x14ac:dyDescent="0.3"/>
  </sheetData>
  <mergeCells count="1">
    <mergeCell ref="B7:C7"/>
  </mergeCells>
  <hyperlinks>
    <hyperlink ref="G1" location="BG!A1" display="BG" xr:uid="{00000000-0004-0000-1600-000000000000}"/>
  </hyperlinks>
  <pageMargins left="0.7" right="0.7" top="0.75" bottom="0.75" header="0.3" footer="0.3"/>
  <pageSetup orientation="portrait" verticalDpi="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3"/>
  <dimension ref="A1:M14"/>
  <sheetViews>
    <sheetView showGridLines="0" zoomScale="80" zoomScaleNormal="80" workbookViewId="0">
      <selection activeCell="C26" sqref="C26"/>
    </sheetView>
  </sheetViews>
  <sheetFormatPr baseColWidth="10" defaultColWidth="10.6640625" defaultRowHeight="14.4" x14ac:dyDescent="0.3"/>
  <cols>
    <col min="1" max="1" width="30.44140625" style="264" bestFit="1" customWidth="1"/>
    <col min="2" max="3" width="22.6640625" style="264" customWidth="1"/>
    <col min="4" max="4" width="10.6640625" style="264"/>
    <col min="5" max="5" width="3.88671875" style="264" customWidth="1"/>
    <col min="6" max="6" width="4.33203125" style="264" customWidth="1"/>
    <col min="7" max="13" width="10.6640625" style="264"/>
  </cols>
  <sheetData>
    <row r="1" spans="1:6" x14ac:dyDescent="0.3">
      <c r="A1" s="264" t="str">
        <f>Indice!C1</f>
        <v xml:space="preserve">ELADIA SOCIEDAD ANONIMA </v>
      </c>
      <c r="F1" s="332" t="s">
        <v>0</v>
      </c>
    </row>
    <row r="4" spans="1:6" x14ac:dyDescent="0.3">
      <c r="A4" s="881" t="s">
        <v>688</v>
      </c>
      <c r="B4" s="881"/>
      <c r="C4" s="881"/>
      <c r="D4" s="881"/>
    </row>
    <row r="6" spans="1:6" x14ac:dyDescent="0.3">
      <c r="B6" s="1042" t="s">
        <v>425</v>
      </c>
      <c r="C6" s="1042"/>
    </row>
    <row r="7" spans="1:6" x14ac:dyDescent="0.3">
      <c r="A7" s="1067" t="s">
        <v>146</v>
      </c>
      <c r="B7" s="321">
        <v>45382</v>
      </c>
      <c r="C7" s="321">
        <v>45291</v>
      </c>
    </row>
    <row r="8" spans="1:6" x14ac:dyDescent="0.3">
      <c r="A8" s="1067"/>
      <c r="B8" s="602"/>
      <c r="C8" s="602"/>
    </row>
    <row r="9" spans="1:6" x14ac:dyDescent="0.3">
      <c r="A9" s="603" t="s">
        <v>689</v>
      </c>
      <c r="B9" s="264">
        <v>0</v>
      </c>
      <c r="C9" s="264">
        <v>0</v>
      </c>
    </row>
    <row r="10" spans="1:6" x14ac:dyDescent="0.3">
      <c r="A10" s="603" t="s">
        <v>690</v>
      </c>
      <c r="B10" s="264">
        <v>0</v>
      </c>
      <c r="C10" s="264">
        <v>0</v>
      </c>
    </row>
    <row r="11" spans="1:6" x14ac:dyDescent="0.3">
      <c r="A11" s="603" t="s">
        <v>691</v>
      </c>
      <c r="B11" s="264">
        <v>0</v>
      </c>
      <c r="C11" s="264">
        <v>0</v>
      </c>
    </row>
    <row r="13" spans="1:6" ht="15" thickBot="1" x14ac:dyDescent="0.35">
      <c r="A13" s="264" t="s">
        <v>263</v>
      </c>
      <c r="B13" s="595">
        <f>SUM(B9:B12)</f>
        <v>0</v>
      </c>
      <c r="C13" s="595">
        <f>SUM(C9:C12)</f>
        <v>0</v>
      </c>
    </row>
    <row r="14" spans="1:6" ht="15" thickTop="1" x14ac:dyDescent="0.3"/>
  </sheetData>
  <mergeCells count="3">
    <mergeCell ref="A4:D4"/>
    <mergeCell ref="B6:C6"/>
    <mergeCell ref="A7:A8"/>
  </mergeCells>
  <hyperlinks>
    <hyperlink ref="F1" location="BG!A1" display="BG" xr:uid="{00000000-0004-0000-1700-000000000000}"/>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4"/>
  <dimension ref="A1:G19"/>
  <sheetViews>
    <sheetView showGridLines="0" zoomScale="80" zoomScaleNormal="80" workbookViewId="0">
      <selection activeCell="C26" sqref="C26"/>
    </sheetView>
  </sheetViews>
  <sheetFormatPr baseColWidth="10" defaultColWidth="10.6640625" defaultRowHeight="14.4" x14ac:dyDescent="0.3"/>
  <cols>
    <col min="1" max="1" width="51.109375" customWidth="1"/>
    <col min="2" max="2" width="17.88671875" customWidth="1"/>
    <col min="3" max="3" width="14.88671875" bestFit="1" customWidth="1"/>
    <col min="4" max="4" width="3.44140625" bestFit="1" customWidth="1"/>
    <col min="5" max="5" width="51.5546875" bestFit="1" customWidth="1"/>
    <col min="6" max="7" width="17.109375" customWidth="1"/>
  </cols>
  <sheetData>
    <row r="1" spans="1:7" ht="18" x14ac:dyDescent="0.35">
      <c r="A1" s="524" t="str">
        <f>Indice!C1</f>
        <v xml:space="preserve">ELADIA SOCIEDAD ANONIMA </v>
      </c>
      <c r="D1" s="258" t="s">
        <v>0</v>
      </c>
    </row>
    <row r="3" spans="1:7" x14ac:dyDescent="0.3">
      <c r="A3" s="8" t="s">
        <v>692</v>
      </c>
      <c r="B3" s="8"/>
      <c r="C3" s="8"/>
    </row>
    <row r="4" spans="1:7" x14ac:dyDescent="0.3">
      <c r="A4" s="1068" t="s">
        <v>425</v>
      </c>
      <c r="B4" s="1068"/>
    </row>
    <row r="5" spans="1:7" x14ac:dyDescent="0.3">
      <c r="A5" s="326"/>
      <c r="E5" s="326"/>
      <c r="F5" s="379"/>
      <c r="G5" s="379"/>
    </row>
    <row r="6" spans="1:7" x14ac:dyDescent="0.3">
      <c r="A6" s="604" t="s">
        <v>488</v>
      </c>
      <c r="B6" s="321">
        <v>45382</v>
      </c>
      <c r="C6" s="321">
        <v>45291</v>
      </c>
      <c r="E6" s="604" t="s">
        <v>631</v>
      </c>
      <c r="F6" s="321">
        <v>45382</v>
      </c>
      <c r="G6" s="321">
        <v>45291</v>
      </c>
    </row>
    <row r="7" spans="1:7" x14ac:dyDescent="0.3">
      <c r="A7" s="605"/>
      <c r="B7" s="605"/>
      <c r="C7" s="605"/>
      <c r="E7" s="605"/>
      <c r="F7" s="605"/>
      <c r="G7" s="605"/>
    </row>
    <row r="8" spans="1:7" x14ac:dyDescent="0.3">
      <c r="A8" s="326" t="s">
        <v>693</v>
      </c>
      <c r="B8" s="382">
        <v>0</v>
      </c>
      <c r="C8" s="382">
        <v>0</v>
      </c>
      <c r="E8" s="326" t="s">
        <v>693</v>
      </c>
      <c r="F8" s="382">
        <v>0</v>
      </c>
      <c r="G8" s="382">
        <v>0</v>
      </c>
    </row>
    <row r="9" spans="1:7" x14ac:dyDescent="0.3">
      <c r="A9" s="606" t="s">
        <v>694</v>
      </c>
      <c r="B9" s="382">
        <v>0</v>
      </c>
      <c r="C9" s="382">
        <v>0</v>
      </c>
      <c r="E9" s="606" t="s">
        <v>694</v>
      </c>
      <c r="F9" s="382">
        <v>0</v>
      </c>
      <c r="G9" s="382">
        <v>0</v>
      </c>
    </row>
    <row r="10" spans="1:7" x14ac:dyDescent="0.3">
      <c r="A10" s="606" t="s">
        <v>695</v>
      </c>
      <c r="B10" s="382">
        <v>0</v>
      </c>
      <c r="C10" s="382">
        <v>0</v>
      </c>
      <c r="E10" s="606" t="s">
        <v>695</v>
      </c>
      <c r="F10" s="382">
        <v>0</v>
      </c>
      <c r="G10" s="382">
        <v>0</v>
      </c>
    </row>
    <row r="11" spans="1:7" x14ac:dyDescent="0.3">
      <c r="A11" s="326" t="s">
        <v>696</v>
      </c>
      <c r="B11" s="382">
        <v>0</v>
      </c>
      <c r="C11" s="382">
        <v>0</v>
      </c>
      <c r="E11" s="606" t="s">
        <v>697</v>
      </c>
      <c r="F11" s="382">
        <v>0</v>
      </c>
      <c r="G11" s="382">
        <v>0</v>
      </c>
    </row>
    <row r="12" spans="1:7" x14ac:dyDescent="0.3">
      <c r="A12" s="606" t="s">
        <v>698</v>
      </c>
      <c r="B12" s="385">
        <v>31944879342</v>
      </c>
      <c r="C12" s="382">
        <v>41862456049</v>
      </c>
      <c r="E12" s="326" t="s">
        <v>699</v>
      </c>
      <c r="F12" s="382">
        <v>0</v>
      </c>
      <c r="G12" s="382">
        <v>0</v>
      </c>
    </row>
    <row r="13" spans="1:7" x14ac:dyDescent="0.3">
      <c r="A13" s="326" t="s">
        <v>700</v>
      </c>
      <c r="B13" s="382">
        <v>0</v>
      </c>
      <c r="C13" s="382">
        <v>0</v>
      </c>
      <c r="E13" s="326" t="s">
        <v>701</v>
      </c>
      <c r="F13" s="382">
        <v>0</v>
      </c>
      <c r="G13" s="382">
        <v>0</v>
      </c>
    </row>
    <row r="14" spans="1:7" x14ac:dyDescent="0.3">
      <c r="A14" s="606" t="s">
        <v>702</v>
      </c>
      <c r="B14" s="394">
        <v>8351905723</v>
      </c>
      <c r="C14" s="382">
        <v>1658575795</v>
      </c>
      <c r="E14" s="326" t="s">
        <v>700</v>
      </c>
      <c r="F14" s="382">
        <v>0</v>
      </c>
      <c r="G14" s="382">
        <v>0</v>
      </c>
    </row>
    <row r="15" spans="1:7" x14ac:dyDescent="0.3">
      <c r="A15" s="326" t="s">
        <v>703</v>
      </c>
      <c r="B15" s="394">
        <v>6392296514</v>
      </c>
      <c r="C15" s="382">
        <v>0</v>
      </c>
      <c r="E15" s="607"/>
      <c r="F15" s="382"/>
      <c r="G15" s="382"/>
    </row>
    <row r="16" spans="1:7" x14ac:dyDescent="0.3">
      <c r="A16" s="326"/>
      <c r="B16" s="382"/>
      <c r="C16" s="382"/>
      <c r="E16" s="607"/>
      <c r="F16" s="382"/>
      <c r="G16" s="382"/>
    </row>
    <row r="17" spans="1:7" s="440" customFormat="1" ht="15" thickBot="1" x14ac:dyDescent="0.35">
      <c r="A17" s="608" t="s">
        <v>74</v>
      </c>
      <c r="B17" s="609">
        <f>SUM(B8:B15)</f>
        <v>46689081579</v>
      </c>
      <c r="C17" s="609">
        <f>SUM(C8:C15)</f>
        <v>43521031844</v>
      </c>
      <c r="E17" s="608" t="s">
        <v>74</v>
      </c>
      <c r="F17" s="609">
        <f>SUM(F8:F15)</f>
        <v>0</v>
      </c>
      <c r="G17" s="609">
        <f>SUM(G8:G15)</f>
        <v>0</v>
      </c>
    </row>
    <row r="18" spans="1:7" s="440" customFormat="1" ht="15" thickTop="1" x14ac:dyDescent="0.3">
      <c r="A18" s="608"/>
      <c r="B18" s="610"/>
      <c r="C18" s="611"/>
    </row>
    <row r="19" spans="1:7" x14ac:dyDescent="0.3">
      <c r="B19" s="612"/>
      <c r="E19" s="608"/>
      <c r="F19" s="326"/>
      <c r="G19" s="378"/>
    </row>
  </sheetData>
  <mergeCells count="1">
    <mergeCell ref="A4:B4"/>
  </mergeCells>
  <hyperlinks>
    <hyperlink ref="D1" location="BG!A1" display="BG" xr:uid="{00000000-0004-0000-1800-000000000000}"/>
  </hyperlinks>
  <printOptions horizontalCentered="1"/>
  <pageMargins left="0.70866141732283472" right="0.70866141732283472" top="0.74803149606299213" bottom="0.74803149606299213" header="0.31496062992125984" footer="0.31496062992125984"/>
  <pageSetup paperSize="5" scale="80" orientation="portrait" horizontalDpi="0" verticalDpi="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25"/>
  <dimension ref="A1:L26"/>
  <sheetViews>
    <sheetView showGridLines="0" zoomScale="80" zoomScaleNormal="80" workbookViewId="0">
      <selection activeCell="C26" sqref="C26"/>
    </sheetView>
  </sheetViews>
  <sheetFormatPr baseColWidth="10" defaultColWidth="10.6640625" defaultRowHeight="14.4" x14ac:dyDescent="0.3"/>
  <cols>
    <col min="1" max="1" width="38.44140625" customWidth="1"/>
    <col min="2" max="2" width="19.5546875" customWidth="1"/>
    <col min="3" max="3" width="17.88671875" customWidth="1"/>
    <col min="4" max="4" width="21.33203125" customWidth="1"/>
    <col min="5" max="5" width="10.6640625" customWidth="1"/>
    <col min="6" max="6" width="6.88671875" customWidth="1"/>
    <col min="7" max="7" width="1.109375" customWidth="1"/>
    <col min="9" max="9" width="1.109375" customWidth="1"/>
    <col min="10" max="10" width="18.109375" customWidth="1"/>
    <col min="11" max="11" width="1.109375" customWidth="1"/>
    <col min="12" max="12" width="13.109375" customWidth="1"/>
  </cols>
  <sheetData>
    <row r="1" spans="1:12" ht="15.6" x14ac:dyDescent="0.3">
      <c r="A1" s="613" t="str">
        <f>Indice!C1</f>
        <v xml:space="preserve">ELADIA SOCIEDAD ANONIMA </v>
      </c>
      <c r="F1" s="258" t="s">
        <v>0</v>
      </c>
    </row>
    <row r="3" spans="1:12" ht="26.4" customHeight="1" x14ac:dyDescent="0.3"/>
    <row r="4" spans="1:12" x14ac:dyDescent="0.3">
      <c r="A4" s="832" t="s">
        <v>704</v>
      </c>
      <c r="B4" s="832"/>
      <c r="C4" s="832"/>
      <c r="D4" s="832"/>
      <c r="E4" s="343"/>
      <c r="F4" s="343"/>
      <c r="G4" s="343"/>
      <c r="H4" s="343"/>
      <c r="I4" s="343"/>
      <c r="J4" s="343"/>
      <c r="K4" s="343"/>
      <c r="L4" s="343"/>
    </row>
    <row r="6" spans="1:12" x14ac:dyDescent="0.3">
      <c r="A6" s="554" t="s">
        <v>705</v>
      </c>
      <c r="B6" s="321">
        <v>45382</v>
      </c>
      <c r="C6" s="321">
        <v>45291</v>
      </c>
    </row>
    <row r="7" spans="1:12" x14ac:dyDescent="0.3">
      <c r="A7" t="s">
        <v>706</v>
      </c>
      <c r="B7" s="131">
        <f>6000*25000000</f>
        <v>150000000000</v>
      </c>
      <c r="C7" s="131">
        <f>6000*25000000</f>
        <v>150000000000</v>
      </c>
      <c r="D7" s="423"/>
    </row>
    <row r="8" spans="1:12" x14ac:dyDescent="0.3">
      <c r="A8" t="s">
        <v>707</v>
      </c>
      <c r="B8" s="131">
        <v>94650000000</v>
      </c>
      <c r="C8" s="131">
        <v>94650000000</v>
      </c>
    </row>
    <row r="9" spans="1:12" x14ac:dyDescent="0.3">
      <c r="A9" t="s">
        <v>278</v>
      </c>
      <c r="B9" s="131">
        <v>-18950000000</v>
      </c>
      <c r="C9" s="131">
        <v>-18950000000</v>
      </c>
      <c r="D9" s="614" t="s">
        <v>533</v>
      </c>
    </row>
    <row r="10" spans="1:12" x14ac:dyDescent="0.3">
      <c r="A10" t="s">
        <v>708</v>
      </c>
      <c r="B10" s="131">
        <f>+B8/25000000</f>
        <v>3786</v>
      </c>
      <c r="C10" s="131">
        <f>+C8/25000000</f>
        <v>3786</v>
      </c>
    </row>
    <row r="11" spans="1:12" x14ac:dyDescent="0.3">
      <c r="A11" s="569" t="s">
        <v>709</v>
      </c>
      <c r="B11" s="615">
        <f>+B8/B10</f>
        <v>25000000</v>
      </c>
      <c r="C11" s="615">
        <f>+C8/C10</f>
        <v>25000000</v>
      </c>
    </row>
    <row r="12" spans="1:12" ht="15" thickBot="1" x14ac:dyDescent="0.35">
      <c r="A12" t="s">
        <v>263</v>
      </c>
      <c r="B12" s="609">
        <f>+B8+B9</f>
        <v>75700000000</v>
      </c>
      <c r="C12" s="609">
        <f>+C8+C9</f>
        <v>75700000000</v>
      </c>
    </row>
    <row r="13" spans="1:12" ht="15" thickTop="1" x14ac:dyDescent="0.3"/>
    <row r="15" spans="1:12" x14ac:dyDescent="0.3">
      <c r="A15" s="616" t="s">
        <v>710</v>
      </c>
    </row>
    <row r="17" spans="1:5" x14ac:dyDescent="0.3">
      <c r="A17" s="304"/>
      <c r="B17" s="301" t="s">
        <v>323</v>
      </c>
      <c r="C17" s="301" t="s">
        <v>711</v>
      </c>
      <c r="D17" s="301" t="s">
        <v>712</v>
      </c>
    </row>
    <row r="18" spans="1:5" ht="24" x14ac:dyDescent="0.3">
      <c r="A18" s="617" t="s">
        <v>713</v>
      </c>
      <c r="B18" s="618">
        <v>3786</v>
      </c>
      <c r="C18" s="619">
        <v>25000000</v>
      </c>
      <c r="D18" s="619">
        <v>94650000000</v>
      </c>
    </row>
    <row r="19" spans="1:5" x14ac:dyDescent="0.3">
      <c r="A19" s="313" t="s">
        <v>714</v>
      </c>
      <c r="B19" s="305">
        <v>758</v>
      </c>
      <c r="C19" s="305">
        <v>0</v>
      </c>
      <c r="D19" s="303">
        <v>-18950000000</v>
      </c>
    </row>
    <row r="20" spans="1:5" x14ac:dyDescent="0.3">
      <c r="A20" s="313" t="s">
        <v>715</v>
      </c>
      <c r="B20" s="305">
        <v>0</v>
      </c>
      <c r="C20" s="305">
        <v>0</v>
      </c>
      <c r="D20" s="305">
        <v>0</v>
      </c>
    </row>
    <row r="21" spans="1:5" x14ac:dyDescent="0.3">
      <c r="A21" s="618" t="s">
        <v>716</v>
      </c>
      <c r="B21" s="302">
        <v>3028</v>
      </c>
      <c r="C21" s="302">
        <v>25000000</v>
      </c>
      <c r="D21" s="302">
        <v>75700000000</v>
      </c>
    </row>
    <row r="23" spans="1:5" ht="123" customHeight="1" x14ac:dyDescent="0.3">
      <c r="A23" s="620" t="s">
        <v>717</v>
      </c>
      <c r="B23" s="905" t="s">
        <v>76</v>
      </c>
      <c r="C23" s="905"/>
      <c r="D23" s="905"/>
      <c r="E23" s="905"/>
    </row>
    <row r="24" spans="1:5" ht="105.9" customHeight="1" x14ac:dyDescent="0.3">
      <c r="B24" s="905" t="s">
        <v>77</v>
      </c>
      <c r="C24" s="905"/>
      <c r="D24" s="905"/>
      <c r="E24" s="905"/>
    </row>
    <row r="25" spans="1:5" x14ac:dyDescent="0.3">
      <c r="B25" s="56"/>
    </row>
    <row r="26" spans="1:5" x14ac:dyDescent="0.3">
      <c r="A26" s="31" t="s">
        <v>78</v>
      </c>
    </row>
  </sheetData>
  <mergeCells count="3">
    <mergeCell ref="A4:D4"/>
    <mergeCell ref="B23:E23"/>
    <mergeCell ref="B24:E24"/>
  </mergeCells>
  <hyperlinks>
    <hyperlink ref="F1" location="BG!A1" display="BG" xr:uid="{00000000-0004-0000-1900-000000000000}"/>
  </hyperlinks>
  <pageMargins left="0.70866141732283472" right="0.70866141732283472" top="0.74803149606299213" bottom="0.74803149606299213" header="0.31496062992125984" footer="0.31496062992125984"/>
  <pageSetup paperSize="9" scale="80" orientation="portrait" horizontalDpi="0" verticalDpi="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26"/>
  <dimension ref="A1:O28"/>
  <sheetViews>
    <sheetView showGridLines="0" topLeftCell="A22" zoomScale="90" zoomScaleNormal="90" workbookViewId="0">
      <selection activeCell="C26" sqref="C26"/>
    </sheetView>
  </sheetViews>
  <sheetFormatPr baseColWidth="10" defaultColWidth="10.6640625" defaultRowHeight="14.4" x14ac:dyDescent="0.3"/>
  <cols>
    <col min="1" max="1" width="24.88671875" style="264" customWidth="1"/>
    <col min="2" max="2" width="18.5546875" style="264" customWidth="1"/>
    <col min="3" max="3" width="9.5546875" style="264" customWidth="1"/>
    <col min="4" max="4" width="10.6640625" style="264"/>
    <col min="5" max="5" width="17.6640625" style="264" customWidth="1"/>
    <col min="6" max="6" width="17.5546875" style="264" customWidth="1"/>
    <col min="7" max="15" width="10.6640625" style="264"/>
  </cols>
  <sheetData>
    <row r="1" spans="1:13" ht="15.6" x14ac:dyDescent="0.3">
      <c r="A1" s="520" t="str">
        <f>Indice!C1</f>
        <v xml:space="preserve">ELADIA SOCIEDAD ANONIMA </v>
      </c>
      <c r="F1" s="332" t="s">
        <v>0</v>
      </c>
    </row>
    <row r="3" spans="1:13" x14ac:dyDescent="0.3">
      <c r="J3" s="440"/>
      <c r="K3" s="440"/>
    </row>
    <row r="4" spans="1:13" x14ac:dyDescent="0.3">
      <c r="A4" s="881" t="s">
        <v>718</v>
      </c>
      <c r="B4" s="881"/>
      <c r="C4" s="881"/>
      <c r="D4" s="881"/>
      <c r="E4" s="881"/>
      <c r="F4" s="881"/>
      <c r="G4" s="621"/>
      <c r="H4" s="621"/>
      <c r="I4" s="621"/>
      <c r="J4" s="440"/>
      <c r="K4" s="440"/>
      <c r="L4" s="621"/>
      <c r="M4" s="621"/>
    </row>
    <row r="5" spans="1:13" x14ac:dyDescent="0.3">
      <c r="J5" s="440"/>
      <c r="K5" s="440"/>
    </row>
    <row r="6" spans="1:13" x14ac:dyDescent="0.3">
      <c r="E6" s="1042" t="s">
        <v>425</v>
      </c>
      <c r="F6" s="1042"/>
    </row>
    <row r="7" spans="1:13" x14ac:dyDescent="0.3">
      <c r="E7" s="321">
        <v>45382</v>
      </c>
      <c r="F7" s="321">
        <v>45291</v>
      </c>
    </row>
    <row r="8" spans="1:13" x14ac:dyDescent="0.3">
      <c r="A8" s="622" t="s">
        <v>719</v>
      </c>
      <c r="E8" s="623">
        <v>0</v>
      </c>
      <c r="F8" s="623">
        <v>0</v>
      </c>
    </row>
    <row r="9" spans="1:13" ht="19.5" customHeight="1" x14ac:dyDescent="0.3">
      <c r="A9" s="331"/>
    </row>
    <row r="10" spans="1:13" ht="95.4" customHeight="1" x14ac:dyDescent="0.3">
      <c r="A10" s="1070" t="s">
        <v>720</v>
      </c>
      <c r="B10" s="1070"/>
      <c r="C10" s="1070"/>
      <c r="D10" s="1070"/>
      <c r="E10" s="1070"/>
      <c r="F10" s="1070"/>
    </row>
    <row r="11" spans="1:13" x14ac:dyDescent="0.3">
      <c r="A11" s="624"/>
      <c r="B11" s="624"/>
      <c r="C11" s="624"/>
      <c r="D11" s="624"/>
      <c r="E11" s="624"/>
      <c r="F11" s="624"/>
    </row>
    <row r="12" spans="1:13" x14ac:dyDescent="0.3">
      <c r="A12" s="331"/>
      <c r="E12" s="1042" t="s">
        <v>425</v>
      </c>
      <c r="F12" s="1042"/>
    </row>
    <row r="13" spans="1:13" x14ac:dyDescent="0.3">
      <c r="A13" s="331"/>
      <c r="E13" s="321">
        <v>45382</v>
      </c>
      <c r="F13" s="321">
        <v>45291</v>
      </c>
    </row>
    <row r="14" spans="1:13" x14ac:dyDescent="0.3">
      <c r="A14" s="622" t="s">
        <v>721</v>
      </c>
      <c r="E14" s="623">
        <v>0</v>
      </c>
      <c r="F14" s="623">
        <v>0</v>
      </c>
    </row>
    <row r="15" spans="1:13" x14ac:dyDescent="0.3">
      <c r="A15" s="331"/>
    </row>
    <row r="16" spans="1:13" ht="56.4" customHeight="1" x14ac:dyDescent="0.3">
      <c r="A16" s="1070" t="s">
        <v>722</v>
      </c>
      <c r="B16" s="1070"/>
      <c r="C16" s="1070"/>
      <c r="D16" s="1070"/>
      <c r="E16" s="1070"/>
      <c r="F16" s="1070"/>
    </row>
    <row r="17" spans="1:6" x14ac:dyDescent="0.3">
      <c r="A17" s="331"/>
    </row>
    <row r="18" spans="1:6" x14ac:dyDescent="0.3">
      <c r="A18" s="331"/>
      <c r="E18" s="1042" t="s">
        <v>425</v>
      </c>
      <c r="F18" s="1042"/>
    </row>
    <row r="19" spans="1:6" x14ac:dyDescent="0.3">
      <c r="A19" s="331"/>
      <c r="E19" s="321">
        <v>45382</v>
      </c>
      <c r="F19" s="321">
        <v>45291</v>
      </c>
    </row>
    <row r="20" spans="1:6" x14ac:dyDescent="0.3">
      <c r="A20" s="622" t="s">
        <v>723</v>
      </c>
      <c r="E20" s="623">
        <v>0</v>
      </c>
      <c r="F20" s="623">
        <v>0</v>
      </c>
    </row>
    <row r="21" spans="1:6" x14ac:dyDescent="0.3">
      <c r="A21" s="331"/>
    </row>
    <row r="22" spans="1:6" ht="76.5" customHeight="1" x14ac:dyDescent="0.3">
      <c r="A22" s="1069" t="s">
        <v>724</v>
      </c>
      <c r="B22" s="1069"/>
      <c r="C22" s="1069"/>
      <c r="D22" s="1069"/>
      <c r="E22" s="1069"/>
      <c r="F22" s="1069"/>
    </row>
    <row r="23" spans="1:6" x14ac:dyDescent="0.3">
      <c r="A23" s="331"/>
    </row>
    <row r="24" spans="1:6" x14ac:dyDescent="0.3">
      <c r="A24" s="331"/>
    </row>
    <row r="25" spans="1:6" x14ac:dyDescent="0.3">
      <c r="A25" s="331"/>
    </row>
    <row r="26" spans="1:6" x14ac:dyDescent="0.3">
      <c r="A26" s="331"/>
      <c r="E26" s="1042" t="s">
        <v>425</v>
      </c>
      <c r="F26" s="1042"/>
    </row>
    <row r="27" spans="1:6" x14ac:dyDescent="0.3">
      <c r="A27" s="331"/>
      <c r="E27" s="321">
        <v>45382</v>
      </c>
      <c r="F27" s="321">
        <v>45291</v>
      </c>
    </row>
    <row r="28" spans="1:6" x14ac:dyDescent="0.3">
      <c r="A28" s="622" t="s">
        <v>725</v>
      </c>
      <c r="E28" s="625">
        <f>+SUM($B$29:B34)</f>
        <v>0</v>
      </c>
      <c r="F28" s="625">
        <f>+SUM($C$29:C34)</f>
        <v>0</v>
      </c>
    </row>
  </sheetData>
  <mergeCells count="8">
    <mergeCell ref="A22:F22"/>
    <mergeCell ref="E26:F26"/>
    <mergeCell ref="A4:F4"/>
    <mergeCell ref="E6:F6"/>
    <mergeCell ref="A10:F10"/>
    <mergeCell ref="E12:F12"/>
    <mergeCell ref="A16:F16"/>
    <mergeCell ref="E18:F18"/>
  </mergeCells>
  <hyperlinks>
    <hyperlink ref="F1" location="BG!A1" display="BG" xr:uid="{00000000-0004-0000-1A00-000000000000}"/>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27"/>
  <dimension ref="A1:Y11"/>
  <sheetViews>
    <sheetView zoomScale="80" zoomScaleNormal="80" workbookViewId="0">
      <selection activeCell="C26" sqref="C26"/>
    </sheetView>
  </sheetViews>
  <sheetFormatPr baseColWidth="10" defaultColWidth="10.6640625" defaultRowHeight="14.4" x14ac:dyDescent="0.3"/>
  <cols>
    <col min="1" max="1" width="34.44140625" style="440" customWidth="1"/>
    <col min="2" max="3" width="19" style="440" customWidth="1"/>
    <col min="4" max="25" width="10.6640625" style="440"/>
  </cols>
  <sheetData>
    <row r="1" spans="1:6" ht="18" x14ac:dyDescent="0.35">
      <c r="A1" s="626" t="str">
        <f>Indice!C1</f>
        <v xml:space="preserve">ELADIA SOCIEDAD ANONIMA </v>
      </c>
      <c r="F1" s="340" t="s">
        <v>0</v>
      </c>
    </row>
    <row r="4" spans="1:6" x14ac:dyDescent="0.3">
      <c r="A4" s="8" t="s">
        <v>726</v>
      </c>
      <c r="B4" s="8"/>
      <c r="C4" s="8"/>
      <c r="D4" s="8"/>
      <c r="E4" s="343"/>
      <c r="F4" s="627"/>
    </row>
    <row r="6" spans="1:6" x14ac:dyDescent="0.3">
      <c r="B6" s="1042" t="s">
        <v>425</v>
      </c>
      <c r="C6" s="1042"/>
    </row>
    <row r="7" spans="1:6" x14ac:dyDescent="0.3">
      <c r="B7" s="321">
        <v>45382</v>
      </c>
      <c r="C7" s="321">
        <v>45291</v>
      </c>
    </row>
    <row r="9" spans="1:6" x14ac:dyDescent="0.3">
      <c r="A9" s="628" t="s">
        <v>159</v>
      </c>
    </row>
    <row r="10" spans="1:6" ht="15" thickBot="1" x14ac:dyDescent="0.35">
      <c r="B10" s="609">
        <v>0</v>
      </c>
      <c r="C10" s="609">
        <v>0</v>
      </c>
    </row>
    <row r="11" spans="1:6" ht="15" thickTop="1" x14ac:dyDescent="0.3"/>
  </sheetData>
  <mergeCells count="1">
    <mergeCell ref="B6:C6"/>
  </mergeCells>
  <hyperlinks>
    <hyperlink ref="F1" location="BG!A1" display="BG" xr:uid="{00000000-0004-0000-1B00-000000000000}"/>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28"/>
  <dimension ref="A1:AF12"/>
  <sheetViews>
    <sheetView zoomScale="80" zoomScaleNormal="80" workbookViewId="0">
      <selection activeCell="C26" sqref="C26"/>
    </sheetView>
  </sheetViews>
  <sheetFormatPr baseColWidth="10" defaultColWidth="10.6640625" defaultRowHeight="14.4" x14ac:dyDescent="0.3"/>
  <cols>
    <col min="1" max="1" width="40.6640625" style="440" customWidth="1"/>
    <col min="2" max="3" width="19" style="440" customWidth="1"/>
    <col min="4" max="32" width="10.6640625" style="440"/>
  </cols>
  <sheetData>
    <row r="1" spans="1:5" ht="15.6" x14ac:dyDescent="0.3">
      <c r="A1" s="629" t="str">
        <f>Indice!C1</f>
        <v xml:space="preserve">ELADIA SOCIEDAD ANONIMA </v>
      </c>
      <c r="E1" s="340" t="s">
        <v>0</v>
      </c>
    </row>
    <row r="4" spans="1:5" x14ac:dyDescent="0.3">
      <c r="A4" s="8" t="s">
        <v>727</v>
      </c>
      <c r="B4" s="8"/>
      <c r="C4" s="8"/>
      <c r="D4" s="8"/>
    </row>
    <row r="6" spans="1:5" x14ac:dyDescent="0.3">
      <c r="B6" s="1042" t="s">
        <v>425</v>
      </c>
      <c r="C6" s="1042"/>
    </row>
    <row r="7" spans="1:5" x14ac:dyDescent="0.3">
      <c r="A7" s="628"/>
      <c r="B7" s="321">
        <v>45382</v>
      </c>
      <c r="C7" s="321">
        <v>45291</v>
      </c>
    </row>
    <row r="8" spans="1:5" x14ac:dyDescent="0.3">
      <c r="A8" s="628"/>
      <c r="B8" s="628"/>
      <c r="C8" s="628"/>
      <c r="D8" s="628"/>
    </row>
    <row r="9" spans="1:5" x14ac:dyDescent="0.3">
      <c r="A9" s="326" t="s">
        <v>728</v>
      </c>
      <c r="B9" s="369">
        <v>36098381437</v>
      </c>
      <c r="C9" s="630">
        <v>0</v>
      </c>
    </row>
    <row r="10" spans="1:5" x14ac:dyDescent="0.3">
      <c r="A10" s="326" t="s">
        <v>729</v>
      </c>
      <c r="B10" s="369">
        <v>-18029287473</v>
      </c>
      <c r="C10" s="369">
        <v>36098381437</v>
      </c>
    </row>
    <row r="11" spans="1:5" ht="15" thickBot="1" x14ac:dyDescent="0.35">
      <c r="A11" s="440" t="s">
        <v>599</v>
      </c>
      <c r="B11" s="609">
        <f>SUM($B$9:B10)</f>
        <v>18069093964</v>
      </c>
      <c r="C11" s="609">
        <f>SUM($C$9:C10)</f>
        <v>36098381437</v>
      </c>
    </row>
    <row r="12" spans="1:5" ht="15" thickTop="1" x14ac:dyDescent="0.3"/>
  </sheetData>
  <mergeCells count="1">
    <mergeCell ref="B6:C6"/>
  </mergeCells>
  <hyperlinks>
    <hyperlink ref="E1" location="BG!A1" display="BG" xr:uid="{00000000-0004-0000-1C00-000000000000}"/>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H94"/>
  <sheetViews>
    <sheetView showGridLines="0" zoomScale="70" zoomScaleNormal="70" workbookViewId="0">
      <pane ySplit="11" topLeftCell="A34" activePane="bottomLeft" state="frozen"/>
      <selection activeCell="C26" sqref="C26"/>
      <selection pane="bottomLeft" activeCell="C26" sqref="C26:D26"/>
    </sheetView>
  </sheetViews>
  <sheetFormatPr baseColWidth="10" defaultColWidth="11.44140625" defaultRowHeight="10.199999999999999" x14ac:dyDescent="0.2"/>
  <cols>
    <col min="1" max="1" width="2.109375" style="71" customWidth="1"/>
    <col min="2" max="2" width="2" style="71" customWidth="1"/>
    <col min="3" max="3" width="2.33203125" style="71" customWidth="1"/>
    <col min="4" max="4" width="51.88671875" style="71" customWidth="1"/>
    <col min="5" max="5" width="10.109375" style="98" customWidth="1"/>
    <col min="6" max="7" width="21.5546875" style="71" bestFit="1" customWidth="1"/>
    <col min="8" max="8" width="6" style="71" customWidth="1"/>
    <col min="9" max="16384" width="11.44140625" style="71"/>
  </cols>
  <sheetData>
    <row r="1" spans="1:8" ht="21" x14ac:dyDescent="0.4">
      <c r="D1" s="96" t="str">
        <f>Indice!C1</f>
        <v xml:space="preserve">ELADIA SOCIEDAD ANONIMA </v>
      </c>
      <c r="E1" s="97" t="s">
        <v>207</v>
      </c>
    </row>
    <row r="3" spans="1:8" x14ac:dyDescent="0.2">
      <c r="F3" s="99"/>
    </row>
    <row r="6" spans="1:8" x14ac:dyDescent="0.2">
      <c r="G6" s="100"/>
    </row>
    <row r="7" spans="1:8" ht="13.2" x14ac:dyDescent="0.25">
      <c r="A7" s="909" t="s">
        <v>208</v>
      </c>
      <c r="B7" s="909"/>
      <c r="C7" s="909"/>
      <c r="D7" s="909"/>
      <c r="E7" s="909"/>
      <c r="F7" s="909"/>
      <c r="G7" s="909"/>
    </row>
    <row r="8" spans="1:8" ht="15" customHeight="1" x14ac:dyDescent="0.25">
      <c r="A8" s="909" t="str">
        <f>IFERROR(IF(Indice!B6="","Al dia... de mes… de año 2XX2…","Al "&amp;DAY(Indice!B6)&amp;" de "&amp;VLOOKUP(MONTH(Indice!B6),Indice!S:T,2,0)&amp;" de "&amp;YEAR(Indice!B6)),"Al dia... de mes… de año 2XX2…")</f>
        <v>Al 31 de Marzo de 2024</v>
      </c>
      <c r="B8" s="909"/>
      <c r="C8" s="909"/>
      <c r="D8" s="909"/>
      <c r="E8" s="909"/>
      <c r="F8" s="909"/>
      <c r="G8" s="909"/>
    </row>
    <row r="9" spans="1:8" ht="13.2" x14ac:dyDescent="0.25">
      <c r="A9" s="910" t="s">
        <v>209</v>
      </c>
      <c r="B9" s="910"/>
      <c r="C9" s="910"/>
      <c r="D9" s="910"/>
      <c r="E9" s="910"/>
      <c r="F9" s="910"/>
      <c r="G9" s="910"/>
    </row>
    <row r="10" spans="1:8" ht="11.4" x14ac:dyDescent="0.2">
      <c r="A10" s="101"/>
      <c r="B10" s="101"/>
      <c r="C10" s="101"/>
      <c r="D10" s="101"/>
      <c r="E10" s="102"/>
      <c r="F10" s="101"/>
      <c r="G10" s="101"/>
    </row>
    <row r="11" spans="1:8" ht="17.399999999999999" x14ac:dyDescent="0.45">
      <c r="A11" s="101"/>
      <c r="B11" s="103"/>
      <c r="C11" s="103"/>
      <c r="D11" s="103"/>
      <c r="E11" s="104" t="s">
        <v>210</v>
      </c>
      <c r="F11" s="105">
        <v>45382</v>
      </c>
      <c r="G11" s="105">
        <v>45291</v>
      </c>
    </row>
    <row r="12" spans="1:8" ht="16.2" x14ac:dyDescent="0.2">
      <c r="B12" s="911" t="s">
        <v>211</v>
      </c>
      <c r="C12" s="911"/>
      <c r="D12" s="911"/>
      <c r="E12" s="107"/>
    </row>
    <row r="13" spans="1:8" ht="16.2" x14ac:dyDescent="0.2">
      <c r="B13" s="106"/>
      <c r="C13" s="106"/>
      <c r="D13" s="106"/>
      <c r="E13" s="107"/>
    </row>
    <row r="14" spans="1:8" ht="13.2" x14ac:dyDescent="0.25">
      <c r="A14" s="101"/>
      <c r="B14" s="108" t="s">
        <v>212</v>
      </c>
      <c r="C14" s="31"/>
      <c r="D14" s="31"/>
      <c r="E14" s="73"/>
      <c r="F14" s="31"/>
      <c r="G14" s="109"/>
    </row>
    <row r="15" spans="1:8" ht="14.4" x14ac:dyDescent="0.3">
      <c r="A15" s="101"/>
      <c r="B15" s="31"/>
      <c r="C15" s="876" t="s">
        <v>116</v>
      </c>
      <c r="D15" s="876"/>
      <c r="E15" s="110">
        <v>3</v>
      </c>
      <c r="F15" s="111">
        <f>'Nota 3'!C21</f>
        <v>3317906948</v>
      </c>
      <c r="G15" s="111">
        <f>'Nota 3'!D21</f>
        <v>4458300895</v>
      </c>
      <c r="H15" s="100"/>
    </row>
    <row r="16" spans="1:8" ht="14.4" x14ac:dyDescent="0.3">
      <c r="A16" s="101"/>
      <c r="B16" s="31"/>
      <c r="C16" s="876" t="s">
        <v>118</v>
      </c>
      <c r="D16" s="876"/>
      <c r="E16" s="110">
        <v>4</v>
      </c>
      <c r="F16" s="111">
        <f>'Nota 4'!B19</f>
        <v>4384295000</v>
      </c>
      <c r="G16" s="111">
        <f>'Nota 4'!C19</f>
        <v>0</v>
      </c>
    </row>
    <row r="17" spans="1:8" ht="14.4" x14ac:dyDescent="0.3">
      <c r="A17" s="101"/>
      <c r="B17" s="31"/>
      <c r="C17" s="876" t="s">
        <v>120</v>
      </c>
      <c r="D17" s="876"/>
      <c r="E17" s="110">
        <v>5</v>
      </c>
      <c r="F17" s="111">
        <f>'Nota 5'!C27</f>
        <v>35882661167</v>
      </c>
      <c r="G17" s="111">
        <f>'Nota 5'!D27</f>
        <v>21934094708</v>
      </c>
    </row>
    <row r="18" spans="1:8" ht="14.4" x14ac:dyDescent="0.3">
      <c r="A18" s="112"/>
      <c r="B18" s="31"/>
      <c r="C18" s="876" t="s">
        <v>122</v>
      </c>
      <c r="D18" s="876"/>
      <c r="E18" s="110">
        <v>6</v>
      </c>
      <c r="F18" s="111">
        <f>'Nota 6'!B28</f>
        <v>23108546863</v>
      </c>
      <c r="G18" s="111">
        <f>'Nota 6'!C28</f>
        <v>25747123760</v>
      </c>
    </row>
    <row r="19" spans="1:8" ht="14.4" x14ac:dyDescent="0.3">
      <c r="A19" s="101"/>
      <c r="B19" s="31"/>
      <c r="C19" s="876" t="s">
        <v>124</v>
      </c>
      <c r="D19" s="876"/>
      <c r="E19" s="110">
        <v>7</v>
      </c>
      <c r="F19" s="111">
        <f>'Nota 7'!B30</f>
        <v>117069155439</v>
      </c>
      <c r="G19" s="111">
        <f>'Nota 7'!C30</f>
        <v>143179488061</v>
      </c>
      <c r="H19" s="113"/>
    </row>
    <row r="20" spans="1:8" ht="13.2" x14ac:dyDescent="0.25">
      <c r="A20" s="101"/>
      <c r="B20" s="31"/>
      <c r="C20" s="108" t="s">
        <v>213</v>
      </c>
      <c r="D20" s="31"/>
      <c r="E20" s="73"/>
      <c r="F20" s="114">
        <f>SUM(F15:F19)</f>
        <v>183762565417</v>
      </c>
      <c r="G20" s="114">
        <f>SUM(G15:G19)</f>
        <v>195319007424</v>
      </c>
      <c r="H20" s="113"/>
    </row>
    <row r="21" spans="1:8" ht="13.2" x14ac:dyDescent="0.25">
      <c r="A21" s="101"/>
      <c r="B21" s="31"/>
      <c r="C21" s="108"/>
      <c r="D21" s="31"/>
      <c r="E21" s="73"/>
      <c r="F21" s="115"/>
      <c r="G21" s="115"/>
    </row>
    <row r="22" spans="1:8" ht="13.2" x14ac:dyDescent="0.25">
      <c r="A22" s="101"/>
      <c r="B22" s="108" t="s">
        <v>214</v>
      </c>
      <c r="C22" s="31"/>
      <c r="D22" s="31"/>
      <c r="E22" s="73"/>
      <c r="F22" s="116"/>
      <c r="G22" s="117"/>
    </row>
    <row r="23" spans="1:8" ht="14.4" x14ac:dyDescent="0.3">
      <c r="A23" s="101"/>
      <c r="B23" s="31"/>
      <c r="C23" s="876" t="s">
        <v>215</v>
      </c>
      <c r="D23" s="876"/>
      <c r="E23" s="110">
        <v>6</v>
      </c>
      <c r="F23" s="111">
        <f>'Nota 6'!F28</f>
        <v>23646434302</v>
      </c>
      <c r="G23" s="118">
        <f>'Nota 6'!G28</f>
        <v>21994049533</v>
      </c>
    </row>
    <row r="24" spans="1:8" ht="14.4" x14ac:dyDescent="0.3">
      <c r="A24" s="101"/>
      <c r="B24" s="31"/>
      <c r="C24" t="s">
        <v>120</v>
      </c>
      <c r="D24"/>
      <c r="E24" s="110">
        <v>5</v>
      </c>
      <c r="F24" s="111">
        <f>'Nota 5'!C54</f>
        <v>5688954580</v>
      </c>
      <c r="G24" s="118">
        <f>'Nota 5'!D54</f>
        <v>6089232308</v>
      </c>
    </row>
    <row r="25" spans="1:8" ht="14.4" x14ac:dyDescent="0.3">
      <c r="A25" s="101"/>
      <c r="B25" s="31"/>
      <c r="C25" s="876" t="s">
        <v>126</v>
      </c>
      <c r="D25" s="876"/>
      <c r="E25" s="110">
        <v>8</v>
      </c>
      <c r="F25" s="111">
        <f>'Nota 8'!B10</f>
        <v>12086973362</v>
      </c>
      <c r="G25" s="117">
        <f>'Nota 8'!C10</f>
        <v>12086973362</v>
      </c>
    </row>
    <row r="26" spans="1:8" ht="14.4" x14ac:dyDescent="0.3">
      <c r="A26" s="101"/>
      <c r="B26" s="31"/>
      <c r="C26" s="876" t="s">
        <v>216</v>
      </c>
      <c r="D26" s="876"/>
      <c r="E26" s="110">
        <v>9</v>
      </c>
      <c r="F26" s="111">
        <f>'Nota 9'!L22</f>
        <v>104489790163</v>
      </c>
      <c r="G26" s="117">
        <f>'Nota 9'!M22</f>
        <v>104331356407</v>
      </c>
    </row>
    <row r="27" spans="1:8" ht="14.4" x14ac:dyDescent="0.3">
      <c r="A27" s="101"/>
      <c r="B27" s="31"/>
      <c r="C27" s="876" t="s">
        <v>130</v>
      </c>
      <c r="D27" s="876"/>
      <c r="E27" s="110">
        <v>10</v>
      </c>
      <c r="F27" s="111">
        <f>'Nota 10'!B19</f>
        <v>0</v>
      </c>
      <c r="G27" s="117">
        <f>'Nota 10'!C19</f>
        <v>0</v>
      </c>
    </row>
    <row r="28" spans="1:8" ht="14.4" x14ac:dyDescent="0.3">
      <c r="A28" s="101"/>
      <c r="B28" s="31"/>
      <c r="C28" s="876" t="s">
        <v>132</v>
      </c>
      <c r="D28" s="876"/>
      <c r="E28" s="110">
        <v>11</v>
      </c>
      <c r="F28" s="111">
        <f>'Nota 11'!B13</f>
        <v>39427562</v>
      </c>
      <c r="G28" s="117">
        <f>'Nota 11'!C13</f>
        <v>9310165</v>
      </c>
    </row>
    <row r="29" spans="1:8" ht="14.4" x14ac:dyDescent="0.3">
      <c r="A29" s="101"/>
      <c r="B29" s="31"/>
      <c r="C29" s="876" t="s">
        <v>134</v>
      </c>
      <c r="D29" s="876"/>
      <c r="E29" s="110">
        <v>12</v>
      </c>
      <c r="F29" s="111">
        <f>'Nota 12'!B11</f>
        <v>0</v>
      </c>
      <c r="G29" s="117">
        <f>'Nota 12'!C11</f>
        <v>0</v>
      </c>
    </row>
    <row r="30" spans="1:8" ht="13.2" x14ac:dyDescent="0.25">
      <c r="A30" s="101"/>
      <c r="B30" s="31"/>
      <c r="C30" s="912" t="s">
        <v>217</v>
      </c>
      <c r="D30" s="912"/>
      <c r="E30" s="73"/>
      <c r="F30" s="114">
        <f>SUM(F23:F29)</f>
        <v>145951579969</v>
      </c>
      <c r="G30" s="114">
        <f>SUM(G23:G29)</f>
        <v>144510921775</v>
      </c>
      <c r="H30" s="113"/>
    </row>
    <row r="31" spans="1:8" ht="13.2" x14ac:dyDescent="0.25">
      <c r="A31" s="101"/>
      <c r="B31" s="31"/>
      <c r="C31" s="119"/>
      <c r="D31" s="119"/>
      <c r="E31" s="73"/>
      <c r="F31" s="115"/>
      <c r="G31" s="120"/>
    </row>
    <row r="32" spans="1:8" ht="16.2" x14ac:dyDescent="0.4">
      <c r="A32" s="101"/>
      <c r="B32" s="913" t="s">
        <v>218</v>
      </c>
      <c r="C32" s="913"/>
      <c r="D32" s="913"/>
      <c r="E32" s="121"/>
      <c r="F32" s="122">
        <f>+F20+F30</f>
        <v>329714145386</v>
      </c>
      <c r="G32" s="123">
        <f>+G20+G30</f>
        <v>339829929199</v>
      </c>
    </row>
    <row r="33" spans="1:8" x14ac:dyDescent="0.2">
      <c r="E33" s="71"/>
      <c r="F33" s="113"/>
      <c r="G33" s="113"/>
    </row>
    <row r="34" spans="1:8" ht="18" x14ac:dyDescent="0.55000000000000004">
      <c r="B34" s="914" t="s">
        <v>219</v>
      </c>
      <c r="C34" s="914"/>
      <c r="D34" s="914"/>
      <c r="E34" s="107"/>
      <c r="F34" s="124"/>
      <c r="G34" s="125"/>
    </row>
    <row r="35" spans="1:8" ht="18" x14ac:dyDescent="0.55000000000000004">
      <c r="B35" s="107"/>
      <c r="C35" s="107"/>
      <c r="D35" s="107"/>
      <c r="E35" s="107"/>
      <c r="F35" s="124"/>
      <c r="G35" s="125"/>
    </row>
    <row r="36" spans="1:8" ht="13.2" x14ac:dyDescent="0.25">
      <c r="A36" s="101"/>
      <c r="B36" s="108" t="s">
        <v>220</v>
      </c>
      <c r="C36" s="31"/>
      <c r="D36" s="31"/>
      <c r="E36" s="73"/>
      <c r="F36" s="126">
        <v>-1</v>
      </c>
      <c r="G36" s="117"/>
    </row>
    <row r="37" spans="1:8" ht="14.4" x14ac:dyDescent="0.3">
      <c r="A37" s="101"/>
      <c r="B37" s="31"/>
      <c r="C37" s="876" t="s">
        <v>136</v>
      </c>
      <c r="D37" s="876"/>
      <c r="E37" s="110">
        <v>13</v>
      </c>
      <c r="F37" s="111">
        <f>'Nota 13'!D20</f>
        <v>65892166738</v>
      </c>
      <c r="G37" s="117">
        <f>'Nota 13'!E20</f>
        <v>45549477339</v>
      </c>
    </row>
    <row r="38" spans="1:8" ht="14.4" x14ac:dyDescent="0.3">
      <c r="A38" s="101"/>
      <c r="B38" s="31"/>
      <c r="C38" s="915" t="s">
        <v>221</v>
      </c>
      <c r="D38" s="915"/>
      <c r="E38" s="110">
        <v>14</v>
      </c>
      <c r="F38" s="111">
        <f>'Nota 14'!E40</f>
        <v>44260306308</v>
      </c>
      <c r="G38" s="117">
        <f>'Nota 14'!L40</f>
        <v>55600087342</v>
      </c>
    </row>
    <row r="39" spans="1:8" ht="14.4" x14ac:dyDescent="0.3">
      <c r="A39" s="101"/>
      <c r="B39" s="31"/>
      <c r="C39" s="876" t="s">
        <v>140</v>
      </c>
      <c r="D39" s="876"/>
      <c r="E39" s="110">
        <v>15</v>
      </c>
      <c r="F39" s="111">
        <f>'Nota 15'!B16</f>
        <v>0</v>
      </c>
      <c r="G39" s="117">
        <f>'Nota 15'!C16</f>
        <v>0</v>
      </c>
    </row>
    <row r="40" spans="1:8" ht="14.4" x14ac:dyDescent="0.3">
      <c r="A40" s="101"/>
      <c r="B40" s="31"/>
      <c r="C40" s="876" t="s">
        <v>142</v>
      </c>
      <c r="D40" s="876"/>
      <c r="E40" s="110">
        <v>16</v>
      </c>
      <c r="F40" s="111">
        <f>'Nota 16'!B13</f>
        <v>58868533</v>
      </c>
      <c r="G40" s="117">
        <f>'Nota 16'!C13</f>
        <v>45277431</v>
      </c>
    </row>
    <row r="41" spans="1:8" ht="14.4" x14ac:dyDescent="0.3">
      <c r="A41" s="101"/>
      <c r="B41" s="31"/>
      <c r="C41" s="876" t="s">
        <v>144</v>
      </c>
      <c r="D41" s="876"/>
      <c r="E41" s="110">
        <v>17</v>
      </c>
      <c r="F41" s="111">
        <f>'Nota 17'!B14</f>
        <v>230123334</v>
      </c>
      <c r="G41" s="117">
        <f>'Nota 17'!C14</f>
        <v>614182853</v>
      </c>
    </row>
    <row r="42" spans="1:8" ht="14.4" x14ac:dyDescent="0.3">
      <c r="A42" s="101"/>
      <c r="B42" s="31"/>
      <c r="C42" s="876" t="s">
        <v>146</v>
      </c>
      <c r="D42" s="876"/>
      <c r="E42" s="110">
        <v>18</v>
      </c>
      <c r="F42" s="111">
        <f>'Nota 18'!B13</f>
        <v>0</v>
      </c>
      <c r="G42" s="117">
        <f>'Nota 18'!C13</f>
        <v>0</v>
      </c>
    </row>
    <row r="43" spans="1:8" ht="14.4" x14ac:dyDescent="0.3">
      <c r="A43" s="101"/>
      <c r="B43" s="31"/>
      <c r="C43" s="876" t="s">
        <v>148</v>
      </c>
      <c r="D43" s="876"/>
      <c r="E43" s="110">
        <v>19</v>
      </c>
      <c r="F43" s="111">
        <f>'Nota 19'!B17</f>
        <v>46689081579</v>
      </c>
      <c r="G43" s="117">
        <f>'Nota 19'!C17</f>
        <v>43521031844</v>
      </c>
    </row>
    <row r="44" spans="1:8" ht="13.65" customHeight="1" x14ac:dyDescent="0.25">
      <c r="A44" s="101"/>
      <c r="B44" s="31"/>
      <c r="C44" s="108" t="s">
        <v>222</v>
      </c>
      <c r="D44" s="31"/>
      <c r="E44" s="73"/>
      <c r="F44" s="114">
        <f>SUM(F37:F43)</f>
        <v>157130546492</v>
      </c>
      <c r="G44" s="114">
        <f>SUM(G37:G43)</f>
        <v>145330056809</v>
      </c>
      <c r="H44" s="113"/>
    </row>
    <row r="45" spans="1:8" ht="13.65" customHeight="1" x14ac:dyDescent="0.25">
      <c r="A45" s="101"/>
      <c r="B45" s="31"/>
      <c r="C45" s="108"/>
      <c r="D45" s="31"/>
      <c r="E45" s="73"/>
      <c r="F45" s="115"/>
      <c r="G45" s="115"/>
    </row>
    <row r="46" spans="1:8" ht="13.2" x14ac:dyDescent="0.25">
      <c r="A46" s="101"/>
      <c r="B46" s="108" t="s">
        <v>223</v>
      </c>
      <c r="C46" s="31"/>
      <c r="D46" s="31"/>
      <c r="E46" s="73"/>
      <c r="F46" s="116"/>
      <c r="G46" s="116"/>
    </row>
    <row r="47" spans="1:8" ht="14.4" x14ac:dyDescent="0.3">
      <c r="A47" s="101"/>
      <c r="B47" s="31"/>
      <c r="C47" s="876" t="s">
        <v>136</v>
      </c>
      <c r="D47" s="876"/>
      <c r="E47" s="110">
        <v>13</v>
      </c>
      <c r="F47" s="111">
        <f>'Nota 13'!D32</f>
        <v>18636865652</v>
      </c>
      <c r="G47" s="117">
        <f>'Nota 13'!E32</f>
        <v>18865263132</v>
      </c>
    </row>
    <row r="48" spans="1:8" ht="14.4" x14ac:dyDescent="0.3">
      <c r="A48" s="101"/>
      <c r="B48" s="31"/>
      <c r="C48" s="876" t="s">
        <v>224</v>
      </c>
      <c r="D48" s="876"/>
      <c r="E48" s="110">
        <v>14</v>
      </c>
      <c r="F48" s="111">
        <f>'Nota 14'!E71</f>
        <v>42024227661</v>
      </c>
      <c r="G48" s="117">
        <f>'Nota 14'!L71</f>
        <v>45682816204</v>
      </c>
    </row>
    <row r="49" spans="1:8" ht="14.4" x14ac:dyDescent="0.3">
      <c r="A49" s="101"/>
      <c r="B49" s="31"/>
      <c r="C49" s="876" t="s">
        <v>225</v>
      </c>
      <c r="D49" s="876"/>
      <c r="E49" s="110">
        <v>19</v>
      </c>
      <c r="F49" s="111">
        <f>'Nota 19'!F17</f>
        <v>0</v>
      </c>
      <c r="G49" s="117">
        <f>'Nota 19'!G17</f>
        <v>0</v>
      </c>
    </row>
    <row r="50" spans="1:8" ht="13.2" x14ac:dyDescent="0.25">
      <c r="A50" s="101"/>
      <c r="B50" s="31"/>
      <c r="C50" s="108" t="s">
        <v>226</v>
      </c>
      <c r="D50" s="31"/>
      <c r="E50" s="73"/>
      <c r="F50" s="114">
        <f>SUM(F47:F49)</f>
        <v>60661093313</v>
      </c>
      <c r="G50" s="114">
        <f>SUM(G47:G49)</f>
        <v>64548079336</v>
      </c>
      <c r="H50" s="113"/>
    </row>
    <row r="51" spans="1:8" ht="13.2" x14ac:dyDescent="0.25">
      <c r="A51" s="101"/>
      <c r="B51" s="31"/>
      <c r="C51" s="31"/>
      <c r="D51" s="127"/>
      <c r="E51" s="128"/>
      <c r="F51" s="116"/>
      <c r="G51" s="117"/>
    </row>
    <row r="52" spans="1:8" ht="16.2" x14ac:dyDescent="0.4">
      <c r="A52" s="101"/>
      <c r="B52" s="914" t="s">
        <v>227</v>
      </c>
      <c r="C52" s="914"/>
      <c r="D52" s="914"/>
      <c r="E52" s="129"/>
      <c r="F52" s="122">
        <f>+F44+F50</f>
        <v>217791639805</v>
      </c>
      <c r="G52" s="122">
        <f>+G44+G50</f>
        <v>209878136145</v>
      </c>
      <c r="H52" s="130"/>
    </row>
    <row r="53" spans="1:8" x14ac:dyDescent="0.2">
      <c r="E53" s="71"/>
      <c r="F53" s="113"/>
      <c r="G53" s="113"/>
    </row>
    <row r="54" spans="1:8" ht="16.2" x14ac:dyDescent="0.3">
      <c r="B54" s="914" t="s">
        <v>228</v>
      </c>
      <c r="C54" s="914"/>
      <c r="D54" s="914"/>
      <c r="E54" s="107"/>
      <c r="F54" s="131"/>
      <c r="G54" s="131"/>
    </row>
    <row r="55" spans="1:8" ht="14.4" x14ac:dyDescent="0.3">
      <c r="A55"/>
      <c r="B55"/>
      <c r="C55"/>
      <c r="D55"/>
      <c r="E55"/>
      <c r="F55" s="131"/>
      <c r="G55" s="131"/>
    </row>
    <row r="56" spans="1:8" ht="14.4" x14ac:dyDescent="0.3">
      <c r="A56" s="101"/>
      <c r="B56" s="31"/>
      <c r="C56" s="876" t="s">
        <v>229</v>
      </c>
      <c r="D56" s="876"/>
      <c r="E56" s="110">
        <v>20</v>
      </c>
      <c r="F56" s="111">
        <f>'Nota 20'!B12</f>
        <v>75700000000</v>
      </c>
      <c r="G56" s="111">
        <f>'Nota 20'!C12</f>
        <v>75700000000</v>
      </c>
    </row>
    <row r="57" spans="1:8" ht="14.4" x14ac:dyDescent="0.3">
      <c r="A57" s="101"/>
      <c r="B57" s="31"/>
      <c r="C57" t="s">
        <v>230</v>
      </c>
      <c r="D57"/>
      <c r="E57" s="110"/>
      <c r="F57" s="111">
        <v>18153411617</v>
      </c>
      <c r="G57" s="111">
        <v>18153411617</v>
      </c>
    </row>
    <row r="58" spans="1:8" ht="14.4" x14ac:dyDescent="0.3">
      <c r="A58" s="101"/>
      <c r="B58" s="31"/>
      <c r="C58" s="876" t="s">
        <v>231</v>
      </c>
      <c r="D58" s="876"/>
      <c r="E58" s="97">
        <v>21</v>
      </c>
      <c r="F58" s="111">
        <f>' Nota 21'!E8</f>
        <v>0</v>
      </c>
      <c r="G58" s="111">
        <f>' Nota 21'!F8</f>
        <v>0</v>
      </c>
    </row>
    <row r="59" spans="1:8" ht="14.4" x14ac:dyDescent="0.3">
      <c r="A59" s="112"/>
      <c r="B59" s="31"/>
      <c r="C59" s="876" t="s">
        <v>232</v>
      </c>
      <c r="D59" s="876"/>
      <c r="E59" s="97">
        <v>21</v>
      </c>
      <c r="F59" s="111">
        <f>' Nota 21'!E14</f>
        <v>0</v>
      </c>
      <c r="G59" s="111">
        <f>' Nota 21'!F14</f>
        <v>0</v>
      </c>
    </row>
    <row r="60" spans="1:8" ht="14.4" x14ac:dyDescent="0.3">
      <c r="A60" s="101"/>
      <c r="B60" s="31"/>
      <c r="C60" s="876" t="s">
        <v>233</v>
      </c>
      <c r="D60" s="876"/>
      <c r="E60" s="97">
        <v>21</v>
      </c>
      <c r="F60" s="111">
        <f>' Nota 21'!E20</f>
        <v>0</v>
      </c>
      <c r="G60" s="111">
        <f>' Nota 21'!F20</f>
        <v>0</v>
      </c>
    </row>
    <row r="61" spans="1:8" ht="14.4" x14ac:dyDescent="0.3">
      <c r="A61" s="101"/>
      <c r="B61" s="31"/>
      <c r="C61" s="876" t="s">
        <v>234</v>
      </c>
      <c r="D61" s="876"/>
      <c r="E61" s="97">
        <v>21</v>
      </c>
      <c r="F61" s="111">
        <f>' Nota 21'!E28</f>
        <v>0</v>
      </c>
      <c r="G61" s="111">
        <f>' Nota 21'!F28</f>
        <v>0</v>
      </c>
    </row>
    <row r="62" spans="1:8" ht="14.4" x14ac:dyDescent="0.3">
      <c r="A62" s="101"/>
      <c r="B62" s="31"/>
      <c r="C62" s="876" t="s">
        <v>159</v>
      </c>
      <c r="D62" s="876"/>
      <c r="E62" s="110">
        <v>22</v>
      </c>
      <c r="F62" s="111">
        <f>'Nota 22'!B9</f>
        <v>0</v>
      </c>
      <c r="G62" s="111">
        <f>'Nota 22'!C9</f>
        <v>0</v>
      </c>
    </row>
    <row r="63" spans="1:8" ht="14.4" x14ac:dyDescent="0.3">
      <c r="A63" s="101"/>
      <c r="B63" s="31"/>
      <c r="C63" s="876" t="s">
        <v>161</v>
      </c>
      <c r="D63" s="876"/>
      <c r="E63" s="110">
        <v>23</v>
      </c>
      <c r="F63" s="111">
        <f>'Nota 23'!B11</f>
        <v>18069093964</v>
      </c>
      <c r="G63" s="111">
        <f>'Nota 23'!C11</f>
        <v>36098381437</v>
      </c>
    </row>
    <row r="64" spans="1:8" ht="13.2" x14ac:dyDescent="0.25">
      <c r="A64" s="101"/>
      <c r="B64" s="31"/>
      <c r="C64" s="917" t="s">
        <v>235</v>
      </c>
      <c r="D64" s="917"/>
      <c r="E64" s="73"/>
      <c r="F64" s="132">
        <f>SUM(F56:F63)</f>
        <v>111922505581</v>
      </c>
      <c r="G64" s="132">
        <f>SUM(G56:G63)</f>
        <v>129951793054</v>
      </c>
    </row>
    <row r="65" spans="1:8" ht="14.4" x14ac:dyDescent="0.3">
      <c r="A65" s="101"/>
      <c r="B65" s="31"/>
      <c r="C65" s="876" t="s">
        <v>163</v>
      </c>
      <c r="D65" s="876"/>
      <c r="E65" s="110">
        <v>24</v>
      </c>
      <c r="F65" s="111">
        <f>'Nota 24'!B8</f>
        <v>0</v>
      </c>
      <c r="G65" s="111">
        <f>'Nota 24'!C8</f>
        <v>0</v>
      </c>
    </row>
    <row r="66" spans="1:8" ht="14.4" x14ac:dyDescent="0.3">
      <c r="A66" s="101"/>
      <c r="B66" s="31"/>
      <c r="C66"/>
      <c r="D66"/>
      <c r="E66" s="110"/>
      <c r="F66" s="111"/>
      <c r="G66" s="111"/>
    </row>
    <row r="67" spans="1:8" ht="16.2" x14ac:dyDescent="0.4">
      <c r="A67" s="101"/>
      <c r="B67" s="914" t="s">
        <v>236</v>
      </c>
      <c r="C67" s="914"/>
      <c r="D67" s="914"/>
      <c r="E67" s="129"/>
      <c r="F67" s="122">
        <f>F64</f>
        <v>111922505581</v>
      </c>
      <c r="G67" s="122">
        <f>G64</f>
        <v>129951793054</v>
      </c>
      <c r="H67" s="113"/>
    </row>
    <row r="68" spans="1:8" ht="16.2" x14ac:dyDescent="0.4">
      <c r="A68" s="101"/>
      <c r="B68" s="914" t="s">
        <v>237</v>
      </c>
      <c r="C68" s="914"/>
      <c r="D68" s="914"/>
      <c r="E68" s="133"/>
      <c r="F68" s="122">
        <f>+F52+F67</f>
        <v>329714145386</v>
      </c>
      <c r="G68" s="122">
        <f>+G52+G67</f>
        <v>339829929199</v>
      </c>
    </row>
    <row r="69" spans="1:8" ht="13.2" x14ac:dyDescent="0.25">
      <c r="A69" s="101"/>
      <c r="B69" s="108"/>
      <c r="C69" s="31"/>
      <c r="D69" s="31"/>
      <c r="E69" s="73"/>
      <c r="F69" s="134"/>
      <c r="G69" s="116"/>
    </row>
    <row r="70" spans="1:8" ht="11.4" x14ac:dyDescent="0.2">
      <c r="B70" s="101" t="s">
        <v>238</v>
      </c>
      <c r="C70" s="101"/>
      <c r="D70" s="101"/>
      <c r="E70" s="135"/>
      <c r="F70" s="136"/>
      <c r="G70" s="136"/>
    </row>
    <row r="71" spans="1:8" ht="12" x14ac:dyDescent="0.25">
      <c r="A71" s="101"/>
      <c r="B71" s="137"/>
      <c r="C71" s="101"/>
      <c r="D71" s="101"/>
      <c r="E71" s="135"/>
      <c r="F71" s="136">
        <f>+F32-F68</f>
        <v>0</v>
      </c>
      <c r="G71" s="136">
        <f>+G32-G68</f>
        <v>0</v>
      </c>
    </row>
    <row r="72" spans="1:8" ht="12" x14ac:dyDescent="0.25">
      <c r="A72" s="101"/>
      <c r="B72" s="137"/>
      <c r="C72" s="101"/>
      <c r="D72" s="101"/>
      <c r="E72" s="135"/>
      <c r="F72" s="136"/>
      <c r="G72" s="138"/>
    </row>
    <row r="73" spans="1:8" ht="12" x14ac:dyDescent="0.25">
      <c r="A73" s="101"/>
      <c r="B73" s="137"/>
      <c r="C73" s="101"/>
      <c r="D73" s="101"/>
      <c r="E73" s="135"/>
      <c r="F73" s="136"/>
      <c r="G73" s="138"/>
    </row>
    <row r="74" spans="1:8" ht="12" x14ac:dyDescent="0.25">
      <c r="A74" s="101"/>
      <c r="B74" s="137"/>
      <c r="C74" s="101"/>
      <c r="D74" s="101"/>
      <c r="E74" s="135"/>
      <c r="F74" s="136"/>
      <c r="G74" s="138"/>
    </row>
    <row r="75" spans="1:8" ht="11.4" x14ac:dyDescent="0.2">
      <c r="A75" s="101"/>
      <c r="B75" s="101"/>
      <c r="C75" s="101"/>
      <c r="D75" s="101"/>
      <c r="E75" s="135"/>
      <c r="F75" s="136"/>
      <c r="G75" s="136"/>
    </row>
    <row r="76" spans="1:8" s="63" customFormat="1" ht="15" x14ac:dyDescent="0.25">
      <c r="A76" s="69"/>
      <c r="B76" s="62"/>
      <c r="C76" s="62"/>
      <c r="D76" s="62" t="s">
        <v>84</v>
      </c>
      <c r="E76" s="916" t="s">
        <v>85</v>
      </c>
      <c r="F76" s="916"/>
      <c r="G76" s="139"/>
    </row>
    <row r="77" spans="1:8" s="63" customFormat="1" ht="15.6" x14ac:dyDescent="0.3">
      <c r="B77" s="140"/>
      <c r="C77" s="140"/>
      <c r="D77" s="64" t="s">
        <v>38</v>
      </c>
      <c r="E77" s="907" t="s">
        <v>86</v>
      </c>
      <c r="F77" s="907"/>
      <c r="G77" s="67"/>
    </row>
    <row r="78" spans="1:8" s="63" customFormat="1" ht="15" x14ac:dyDescent="0.25">
      <c r="A78" s="69"/>
      <c r="B78" s="69"/>
      <c r="C78" s="69"/>
      <c r="D78" s="65" t="s">
        <v>87</v>
      </c>
      <c r="E78" s="902" t="s">
        <v>88</v>
      </c>
      <c r="F78" s="902"/>
      <c r="G78" s="141"/>
    </row>
    <row r="79" spans="1:8" s="63" customFormat="1" ht="15.6" x14ac:dyDescent="0.3">
      <c r="A79" s="69"/>
      <c r="B79" s="69"/>
      <c r="C79" s="69"/>
      <c r="D79" s="66" t="s">
        <v>89</v>
      </c>
      <c r="E79" s="67"/>
      <c r="F79" s="68"/>
      <c r="G79" s="141"/>
    </row>
    <row r="80" spans="1:8" s="63" customFormat="1" ht="15.6" x14ac:dyDescent="0.3">
      <c r="A80" s="69"/>
      <c r="B80" s="69"/>
      <c r="C80" s="69"/>
      <c r="D80" s="70"/>
      <c r="E80" s="142"/>
      <c r="F80" s="143"/>
      <c r="G80" s="141"/>
    </row>
    <row r="81" spans="1:7" s="63" customFormat="1" ht="15" x14ac:dyDescent="0.25">
      <c r="E81" s="144"/>
      <c r="F81" s="918"/>
      <c r="G81" s="918"/>
    </row>
    <row r="82" spans="1:7" s="63" customFormat="1" ht="15.6" x14ac:dyDescent="0.3">
      <c r="B82" s="70"/>
      <c r="C82" s="70"/>
      <c r="D82" s="70"/>
      <c r="E82" s="144"/>
      <c r="F82" s="919"/>
      <c r="G82" s="919"/>
    </row>
    <row r="83" spans="1:7" s="70" customFormat="1" ht="15.6" x14ac:dyDescent="0.3">
      <c r="B83" s="920"/>
      <c r="C83" s="920"/>
      <c r="D83" s="920"/>
      <c r="E83" s="144"/>
      <c r="F83" s="143"/>
      <c r="G83" s="143"/>
    </row>
    <row r="84" spans="1:7" ht="15" x14ac:dyDescent="0.25">
      <c r="A84" s="31"/>
      <c r="B84" s="31"/>
      <c r="C84" s="109"/>
      <c r="D84" s="62" t="s">
        <v>84</v>
      </c>
      <c r="E84" s="144"/>
      <c r="F84" s="145"/>
      <c r="G84" s="116"/>
    </row>
    <row r="85" spans="1:7" ht="15.6" x14ac:dyDescent="0.3">
      <c r="C85" s="146"/>
      <c r="D85" s="64" t="s">
        <v>90</v>
      </c>
      <c r="E85" s="144"/>
      <c r="F85" s="147"/>
      <c r="G85" s="113"/>
    </row>
    <row r="86" spans="1:7" ht="15" x14ac:dyDescent="0.25">
      <c r="D86" s="65" t="s">
        <v>92</v>
      </c>
      <c r="E86" s="144"/>
      <c r="F86" s="148"/>
      <c r="G86" s="113"/>
    </row>
    <row r="87" spans="1:7" ht="15" x14ac:dyDescent="0.25">
      <c r="D87" s="65"/>
      <c r="E87" s="144"/>
      <c r="F87" s="72"/>
    </row>
    <row r="88" spans="1:7" ht="15" x14ac:dyDescent="0.2">
      <c r="D88" s="72"/>
      <c r="E88" s="144"/>
      <c r="F88" s="72"/>
    </row>
    <row r="89" spans="1:7" ht="15" x14ac:dyDescent="0.2">
      <c r="D89" s="72"/>
      <c r="E89" s="144"/>
      <c r="F89" s="72"/>
    </row>
    <row r="90" spans="1:7" ht="15" x14ac:dyDescent="0.2">
      <c r="D90" s="72"/>
      <c r="E90" s="144"/>
      <c r="F90" s="72"/>
    </row>
    <row r="91" spans="1:7" ht="15" x14ac:dyDescent="0.2">
      <c r="E91" s="144"/>
    </row>
    <row r="92" spans="1:7" ht="15" x14ac:dyDescent="0.2">
      <c r="C92" s="149"/>
      <c r="E92" s="144"/>
    </row>
    <row r="93" spans="1:7" ht="15" x14ac:dyDescent="0.2">
      <c r="C93" s="146"/>
      <c r="D93" s="150"/>
      <c r="E93" s="144"/>
      <c r="F93" s="150"/>
    </row>
    <row r="94" spans="1:7" x14ac:dyDescent="0.2">
      <c r="D94" s="150"/>
      <c r="E94" s="151"/>
      <c r="F94" s="150"/>
    </row>
  </sheetData>
  <mergeCells count="47">
    <mergeCell ref="E77:F77"/>
    <mergeCell ref="E78:F78"/>
    <mergeCell ref="F81:G81"/>
    <mergeCell ref="F82:G82"/>
    <mergeCell ref="B83:D83"/>
    <mergeCell ref="E76:F76"/>
    <mergeCell ref="C56:D56"/>
    <mergeCell ref="C58:D58"/>
    <mergeCell ref="C59:D59"/>
    <mergeCell ref="C60:D60"/>
    <mergeCell ref="C61:D61"/>
    <mergeCell ref="C62:D62"/>
    <mergeCell ref="C63:D63"/>
    <mergeCell ref="C64:D64"/>
    <mergeCell ref="C65:D65"/>
    <mergeCell ref="B67:D67"/>
    <mergeCell ref="B68:D68"/>
    <mergeCell ref="C47:D47"/>
    <mergeCell ref="C48:D48"/>
    <mergeCell ref="C49:D49"/>
    <mergeCell ref="B52:D52"/>
    <mergeCell ref="B54:D54"/>
    <mergeCell ref="C39:D39"/>
    <mergeCell ref="C40:D40"/>
    <mergeCell ref="C41:D41"/>
    <mergeCell ref="C42:D42"/>
    <mergeCell ref="C43:D43"/>
    <mergeCell ref="C30:D30"/>
    <mergeCell ref="B32:D32"/>
    <mergeCell ref="B34:D34"/>
    <mergeCell ref="C37:D37"/>
    <mergeCell ref="C38:D38"/>
    <mergeCell ref="C25:D25"/>
    <mergeCell ref="C26:D26"/>
    <mergeCell ref="C27:D27"/>
    <mergeCell ref="C28:D28"/>
    <mergeCell ref="C29:D29"/>
    <mergeCell ref="C16:D16"/>
    <mergeCell ref="C17:D17"/>
    <mergeCell ref="C18:D18"/>
    <mergeCell ref="C19:D19"/>
    <mergeCell ref="C23:D23"/>
    <mergeCell ref="A7:G7"/>
    <mergeCell ref="A8:G8"/>
    <mergeCell ref="A9:G9"/>
    <mergeCell ref="B12:D12"/>
    <mergeCell ref="C15:D15"/>
  </mergeCells>
  <hyperlinks>
    <hyperlink ref="E15" location="'Nota 3'!A1" display="'Nota 3'!A1" xr:uid="{00000000-0004-0000-0200-000000000000}"/>
    <hyperlink ref="E16" location="'Nota 4'!A1" display="'Nota 4'!A1" xr:uid="{00000000-0004-0000-0200-000001000000}"/>
    <hyperlink ref="E17" location="'Nota 5'!A1" display="'Nota 5'!A1" xr:uid="{00000000-0004-0000-0200-000002000000}"/>
    <hyperlink ref="E18" location="'Nota 6'!A1" display="'Nota 6'!A1" xr:uid="{00000000-0004-0000-0200-000003000000}"/>
    <hyperlink ref="E19" location="'Nota 7'!A1" display="'Nota 7'!A1" xr:uid="{00000000-0004-0000-0200-000004000000}"/>
    <hyperlink ref="E23" location="'Nota 6'!A1" display="'Nota 6'!A1" xr:uid="{00000000-0004-0000-0200-000005000000}"/>
    <hyperlink ref="E25" location="'Nota 8'!A1" display="'Nota 8'!A1" xr:uid="{00000000-0004-0000-0200-000006000000}"/>
    <hyperlink ref="E26" location="'Nota 9'!A1" display="'Nota 9'!A1" xr:uid="{00000000-0004-0000-0200-000007000000}"/>
    <hyperlink ref="E27" location="'Nota 10'!A1" display="'Nota 10'!A1" xr:uid="{00000000-0004-0000-0200-000008000000}"/>
    <hyperlink ref="E28" location="'Nota 11'!A1" display="'Nota 11'!A1" xr:uid="{00000000-0004-0000-0200-000009000000}"/>
    <hyperlink ref="E29" location="'Nota 12'!A1" display="'Nota 12'!A1" xr:uid="{00000000-0004-0000-0200-00000A000000}"/>
    <hyperlink ref="E37" location="'Nota 13'!A1" display="'Nota 13'!A1" xr:uid="{00000000-0004-0000-0200-00000B000000}"/>
    <hyperlink ref="E38" location="'Nota 14'!A1" display="'Nota 14'!A1" xr:uid="{00000000-0004-0000-0200-00000C000000}"/>
    <hyperlink ref="E48" location="'Nota 14'!A1" display="'Nota 14'!A1" xr:uid="{00000000-0004-0000-0200-00000D000000}"/>
    <hyperlink ref="E39" location="'Nota 15'!A1" display="'Nota 15'!A1" xr:uid="{00000000-0004-0000-0200-00000E000000}"/>
    <hyperlink ref="E40" location="'Nota 16'!A1" display="'Nota 16'!A1" xr:uid="{00000000-0004-0000-0200-00000F000000}"/>
    <hyperlink ref="E41" location="'Nota 17'!A1" display="'Nota 17'!A1" xr:uid="{00000000-0004-0000-0200-000010000000}"/>
    <hyperlink ref="E42" location="'Nota 18'!A1" display="'Nota 18'!A1" xr:uid="{00000000-0004-0000-0200-000011000000}"/>
    <hyperlink ref="E43" location="'Nota 19'!A1" display="'Nota 19'!A1" xr:uid="{00000000-0004-0000-0200-000012000000}"/>
    <hyperlink ref="E49" location="'Nota 19'!A1" display="'Nota 19'!A1" xr:uid="{00000000-0004-0000-0200-000013000000}"/>
    <hyperlink ref="E56" location="'Nota 20'!A1" display="'Nota 20'!A1" xr:uid="{00000000-0004-0000-0200-000014000000}"/>
    <hyperlink ref="E62" location="'Nota 22'!A1" display="'Nota 22'!A1" xr:uid="{00000000-0004-0000-0200-000015000000}"/>
    <hyperlink ref="E58" location="' Nota 21'!A1" display="' Nota 21'!A1" xr:uid="{00000000-0004-0000-0200-000016000000}"/>
    <hyperlink ref="E59" location="' Nota 21'!A1" display="' Nota 21'!A1" xr:uid="{00000000-0004-0000-0200-000017000000}"/>
    <hyperlink ref="E60" location="' Nota 21'!A1" display="' Nota 21'!A1" xr:uid="{00000000-0004-0000-0200-000018000000}"/>
    <hyperlink ref="E61" location="' Nota 21'!A1" display="' Nota 21'!A1" xr:uid="{00000000-0004-0000-0200-000019000000}"/>
    <hyperlink ref="E63" location="'Nota 23'!A1" display="'Nota 23'!A1" xr:uid="{00000000-0004-0000-0200-00001A000000}"/>
    <hyperlink ref="E65" location="'Nota 24'!A1" display="'Nota 24'!A1" xr:uid="{00000000-0004-0000-0200-00001B000000}"/>
    <hyperlink ref="E1" location="Indice!A1" display="Indice" xr:uid="{00000000-0004-0000-0200-00001C000000}"/>
    <hyperlink ref="E24" location="'Nota 5'!A1" display="'Nota 5'!A1" xr:uid="{00000000-0004-0000-0200-00001D000000}"/>
    <hyperlink ref="E47" location="'Nota 13'!A1" display="'Nota 13'!A1" xr:uid="{00000000-0004-0000-0200-00001E000000}"/>
  </hyperlinks>
  <printOptions horizontalCentered="1"/>
  <pageMargins left="0.70866141732283472" right="0.70866141732283472" top="0.74803149606299213" bottom="0.74803149606299213" header="0.31496062992125984" footer="0.31496062992125984"/>
  <pageSetup paperSize="9" scale="70" orientation="portrait" horizontalDpi="1200" verticalDpi="120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29"/>
  <dimension ref="A1:AH8"/>
  <sheetViews>
    <sheetView zoomScale="80" zoomScaleNormal="80" workbookViewId="0">
      <selection activeCell="C26" sqref="C26"/>
    </sheetView>
  </sheetViews>
  <sheetFormatPr baseColWidth="10" defaultColWidth="10.6640625" defaultRowHeight="14.4" x14ac:dyDescent="0.3"/>
  <cols>
    <col min="1" max="1" width="40.6640625" style="440" customWidth="1"/>
    <col min="2" max="3" width="19" style="440" customWidth="1"/>
    <col min="4" max="6" width="10.6640625" style="440"/>
    <col min="7" max="34" width="10.6640625" style="264"/>
  </cols>
  <sheetData>
    <row r="1" spans="1:6" ht="15.6" x14ac:dyDescent="0.3">
      <c r="A1" s="629" t="str">
        <f>Indice!C1</f>
        <v xml:space="preserve">ELADIA SOCIEDAD ANONIMA </v>
      </c>
      <c r="F1" s="340" t="s">
        <v>0</v>
      </c>
    </row>
    <row r="4" spans="1:6" x14ac:dyDescent="0.3">
      <c r="A4" s="8" t="s">
        <v>730</v>
      </c>
      <c r="B4" s="8"/>
      <c r="C4" s="8"/>
      <c r="D4" s="8"/>
      <c r="E4" s="343"/>
      <c r="F4" s="627"/>
    </row>
    <row r="6" spans="1:6" x14ac:dyDescent="0.3">
      <c r="B6" s="1042" t="s">
        <v>425</v>
      </c>
      <c r="C6" s="1042"/>
    </row>
    <row r="7" spans="1:6" x14ac:dyDescent="0.3">
      <c r="A7" s="628"/>
      <c r="B7" s="321">
        <v>45382</v>
      </c>
      <c r="C7" s="321">
        <v>45291</v>
      </c>
    </row>
    <row r="8" spans="1:6" x14ac:dyDescent="0.3">
      <c r="A8" s="440" t="s">
        <v>731</v>
      </c>
      <c r="B8" s="440">
        <v>0</v>
      </c>
      <c r="C8" s="440">
        <v>0</v>
      </c>
    </row>
  </sheetData>
  <mergeCells count="1">
    <mergeCell ref="B6:C6"/>
  </mergeCells>
  <hyperlinks>
    <hyperlink ref="F1" location="BG!A1" display="BG" xr:uid="{00000000-0004-0000-1D00-000000000000}"/>
  </hyperlink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30"/>
  <dimension ref="A1:AG25"/>
  <sheetViews>
    <sheetView showGridLines="0" zoomScale="70" zoomScaleNormal="70" workbookViewId="0">
      <selection activeCell="C26" sqref="C26"/>
    </sheetView>
  </sheetViews>
  <sheetFormatPr baseColWidth="10" defaultColWidth="10.6640625" defaultRowHeight="14.4" x14ac:dyDescent="0.3"/>
  <cols>
    <col min="1" max="1" width="45.5546875" style="264" customWidth="1"/>
    <col min="2" max="2" width="20.109375" style="264" bestFit="1" customWidth="1"/>
    <col min="3" max="3" width="21.109375" style="264" bestFit="1" customWidth="1"/>
    <col min="4" max="4" width="10.6640625" style="264"/>
    <col min="5" max="5" width="11.88671875" style="264" bestFit="1" customWidth="1"/>
    <col min="6" max="33" width="10.6640625" style="264"/>
  </cols>
  <sheetData>
    <row r="1" spans="1:33" ht="18" x14ac:dyDescent="0.35">
      <c r="A1" s="599" t="str">
        <f>Indice!C1</f>
        <v xml:space="preserve">ELADIA SOCIEDAD ANONIMA </v>
      </c>
      <c r="E1" s="332" t="s">
        <v>166</v>
      </c>
    </row>
    <row r="5" spans="1:33" x14ac:dyDescent="0.3">
      <c r="A5" s="8" t="s">
        <v>732</v>
      </c>
      <c r="B5" s="8"/>
      <c r="C5" s="8"/>
      <c r="D5" s="8"/>
      <c r="E5" s="8"/>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row>
    <row r="8" spans="1:33" x14ac:dyDescent="0.3">
      <c r="B8" s="1042" t="s">
        <v>425</v>
      </c>
      <c r="C8" s="1042"/>
    </row>
    <row r="9" spans="1:33" x14ac:dyDescent="0.3">
      <c r="B9" s="631">
        <v>45382</v>
      </c>
      <c r="C9" s="631">
        <v>45016</v>
      </c>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row>
    <row r="10" spans="1:33" x14ac:dyDescent="0.3">
      <c r="A10" s="530" t="s">
        <v>167</v>
      </c>
      <c r="B10" s="632"/>
      <c r="C10" s="632"/>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c r="AF10" s="440"/>
      <c r="AG10"/>
    </row>
    <row r="11" spans="1:33" x14ac:dyDescent="0.3">
      <c r="A11" s="633" t="s">
        <v>733</v>
      </c>
      <c r="B11" s="634"/>
      <c r="C11" s="634"/>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row>
    <row r="12" spans="1:33" x14ac:dyDescent="0.3">
      <c r="A12" s="527" t="s">
        <v>734</v>
      </c>
      <c r="B12" s="635">
        <v>17962253111</v>
      </c>
      <c r="C12" s="636">
        <v>3604254443</v>
      </c>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row>
    <row r="13" spans="1:33" x14ac:dyDescent="0.3">
      <c r="A13" s="527" t="s">
        <v>735</v>
      </c>
      <c r="B13" s="635">
        <v>33454124266</v>
      </c>
      <c r="C13" s="636">
        <v>8101934385</v>
      </c>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row>
    <row r="14" spans="1:33" x14ac:dyDescent="0.3">
      <c r="A14" s="633" t="s">
        <v>736</v>
      </c>
      <c r="B14" s="637"/>
      <c r="C14" s="637"/>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row>
    <row r="15" spans="1:33" x14ac:dyDescent="0.3">
      <c r="A15" s="527" t="s">
        <v>737</v>
      </c>
      <c r="B15" s="638"/>
      <c r="C15" s="636">
        <v>0</v>
      </c>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row>
    <row r="16" spans="1:33" x14ac:dyDescent="0.3">
      <c r="A16" s="527" t="s">
        <v>735</v>
      </c>
      <c r="B16" s="636">
        <v>0</v>
      </c>
      <c r="C16" s="636">
        <v>0</v>
      </c>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c r="AF16" s="440"/>
      <c r="AG16"/>
    </row>
    <row r="17" spans="1:33" x14ac:dyDescent="0.3">
      <c r="A17" s="633" t="s">
        <v>738</v>
      </c>
      <c r="B17" s="637"/>
      <c r="C17" s="637"/>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row>
    <row r="18" spans="1:33" x14ac:dyDescent="0.3">
      <c r="A18" s="527" t="s">
        <v>739</v>
      </c>
      <c r="B18" s="639">
        <v>2511914299</v>
      </c>
      <c r="C18" s="636">
        <v>1154684085</v>
      </c>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row>
    <row r="19" spans="1:33" x14ac:dyDescent="0.3">
      <c r="A19" s="527" t="s">
        <v>740</v>
      </c>
      <c r="B19" s="640">
        <v>130179906</v>
      </c>
      <c r="C19" s="636">
        <v>799910481</v>
      </c>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row>
    <row r="20" spans="1:33" x14ac:dyDescent="0.3">
      <c r="A20" s="527" t="s">
        <v>741</v>
      </c>
      <c r="B20" s="639">
        <v>1542147504</v>
      </c>
      <c r="C20" s="636">
        <v>0</v>
      </c>
      <c r="D20" s="641"/>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row>
    <row r="21" spans="1:33" x14ac:dyDescent="0.3">
      <c r="A21" s="527" t="s">
        <v>742</v>
      </c>
      <c r="B21" s="636">
        <v>0</v>
      </c>
      <c r="C21" s="636">
        <v>0</v>
      </c>
      <c r="D21" s="641"/>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c r="AF21" s="440"/>
      <c r="AG21"/>
    </row>
    <row r="22" spans="1:33" x14ac:dyDescent="0.3">
      <c r="A22" s="527"/>
      <c r="B22" s="639"/>
      <c r="C22" s="636"/>
      <c r="D22" s="641"/>
      <c r="E22" s="440"/>
      <c r="F22" s="440"/>
      <c r="G22" s="440"/>
      <c r="H22" s="440"/>
      <c r="I22" s="440"/>
      <c r="J22" s="440"/>
      <c r="K22" s="440"/>
      <c r="L22" s="440"/>
      <c r="M22" s="440"/>
      <c r="N22" s="440"/>
      <c r="O22" s="440"/>
      <c r="P22" s="440"/>
      <c r="Q22" s="440"/>
      <c r="R22" s="440"/>
      <c r="S22" s="440"/>
      <c r="T22" s="440"/>
      <c r="U22" s="440"/>
      <c r="V22" s="440"/>
      <c r="W22" s="440"/>
      <c r="X22" s="440"/>
      <c r="Y22" s="440"/>
      <c r="Z22" s="440"/>
      <c r="AA22" s="440"/>
      <c r="AB22" s="440"/>
      <c r="AC22" s="440"/>
      <c r="AD22" s="440"/>
      <c r="AE22" s="440"/>
      <c r="AF22" s="440"/>
      <c r="AG22"/>
    </row>
    <row r="23" spans="1:33" x14ac:dyDescent="0.3">
      <c r="A23" s="232"/>
      <c r="B23" s="636"/>
      <c r="C23" s="636"/>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440"/>
      <c r="AB23" s="440"/>
      <c r="AC23" s="440"/>
      <c r="AD23" s="440"/>
      <c r="AE23" s="440"/>
      <c r="AF23" s="440"/>
      <c r="AG23"/>
    </row>
    <row r="24" spans="1:33" ht="16.2" thickBot="1" x14ac:dyDescent="0.35">
      <c r="A24" s="642" t="s">
        <v>263</v>
      </c>
      <c r="B24" s="643">
        <f>SUM($B$11:B22)</f>
        <v>55600619086</v>
      </c>
      <c r="C24" s="643">
        <f>SUM($C$11:C22)</f>
        <v>13660783394</v>
      </c>
      <c r="D24" s="440"/>
      <c r="E24" s="644"/>
      <c r="F24" s="440"/>
      <c r="G24" s="440"/>
      <c r="H24" s="440"/>
      <c r="I24" s="440"/>
      <c r="J24" s="440"/>
      <c r="K24" s="440"/>
      <c r="L24" s="440"/>
      <c r="M24" s="440"/>
      <c r="N24" s="440"/>
      <c r="O24" s="440"/>
      <c r="P24" s="440"/>
      <c r="Q24" s="440"/>
      <c r="R24" s="440"/>
      <c r="S24" s="440"/>
      <c r="T24" s="440"/>
      <c r="U24" s="440"/>
      <c r="V24" s="440"/>
      <c r="W24" s="440"/>
      <c r="X24" s="440"/>
      <c r="Y24" s="440"/>
      <c r="Z24" s="440"/>
      <c r="AA24" s="440"/>
      <c r="AB24" s="440"/>
      <c r="AC24" s="440"/>
      <c r="AD24" s="440"/>
      <c r="AE24" s="440"/>
      <c r="AF24" s="440"/>
      <c r="AG24"/>
    </row>
    <row r="25" spans="1:33" ht="15" thickTop="1" x14ac:dyDescent="0.3">
      <c r="A25" s="527"/>
      <c r="B25" s="527"/>
      <c r="C25" s="527"/>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440"/>
      <c r="AB25" s="440"/>
      <c r="AC25" s="440"/>
      <c r="AD25" s="440"/>
      <c r="AE25" s="440"/>
      <c r="AF25" s="440"/>
      <c r="AG25"/>
    </row>
  </sheetData>
  <mergeCells count="1">
    <mergeCell ref="B8:C8"/>
  </mergeCells>
  <hyperlinks>
    <hyperlink ref="E1" location="ER!A1" display="ER" xr:uid="{00000000-0004-0000-1E00-000000000000}"/>
  </hyperlink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31"/>
  <dimension ref="A1:AE31"/>
  <sheetViews>
    <sheetView showGridLines="0" topLeftCell="A6" zoomScale="80" zoomScaleNormal="80" workbookViewId="0">
      <selection activeCell="C26" sqref="C26"/>
    </sheetView>
  </sheetViews>
  <sheetFormatPr baseColWidth="10" defaultColWidth="10.6640625" defaultRowHeight="14.4" x14ac:dyDescent="0.3"/>
  <cols>
    <col min="1" max="1" width="39.5546875" style="264" customWidth="1"/>
    <col min="2" max="2" width="25.33203125" style="264" customWidth="1"/>
    <col min="3" max="3" width="24.109375" style="264" customWidth="1"/>
    <col min="4" max="4" width="15.6640625" style="264" bestFit="1" customWidth="1"/>
    <col min="5" max="5" width="15.44140625" style="264" bestFit="1" customWidth="1"/>
    <col min="6" max="6" width="34" style="264" customWidth="1"/>
    <col min="7" max="7" width="17.88671875" style="264" customWidth="1"/>
    <col min="8" max="8" width="14.5546875" style="264" customWidth="1"/>
    <col min="9" max="31" width="10.6640625" style="264"/>
  </cols>
  <sheetData>
    <row r="1" spans="1:31" ht="15.6" x14ac:dyDescent="0.3">
      <c r="A1" s="520" t="str">
        <f>Indice!C1</f>
        <v xml:space="preserve">ELADIA SOCIEDAD ANONIMA </v>
      </c>
      <c r="E1" s="645" t="s">
        <v>166</v>
      </c>
    </row>
    <row r="5" spans="1:31" x14ac:dyDescent="0.3">
      <c r="A5" s="8" t="s">
        <v>743</v>
      </c>
      <c r="B5" s="8"/>
      <c r="C5" s="8"/>
      <c r="D5" s="8"/>
      <c r="E5" s="8"/>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row>
    <row r="7" spans="1:31" x14ac:dyDescent="0.3">
      <c r="B7" s="1071"/>
      <c r="C7" s="1071"/>
    </row>
    <row r="8" spans="1:31" x14ac:dyDescent="0.3">
      <c r="B8" s="1072" t="s">
        <v>449</v>
      </c>
      <c r="C8" s="1072"/>
    </row>
    <row r="9" spans="1:31" x14ac:dyDescent="0.3">
      <c r="A9" s="628" t="s">
        <v>169</v>
      </c>
      <c r="B9" s="321">
        <v>45382</v>
      </c>
      <c r="C9" s="321">
        <v>45016</v>
      </c>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row>
    <row r="10" spans="1:31" x14ac:dyDescent="0.3">
      <c r="A10" s="628"/>
      <c r="B10" s="628"/>
      <c r="C10" s="628"/>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row>
    <row r="11" spans="1:31" x14ac:dyDescent="0.3">
      <c r="A11" s="530" t="s">
        <v>744</v>
      </c>
      <c r="B11" s="632"/>
      <c r="C11" s="632"/>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row>
    <row r="12" spans="1:31" x14ac:dyDescent="0.3">
      <c r="A12" s="527" t="s">
        <v>745</v>
      </c>
      <c r="B12" s="636">
        <v>73580275582</v>
      </c>
      <c r="C12" s="47">
        <v>7645934618</v>
      </c>
      <c r="D12" s="440"/>
      <c r="E12" s="644"/>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row>
    <row r="13" spans="1:31" x14ac:dyDescent="0.3">
      <c r="A13" s="646" t="s">
        <v>746</v>
      </c>
      <c r="B13" s="636">
        <v>0</v>
      </c>
      <c r="C13" s="636">
        <v>0</v>
      </c>
      <c r="D13" s="440"/>
      <c r="E13" s="644"/>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row>
    <row r="14" spans="1:31" x14ac:dyDescent="0.3">
      <c r="A14" s="646" t="s">
        <v>747</v>
      </c>
      <c r="B14" s="47">
        <v>51594228095</v>
      </c>
      <c r="C14" s="47">
        <v>74275408480</v>
      </c>
      <c r="D14" s="440"/>
      <c r="E14" s="644"/>
      <c r="F14" s="647"/>
      <c r="G14" s="647"/>
      <c r="H14" s="647"/>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row>
    <row r="15" spans="1:31" x14ac:dyDescent="0.3">
      <c r="A15" s="646" t="s">
        <v>748</v>
      </c>
      <c r="B15" s="635">
        <v>-97539990012</v>
      </c>
      <c r="C15" s="636">
        <v>-73819245942</v>
      </c>
      <c r="D15" s="648"/>
      <c r="E15" s="644"/>
      <c r="F15" s="647"/>
      <c r="G15" s="647"/>
      <c r="H15" s="647"/>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row>
    <row r="16" spans="1:31" x14ac:dyDescent="0.3">
      <c r="A16" s="649"/>
      <c r="B16" s="650">
        <f>SUM(B12:B15)</f>
        <v>27634513665</v>
      </c>
      <c r="C16" s="650">
        <f>SUM(C12:C15)</f>
        <v>8102097156</v>
      </c>
      <c r="D16" s="440"/>
      <c r="E16" s="651"/>
      <c r="F16" s="652"/>
      <c r="G16" s="647"/>
      <c r="H16" s="647"/>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row>
    <row r="17" spans="1:31" x14ac:dyDescent="0.3">
      <c r="A17" s="530" t="s">
        <v>749</v>
      </c>
      <c r="B17" s="653"/>
      <c r="C17" s="653"/>
      <c r="D17" s="440"/>
      <c r="E17" s="440"/>
      <c r="F17" s="652"/>
      <c r="G17" s="647"/>
      <c r="H17" s="647"/>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row>
    <row r="18" spans="1:31" x14ac:dyDescent="0.3">
      <c r="A18" s="527" t="s">
        <v>745</v>
      </c>
      <c r="B18" s="636">
        <v>892507700</v>
      </c>
      <c r="C18" s="47">
        <v>0</v>
      </c>
      <c r="D18" s="440"/>
      <c r="E18" s="440"/>
      <c r="F18" s="647"/>
      <c r="G18" s="647"/>
      <c r="H18" s="647"/>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row>
    <row r="19" spans="1:31" x14ac:dyDescent="0.3">
      <c r="A19" s="646" t="s">
        <v>746</v>
      </c>
      <c r="B19" s="636">
        <v>0</v>
      </c>
      <c r="C19" s="47">
        <v>0</v>
      </c>
      <c r="D19" s="440"/>
      <c r="E19" s="654"/>
      <c r="F19" s="654"/>
      <c r="G19" s="647"/>
      <c r="H19" s="647"/>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row>
    <row r="20" spans="1:31" x14ac:dyDescent="0.3">
      <c r="A20" s="646" t="s">
        <v>747</v>
      </c>
      <c r="B20" s="636">
        <v>3900468112</v>
      </c>
      <c r="C20" s="636">
        <v>0</v>
      </c>
      <c r="D20" s="440"/>
      <c r="E20" s="440"/>
      <c r="F20" s="440"/>
      <c r="G20" s="647"/>
      <c r="H20" s="647"/>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row>
    <row r="21" spans="1:31" x14ac:dyDescent="0.3">
      <c r="A21" s="646" t="s">
        <v>748</v>
      </c>
      <c r="B21" s="636">
        <v>-4792975812</v>
      </c>
      <c r="C21" s="47">
        <v>0</v>
      </c>
      <c r="D21" s="440"/>
      <c r="E21" s="440"/>
      <c r="F21" s="440"/>
      <c r="G21" s="647"/>
      <c r="H21" s="647"/>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row>
    <row r="22" spans="1:31" x14ac:dyDescent="0.3">
      <c r="A22" s="649"/>
      <c r="B22" s="650">
        <f>SUM(B18:B21)</f>
        <v>0</v>
      </c>
      <c r="C22" s="650">
        <f>SUM(C18:C21)</f>
        <v>0</v>
      </c>
      <c r="D22" s="440"/>
      <c r="E22" s="654"/>
      <c r="F22" s="440"/>
      <c r="G22" s="440"/>
      <c r="H22" s="440"/>
      <c r="I22" s="440"/>
      <c r="J22" s="440"/>
      <c r="K22" s="440"/>
      <c r="L22" s="440"/>
      <c r="M22" s="440"/>
      <c r="N22" s="440"/>
      <c r="O22" s="440"/>
      <c r="P22" s="440"/>
      <c r="Q22" s="440"/>
      <c r="R22" s="440"/>
      <c r="S22" s="440"/>
      <c r="T22" s="440"/>
      <c r="U22" s="440"/>
      <c r="V22" s="440"/>
      <c r="W22" s="440"/>
      <c r="X22" s="440"/>
      <c r="Y22" s="440"/>
      <c r="Z22" s="440"/>
      <c r="AA22" s="440"/>
      <c r="AB22" s="440"/>
      <c r="AC22" s="440"/>
      <c r="AD22" s="440"/>
      <c r="AE22" s="440"/>
    </row>
    <row r="23" spans="1:31" x14ac:dyDescent="0.3">
      <c r="A23" s="530" t="s">
        <v>738</v>
      </c>
      <c r="B23" s="636"/>
      <c r="C23" s="636"/>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440"/>
      <c r="AB23" s="440"/>
      <c r="AC23" s="440"/>
      <c r="AD23" s="440"/>
      <c r="AE23" s="440"/>
    </row>
    <row r="24" spans="1:31" x14ac:dyDescent="0.3">
      <c r="A24" s="527" t="s">
        <v>750</v>
      </c>
      <c r="B24" s="655">
        <v>2614748538</v>
      </c>
      <c r="C24" s="636">
        <v>1089572966</v>
      </c>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440"/>
      <c r="AB24" s="440"/>
      <c r="AC24" s="440"/>
      <c r="AD24" s="440"/>
      <c r="AE24" s="440"/>
    </row>
    <row r="25" spans="1:31" x14ac:dyDescent="0.3">
      <c r="A25" s="2" t="s">
        <v>751</v>
      </c>
      <c r="B25" s="656">
        <v>70681350</v>
      </c>
      <c r="C25" s="636">
        <v>1360441851</v>
      </c>
      <c r="D25" s="440"/>
      <c r="E25" s="440"/>
      <c r="F25" s="440"/>
      <c r="G25" s="440"/>
      <c r="H25" s="440"/>
      <c r="I25" s="440"/>
      <c r="J25" s="440"/>
      <c r="K25" s="440"/>
      <c r="L25" s="440"/>
      <c r="M25" s="440"/>
      <c r="N25" s="440"/>
      <c r="O25" s="440"/>
      <c r="P25" s="440"/>
      <c r="Q25" s="440"/>
      <c r="R25" s="440"/>
      <c r="S25" s="440"/>
      <c r="T25" s="440"/>
      <c r="U25" s="440"/>
      <c r="V25" s="440"/>
      <c r="W25" s="440"/>
      <c r="X25" s="440"/>
      <c r="Y25" s="440"/>
      <c r="Z25" s="440"/>
      <c r="AA25" s="440"/>
      <c r="AB25" s="440"/>
      <c r="AC25" s="440"/>
      <c r="AD25" s="440"/>
      <c r="AE25" s="440"/>
    </row>
    <row r="26" spans="1:31" x14ac:dyDescent="0.3">
      <c r="A26" s="2" t="s">
        <v>752</v>
      </c>
      <c r="B26" s="636">
        <v>0</v>
      </c>
      <c r="C26" s="636">
        <v>0</v>
      </c>
      <c r="D26" s="440"/>
      <c r="E26" s="440"/>
      <c r="F26" s="440"/>
      <c r="G26" s="440"/>
      <c r="H26" s="440"/>
      <c r="I26" s="440"/>
      <c r="J26" s="440"/>
      <c r="K26" s="440"/>
      <c r="L26" s="440"/>
      <c r="M26" s="440"/>
      <c r="N26" s="440"/>
      <c r="O26" s="440"/>
      <c r="P26" s="440"/>
      <c r="Q26" s="440"/>
      <c r="R26" s="440"/>
      <c r="S26" s="440"/>
      <c r="T26" s="440"/>
      <c r="U26" s="440"/>
      <c r="V26" s="440"/>
      <c r="W26" s="440"/>
      <c r="X26" s="440"/>
      <c r="Y26" s="440"/>
      <c r="Z26" s="440"/>
      <c r="AA26" s="440"/>
      <c r="AB26" s="440"/>
      <c r="AC26" s="440"/>
      <c r="AD26" s="440"/>
      <c r="AE26" s="440"/>
    </row>
    <row r="27" spans="1:31" x14ac:dyDescent="0.3">
      <c r="A27" s="649"/>
      <c r="B27" s="650">
        <f>SUM(B24:B26)</f>
        <v>2685429888</v>
      </c>
      <c r="C27" s="650">
        <f>SUM(C24:C26)</f>
        <v>2450014817</v>
      </c>
      <c r="D27" s="440"/>
      <c r="E27" s="440"/>
      <c r="F27" s="440"/>
      <c r="G27" s="440"/>
      <c r="H27" s="440"/>
      <c r="I27" s="440"/>
      <c r="J27" s="440"/>
      <c r="K27" s="440"/>
      <c r="L27" s="440"/>
      <c r="M27" s="440"/>
      <c r="N27" s="440"/>
      <c r="O27" s="440"/>
      <c r="P27" s="440"/>
      <c r="Q27" s="440"/>
      <c r="R27" s="440"/>
      <c r="S27" s="440"/>
      <c r="T27" s="440"/>
      <c r="U27" s="440"/>
      <c r="V27" s="440"/>
      <c r="W27" s="440"/>
      <c r="X27" s="440"/>
      <c r="Y27" s="440"/>
      <c r="Z27" s="440"/>
      <c r="AA27" s="440"/>
      <c r="AB27" s="440"/>
      <c r="AC27" s="440"/>
      <c r="AD27" s="440"/>
      <c r="AE27" s="440"/>
    </row>
    <row r="28" spans="1:31" x14ac:dyDescent="0.3">
      <c r="A28" s="232"/>
      <c r="B28" s="636"/>
      <c r="C28" s="636"/>
      <c r="D28" s="440"/>
      <c r="E28" s="440"/>
      <c r="F28" s="440"/>
      <c r="G28" s="440"/>
      <c r="H28" s="440"/>
      <c r="I28" s="440"/>
      <c r="J28" s="440"/>
      <c r="K28" s="440"/>
      <c r="L28" s="440"/>
      <c r="M28" s="440"/>
      <c r="N28" s="440"/>
      <c r="O28" s="440"/>
      <c r="P28" s="440"/>
      <c r="Q28" s="440"/>
      <c r="R28" s="440"/>
      <c r="S28" s="440"/>
      <c r="T28" s="440"/>
      <c r="U28" s="440"/>
      <c r="V28" s="440"/>
      <c r="W28" s="440"/>
      <c r="X28" s="440"/>
      <c r="Y28" s="440"/>
      <c r="Z28" s="440"/>
      <c r="AA28" s="440"/>
      <c r="AB28" s="440"/>
      <c r="AC28" s="440"/>
      <c r="AD28" s="440"/>
      <c r="AE28" s="440"/>
    </row>
    <row r="29" spans="1:31" ht="15" thickBot="1" x14ac:dyDescent="0.35">
      <c r="A29" s="530" t="s">
        <v>753</v>
      </c>
      <c r="B29" s="657">
        <f>+B16+B22+B27</f>
        <v>30319943553</v>
      </c>
      <c r="C29" s="657">
        <f>+C16+C22+C27</f>
        <v>10552111973</v>
      </c>
      <c r="D29" s="440"/>
      <c r="E29" s="440"/>
      <c r="F29" s="440"/>
      <c r="G29" s="440"/>
      <c r="H29" s="440"/>
      <c r="I29" s="440"/>
      <c r="J29" s="440"/>
      <c r="K29" s="440"/>
      <c r="L29" s="440"/>
      <c r="M29" s="440"/>
      <c r="N29" s="440"/>
      <c r="O29" s="440"/>
      <c r="P29" s="440"/>
      <c r="Q29" s="440"/>
      <c r="R29" s="440"/>
      <c r="S29" s="440"/>
      <c r="T29" s="440"/>
      <c r="U29" s="440"/>
      <c r="V29" s="440"/>
      <c r="W29" s="440"/>
      <c r="X29" s="440"/>
      <c r="Y29" s="440"/>
      <c r="Z29" s="440"/>
      <c r="AA29" s="440"/>
      <c r="AB29" s="440"/>
      <c r="AC29" s="440"/>
      <c r="AD29" s="440"/>
      <c r="AE29" s="440"/>
    </row>
    <row r="30" spans="1:31" ht="15" thickTop="1" x14ac:dyDescent="0.3">
      <c r="A30" s="440"/>
      <c r="B30" s="648"/>
      <c r="C30" s="440"/>
      <c r="D30" s="440"/>
      <c r="E30" s="440"/>
      <c r="F30" s="440"/>
      <c r="G30" s="440"/>
      <c r="H30" s="440"/>
      <c r="I30" s="440"/>
      <c r="J30" s="440"/>
      <c r="K30" s="440"/>
      <c r="L30" s="440"/>
      <c r="M30" s="440"/>
      <c r="N30" s="440"/>
      <c r="O30" s="440"/>
      <c r="P30" s="440"/>
      <c r="Q30" s="440"/>
      <c r="R30" s="440"/>
      <c r="S30" s="440"/>
      <c r="T30" s="440"/>
      <c r="U30" s="440"/>
      <c r="V30" s="440"/>
      <c r="W30" s="440"/>
      <c r="X30" s="440"/>
      <c r="Y30" s="440"/>
      <c r="Z30" s="440"/>
      <c r="AA30" s="440"/>
      <c r="AB30" s="440"/>
      <c r="AC30" s="440"/>
      <c r="AD30" s="440"/>
      <c r="AE30" s="440"/>
    </row>
    <row r="31" spans="1:31" x14ac:dyDescent="0.3">
      <c r="B31" s="452"/>
      <c r="C31" s="452"/>
    </row>
  </sheetData>
  <mergeCells count="2">
    <mergeCell ref="B7:C7"/>
    <mergeCell ref="B8:C8"/>
  </mergeCells>
  <hyperlinks>
    <hyperlink ref="E1" location="ER!A1" display="ER" xr:uid="{00000000-0004-0000-1F00-000000000000}"/>
  </hyperlinks>
  <pageMargins left="0.7" right="0.7" top="0.75" bottom="0.75" header="0.3" footer="0.3"/>
  <pageSetup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32"/>
  <dimension ref="A1:AG56"/>
  <sheetViews>
    <sheetView showGridLines="0" topLeftCell="A26" zoomScale="80" zoomScaleNormal="80" workbookViewId="0">
      <selection activeCell="C26" sqref="C26"/>
    </sheetView>
  </sheetViews>
  <sheetFormatPr baseColWidth="10" defaultColWidth="10.6640625" defaultRowHeight="14.4" x14ac:dyDescent="0.3"/>
  <cols>
    <col min="1" max="1" width="66.6640625" style="264" customWidth="1"/>
    <col min="2" max="2" width="19" style="264" customWidth="1"/>
    <col min="3" max="3" width="19.109375" style="264" customWidth="1"/>
    <col min="4" max="4" width="18.109375" style="264" customWidth="1"/>
    <col min="5" max="5" width="17.109375" style="264" customWidth="1"/>
    <col min="6" max="6" width="20.5546875" style="264" customWidth="1"/>
    <col min="7" max="7" width="18.5546875" style="264" customWidth="1"/>
    <col min="8" max="8" width="10.6640625" style="264"/>
    <col min="9" max="9" width="19.5546875" style="264" customWidth="1"/>
    <col min="10" max="10" width="15.6640625" style="264" customWidth="1"/>
    <col min="11" max="33" width="10.6640625" style="264"/>
  </cols>
  <sheetData>
    <row r="1" spans="1:33" ht="18" x14ac:dyDescent="0.35">
      <c r="A1" s="599" t="str">
        <f>Indice!C1</f>
        <v xml:space="preserve">ELADIA SOCIEDAD ANONIMA </v>
      </c>
      <c r="G1" s="645" t="s">
        <v>166</v>
      </c>
    </row>
    <row r="5" spans="1:33" x14ac:dyDescent="0.3">
      <c r="A5" s="8" t="s">
        <v>754</v>
      </c>
      <c r="B5" s="8"/>
      <c r="C5" s="8"/>
      <c r="D5" s="8"/>
      <c r="E5" s="8"/>
      <c r="F5" s="8"/>
      <c r="G5" s="8"/>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row>
    <row r="6" spans="1:33" s="659" customFormat="1" x14ac:dyDescent="0.3">
      <c r="A6" s="658"/>
      <c r="B6" s="658"/>
      <c r="C6" s="658"/>
      <c r="D6" s="658"/>
      <c r="E6" s="658"/>
      <c r="F6" s="658"/>
      <c r="G6" s="658"/>
      <c r="H6" s="658"/>
      <c r="I6" s="658"/>
      <c r="J6" s="658"/>
      <c r="K6" s="658"/>
      <c r="L6" s="658"/>
      <c r="M6" s="658"/>
      <c r="N6" s="658"/>
      <c r="O6" s="658"/>
      <c r="P6" s="658"/>
      <c r="Q6" s="658"/>
      <c r="R6" s="658"/>
      <c r="S6" s="658"/>
      <c r="T6" s="658"/>
      <c r="U6" s="658"/>
      <c r="V6" s="658"/>
      <c r="W6" s="658"/>
      <c r="X6" s="658"/>
      <c r="Y6" s="658"/>
      <c r="Z6" s="658"/>
      <c r="AA6" s="658"/>
      <c r="AB6" s="658"/>
      <c r="AC6" s="658"/>
      <c r="AD6" s="658"/>
      <c r="AE6" s="658"/>
      <c r="AF6" s="658"/>
      <c r="AG6" s="658"/>
    </row>
    <row r="7" spans="1:33" s="659" customFormat="1" x14ac:dyDescent="0.3">
      <c r="A7" s="658" t="s">
        <v>755</v>
      </c>
      <c r="B7" s="658"/>
      <c r="C7" s="658"/>
      <c r="D7" s="658"/>
      <c r="E7" s="658"/>
      <c r="F7" s="658"/>
      <c r="G7" s="658"/>
      <c r="H7" s="658"/>
      <c r="I7" s="658"/>
      <c r="J7" s="658"/>
      <c r="K7" s="658"/>
      <c r="L7" s="658"/>
      <c r="M7" s="658"/>
      <c r="N7" s="658"/>
      <c r="O7" s="658"/>
      <c r="P7" s="658"/>
      <c r="Q7" s="658"/>
      <c r="R7" s="658"/>
      <c r="S7" s="658"/>
      <c r="T7" s="658"/>
      <c r="U7" s="658"/>
      <c r="V7" s="658"/>
      <c r="W7" s="658"/>
      <c r="X7" s="658"/>
      <c r="Y7" s="658"/>
      <c r="Z7" s="658"/>
      <c r="AA7" s="658"/>
      <c r="AB7" s="658"/>
      <c r="AC7" s="658"/>
      <c r="AD7" s="658"/>
      <c r="AE7" s="658"/>
      <c r="AF7" s="658"/>
      <c r="AG7" s="658"/>
    </row>
    <row r="8" spans="1:33" s="659" customFormat="1" x14ac:dyDescent="0.3">
      <c r="A8" s="658"/>
      <c r="B8" s="658"/>
      <c r="C8" s="658"/>
      <c r="D8" s="658"/>
      <c r="E8" s="658"/>
      <c r="F8" s="658"/>
      <c r="G8" s="658"/>
      <c r="H8" s="658"/>
      <c r="I8"/>
      <c r="J8"/>
      <c r="K8"/>
      <c r="L8" s="658"/>
      <c r="M8" s="658"/>
      <c r="N8" s="658"/>
      <c r="O8" s="658"/>
      <c r="P8" s="658"/>
      <c r="Q8" s="658"/>
      <c r="R8" s="658"/>
      <c r="S8" s="658"/>
      <c r="T8" s="658"/>
      <c r="U8" s="658"/>
      <c r="V8" s="658"/>
      <c r="W8" s="658"/>
      <c r="X8" s="658"/>
      <c r="Y8" s="658"/>
      <c r="Z8" s="658"/>
      <c r="AA8" s="658"/>
      <c r="AB8" s="658"/>
      <c r="AC8" s="658"/>
      <c r="AD8" s="658"/>
      <c r="AE8" s="658"/>
      <c r="AF8" s="658"/>
      <c r="AG8" s="658"/>
    </row>
    <row r="9" spans="1:33" s="659" customFormat="1" x14ac:dyDescent="0.3">
      <c r="A9" s="660" t="s">
        <v>449</v>
      </c>
      <c r="B9" s="658"/>
      <c r="D9" s="660"/>
      <c r="E9" s="660"/>
      <c r="F9" s="661"/>
      <c r="G9" s="658"/>
      <c r="H9" s="658"/>
      <c r="I9"/>
      <c r="J9"/>
      <c r="K9"/>
      <c r="L9" s="658"/>
      <c r="M9" s="658"/>
      <c r="N9" s="658"/>
      <c r="O9" s="658"/>
      <c r="P9" s="658"/>
      <c r="Q9" s="658"/>
      <c r="R9" s="658"/>
      <c r="S9" s="658"/>
      <c r="T9" s="658"/>
      <c r="U9" s="658"/>
      <c r="V9" s="658"/>
      <c r="W9" s="658"/>
      <c r="X9" s="658"/>
      <c r="Y9" s="658"/>
      <c r="Z9" s="658"/>
      <c r="AA9" s="658"/>
      <c r="AB9" s="658"/>
      <c r="AC9" s="658"/>
      <c r="AD9" s="658"/>
      <c r="AE9" s="658"/>
      <c r="AF9" s="658"/>
      <c r="AG9" s="658"/>
    </row>
    <row r="10" spans="1:33" s="659" customFormat="1" ht="20.399999999999999" customHeight="1" x14ac:dyDescent="0.3">
      <c r="A10" s="1073" t="s">
        <v>756</v>
      </c>
      <c r="B10" s="662"/>
      <c r="C10" s="663">
        <v>45382</v>
      </c>
      <c r="D10" s="664"/>
      <c r="E10" s="662"/>
      <c r="F10" s="663">
        <v>45016</v>
      </c>
      <c r="G10" s="665"/>
      <c r="H10" s="658"/>
      <c r="I10"/>
      <c r="J10"/>
      <c r="K10"/>
      <c r="L10" s="658"/>
      <c r="M10" s="658"/>
      <c r="N10" s="658"/>
      <c r="O10" s="658"/>
      <c r="P10" s="658"/>
      <c r="Q10" s="658"/>
      <c r="R10" s="658"/>
      <c r="S10" s="658"/>
      <c r="T10" s="658"/>
      <c r="U10" s="658"/>
      <c r="V10" s="658"/>
      <c r="W10" s="658"/>
      <c r="X10" s="658"/>
      <c r="Y10" s="658"/>
      <c r="Z10" s="658"/>
      <c r="AA10" s="658"/>
      <c r="AB10" s="658"/>
      <c r="AC10" s="658"/>
      <c r="AD10" s="658"/>
      <c r="AE10" s="658"/>
      <c r="AF10" s="658"/>
      <c r="AG10" s="658"/>
    </row>
    <row r="11" spans="1:33" s="659" customFormat="1" ht="28.5" customHeight="1" x14ac:dyDescent="0.3">
      <c r="A11" s="1073"/>
      <c r="B11" s="666" t="s">
        <v>757</v>
      </c>
      <c r="C11" s="666" t="s">
        <v>758</v>
      </c>
      <c r="D11" s="666" t="s">
        <v>263</v>
      </c>
      <c r="E11" s="666" t="s">
        <v>757</v>
      </c>
      <c r="F11" s="666" t="s">
        <v>758</v>
      </c>
      <c r="G11" s="666" t="s">
        <v>263</v>
      </c>
      <c r="H11" s="658"/>
      <c r="I11"/>
      <c r="J11"/>
      <c r="K11"/>
      <c r="L11"/>
      <c r="M11" s="658"/>
      <c r="N11" s="658"/>
      <c r="O11" s="658"/>
      <c r="P11" s="658"/>
      <c r="Q11" s="658"/>
      <c r="R11" s="658"/>
      <c r="S11" s="658"/>
      <c r="T11" s="658"/>
      <c r="U11" s="658"/>
      <c r="V11" s="658"/>
      <c r="W11" s="658"/>
      <c r="X11" s="658"/>
      <c r="Y11" s="658"/>
      <c r="Z11" s="658"/>
      <c r="AA11" s="658"/>
      <c r="AB11" s="658"/>
      <c r="AC11" s="658"/>
      <c r="AD11" s="658"/>
      <c r="AE11" s="658"/>
      <c r="AF11" s="658"/>
      <c r="AG11" s="658"/>
    </row>
    <row r="12" spans="1:33" s="659" customFormat="1" x14ac:dyDescent="0.3">
      <c r="A12" s="667" t="s">
        <v>759</v>
      </c>
      <c r="B12" s="668">
        <v>1114863892</v>
      </c>
      <c r="C12" s="668">
        <f>4698367+2399700+770000+27465776+3777531</f>
        <v>39111374</v>
      </c>
      <c r="D12" s="668">
        <f>+C12+B12</f>
        <v>1153975266</v>
      </c>
      <c r="E12" s="668">
        <v>0</v>
      </c>
      <c r="F12" s="668">
        <v>724061034</v>
      </c>
      <c r="G12" s="668">
        <f>+E12+F12</f>
        <v>724061034</v>
      </c>
      <c r="H12" s="658"/>
      <c r="I12"/>
      <c r="J12"/>
      <c r="K12"/>
      <c r="L12"/>
      <c r="M12" s="658"/>
      <c r="N12" s="658"/>
      <c r="O12" s="658"/>
      <c r="P12" s="658"/>
      <c r="Q12" s="658"/>
      <c r="R12" s="658"/>
      <c r="S12" s="658"/>
      <c r="T12" s="658"/>
      <c r="U12" s="658"/>
      <c r="V12" s="658"/>
      <c r="W12" s="658"/>
      <c r="X12" s="658"/>
      <c r="Y12" s="658"/>
      <c r="Z12" s="658"/>
      <c r="AA12" s="658"/>
      <c r="AB12" s="658"/>
      <c r="AC12" s="658"/>
      <c r="AD12" s="658"/>
      <c r="AE12" s="658"/>
      <c r="AF12" s="658"/>
      <c r="AG12" s="658"/>
    </row>
    <row r="13" spans="1:33" s="659" customFormat="1" x14ac:dyDescent="0.3">
      <c r="A13" s="667" t="s">
        <v>760</v>
      </c>
      <c r="B13" s="668">
        <v>109431400</v>
      </c>
      <c r="C13" s="668">
        <v>0</v>
      </c>
      <c r="D13" s="668">
        <f>+C13+B13</f>
        <v>109431400</v>
      </c>
      <c r="E13" s="668">
        <v>0</v>
      </c>
      <c r="F13" s="668">
        <v>0</v>
      </c>
      <c r="G13" s="668">
        <f t="shared" ref="G13:G41" si="0">+E13+F13</f>
        <v>0</v>
      </c>
      <c r="H13" s="658"/>
      <c r="I13"/>
      <c r="J13"/>
      <c r="K13"/>
      <c r="L13"/>
      <c r="M13" s="658"/>
      <c r="N13" s="658"/>
      <c r="O13" s="658"/>
      <c r="P13" s="658"/>
      <c r="Q13" s="658"/>
      <c r="R13" s="658"/>
      <c r="S13" s="658"/>
      <c r="T13" s="658"/>
      <c r="U13" s="658"/>
      <c r="V13" s="658"/>
      <c r="W13" s="658"/>
      <c r="X13" s="658"/>
      <c r="Y13" s="658"/>
      <c r="Z13" s="658"/>
      <c r="AA13" s="658"/>
      <c r="AB13" s="658"/>
      <c r="AC13" s="658"/>
      <c r="AD13" s="658"/>
      <c r="AE13" s="658"/>
      <c r="AF13" s="658"/>
      <c r="AG13" s="658"/>
    </row>
    <row r="14" spans="1:33" s="659" customFormat="1" x14ac:dyDescent="0.3">
      <c r="A14" s="667" t="s">
        <v>761</v>
      </c>
      <c r="B14" s="668">
        <v>0</v>
      </c>
      <c r="C14" s="668">
        <f>9393530+3361818+1765000+1675500+1818182+1085909+176818</f>
        <v>19276757</v>
      </c>
      <c r="D14" s="668">
        <f t="shared" ref="D14:D41" si="1">+C14+B14</f>
        <v>19276757</v>
      </c>
      <c r="E14" s="668">
        <v>0</v>
      </c>
      <c r="F14" s="668">
        <v>22540228</v>
      </c>
      <c r="G14" s="668">
        <f t="shared" si="0"/>
        <v>22540228</v>
      </c>
      <c r="H14" s="658"/>
      <c r="I14"/>
      <c r="J14"/>
      <c r="K14"/>
      <c r="L14"/>
      <c r="M14" s="658"/>
      <c r="N14" s="658"/>
      <c r="O14" s="658"/>
      <c r="P14" s="658"/>
      <c r="Q14" s="658"/>
      <c r="R14" s="658"/>
      <c r="S14" s="658"/>
      <c r="T14" s="658"/>
      <c r="U14" s="658"/>
      <c r="V14" s="658"/>
      <c r="W14" s="658"/>
      <c r="X14" s="658"/>
      <c r="Y14" s="658"/>
      <c r="Z14" s="658"/>
      <c r="AA14" s="658"/>
      <c r="AB14" s="658"/>
      <c r="AC14" s="658"/>
      <c r="AD14" s="658"/>
      <c r="AE14" s="658"/>
      <c r="AF14" s="658"/>
      <c r="AG14" s="658"/>
    </row>
    <row r="15" spans="1:33" s="659" customFormat="1" x14ac:dyDescent="0.3">
      <c r="A15" s="667" t="s">
        <v>762</v>
      </c>
      <c r="B15" s="668">
        <v>0</v>
      </c>
      <c r="C15" s="668">
        <f>13191361+5097375+329963+18444608+329963+1132726+493211</f>
        <v>39019207</v>
      </c>
      <c r="D15" s="668">
        <f t="shared" si="1"/>
        <v>39019207</v>
      </c>
      <c r="E15" s="668">
        <v>0</v>
      </c>
      <c r="F15" s="668">
        <v>73558538</v>
      </c>
      <c r="G15" s="668">
        <f t="shared" si="0"/>
        <v>73558538</v>
      </c>
      <c r="H15" s="658"/>
      <c r="I15"/>
      <c r="J15"/>
      <c r="K15"/>
      <c r="L15"/>
      <c r="M15" s="658"/>
      <c r="N15" s="658"/>
      <c r="O15" s="658"/>
      <c r="P15" s="658"/>
      <c r="Q15" s="658"/>
      <c r="R15" s="658"/>
      <c r="S15" s="658"/>
      <c r="T15" s="658"/>
      <c r="U15" s="658"/>
      <c r="V15" s="658"/>
      <c r="W15" s="658"/>
      <c r="X15" s="658"/>
      <c r="Y15" s="658"/>
      <c r="Z15" s="658"/>
      <c r="AA15" s="658"/>
      <c r="AB15" s="658"/>
      <c r="AC15" s="658"/>
      <c r="AD15" s="658"/>
      <c r="AE15" s="658"/>
      <c r="AF15" s="658"/>
      <c r="AG15" s="658"/>
    </row>
    <row r="16" spans="1:33" s="659" customFormat="1" ht="14.4" customHeight="1" x14ac:dyDescent="0.3">
      <c r="A16" s="667" t="s">
        <v>763</v>
      </c>
      <c r="B16" s="668">
        <f>136654135+77303149+67192344</f>
        <v>281149628</v>
      </c>
      <c r="C16" s="668">
        <f>421946643+288942667</f>
        <v>710889310</v>
      </c>
      <c r="D16" s="668">
        <f t="shared" si="1"/>
        <v>992038938</v>
      </c>
      <c r="E16" s="668">
        <v>66065847</v>
      </c>
      <c r="F16" s="668">
        <v>583419271</v>
      </c>
      <c r="G16" s="668">
        <f t="shared" si="0"/>
        <v>649485118</v>
      </c>
      <c r="H16" s="658"/>
      <c r="I16"/>
      <c r="J16"/>
      <c r="K16"/>
      <c r="L16"/>
      <c r="M16" s="658"/>
      <c r="N16" s="658"/>
      <c r="O16" s="658"/>
      <c r="P16" s="658"/>
      <c r="Q16" s="658"/>
      <c r="R16" s="658"/>
      <c r="S16" s="658"/>
      <c r="T16" s="658"/>
      <c r="U16" s="658"/>
      <c r="V16" s="658"/>
      <c r="W16" s="658"/>
      <c r="X16" s="658"/>
      <c r="Y16" s="658"/>
      <c r="Z16" s="658"/>
      <c r="AA16" s="658"/>
      <c r="AB16" s="658"/>
      <c r="AC16" s="658"/>
      <c r="AD16" s="658"/>
      <c r="AE16" s="658"/>
      <c r="AF16" s="658"/>
      <c r="AG16" s="658"/>
    </row>
    <row r="17" spans="1:33" s="659" customFormat="1" x14ac:dyDescent="0.3">
      <c r="A17" s="667" t="s">
        <v>764</v>
      </c>
      <c r="B17" s="668">
        <v>0</v>
      </c>
      <c r="C17" s="668">
        <v>0</v>
      </c>
      <c r="D17" s="668">
        <f t="shared" si="1"/>
        <v>0</v>
      </c>
      <c r="E17" s="668">
        <v>0</v>
      </c>
      <c r="F17" s="668">
        <v>0</v>
      </c>
      <c r="G17" s="668">
        <f t="shared" si="0"/>
        <v>0</v>
      </c>
      <c r="H17" s="658"/>
      <c r="I17"/>
      <c r="J17"/>
      <c r="K17"/>
      <c r="L17"/>
      <c r="M17" s="658"/>
      <c r="N17" s="658"/>
      <c r="O17" s="658"/>
      <c r="P17" s="658"/>
      <c r="Q17" s="658"/>
      <c r="R17" s="658"/>
      <c r="S17" s="658"/>
      <c r="T17" s="658"/>
      <c r="U17" s="658"/>
      <c r="V17" s="658"/>
      <c r="W17" s="658"/>
      <c r="X17" s="658"/>
      <c r="Y17" s="658"/>
      <c r="Z17" s="658"/>
      <c r="AA17" s="658"/>
      <c r="AB17" s="658"/>
      <c r="AC17" s="658"/>
      <c r="AD17" s="658"/>
      <c r="AE17" s="658"/>
      <c r="AF17" s="658"/>
      <c r="AG17" s="658"/>
    </row>
    <row r="18" spans="1:33" s="659" customFormat="1" x14ac:dyDescent="0.3">
      <c r="A18" s="667" t="s">
        <v>765</v>
      </c>
      <c r="B18" s="668">
        <f>83372447+480667+41140190</f>
        <v>124993304</v>
      </c>
      <c r="C18" s="668">
        <v>72643893</v>
      </c>
      <c r="D18" s="668">
        <f t="shared" si="1"/>
        <v>197637197</v>
      </c>
      <c r="E18" s="668">
        <v>0</v>
      </c>
      <c r="F18" s="668">
        <v>131240085</v>
      </c>
      <c r="G18" s="668">
        <f t="shared" si="0"/>
        <v>131240085</v>
      </c>
      <c r="H18" s="658"/>
      <c r="I18"/>
      <c r="J18"/>
      <c r="K18"/>
      <c r="L18"/>
      <c r="M18" s="658"/>
      <c r="N18" s="658"/>
      <c r="O18" s="658"/>
      <c r="P18" s="658"/>
      <c r="Q18" s="658"/>
      <c r="R18" s="658"/>
      <c r="S18" s="658"/>
      <c r="T18" s="658"/>
      <c r="U18" s="658"/>
      <c r="V18" s="658"/>
      <c r="W18" s="658"/>
      <c r="X18" s="658"/>
      <c r="Y18" s="658"/>
      <c r="Z18" s="658"/>
      <c r="AA18" s="658"/>
      <c r="AB18" s="658"/>
      <c r="AC18" s="658"/>
      <c r="AD18" s="658"/>
      <c r="AE18" s="658"/>
      <c r="AF18" s="658"/>
      <c r="AG18" s="658"/>
    </row>
    <row r="19" spans="1:33" s="659" customFormat="1" ht="14.4" customHeight="1" x14ac:dyDescent="0.3">
      <c r="A19" s="667" t="s">
        <v>766</v>
      </c>
      <c r="B19" s="668">
        <v>235214594</v>
      </c>
      <c r="C19" s="668">
        <f>28637028+161726905+1329091+100000+421509895+12658182+60136+2997954+7867499+11211930</f>
        <v>648098620</v>
      </c>
      <c r="D19" s="668">
        <f t="shared" si="1"/>
        <v>883313214</v>
      </c>
      <c r="E19" s="668">
        <v>0</v>
      </c>
      <c r="F19" s="668">
        <v>256862292</v>
      </c>
      <c r="G19" s="668">
        <f t="shared" si="0"/>
        <v>256862292</v>
      </c>
      <c r="H19" s="658"/>
      <c r="I19"/>
      <c r="J19"/>
      <c r="K19"/>
      <c r="L19"/>
      <c r="M19" s="658"/>
      <c r="N19" s="658"/>
      <c r="O19" s="658"/>
      <c r="P19" s="658"/>
      <c r="Q19" s="658"/>
      <c r="R19" s="658"/>
      <c r="S19" s="658"/>
      <c r="T19" s="658"/>
      <c r="U19" s="658"/>
      <c r="V19" s="658"/>
      <c r="W19" s="658"/>
      <c r="X19" s="658"/>
      <c r="Y19" s="658"/>
      <c r="Z19" s="658"/>
      <c r="AA19" s="658"/>
      <c r="AB19" s="658"/>
      <c r="AC19" s="658"/>
      <c r="AD19" s="658"/>
      <c r="AE19" s="658"/>
      <c r="AF19" s="658"/>
      <c r="AG19" s="658"/>
    </row>
    <row r="20" spans="1:33" s="659" customFormat="1" x14ac:dyDescent="0.3">
      <c r="A20" s="667" t="s">
        <v>767</v>
      </c>
      <c r="B20" s="668">
        <v>0</v>
      </c>
      <c r="C20" s="668">
        <v>23721744</v>
      </c>
      <c r="D20" s="668">
        <f t="shared" si="1"/>
        <v>23721744</v>
      </c>
      <c r="E20" s="668">
        <v>0</v>
      </c>
      <c r="F20" s="668">
        <v>240742795</v>
      </c>
      <c r="G20" s="668">
        <f t="shared" si="0"/>
        <v>240742795</v>
      </c>
      <c r="H20" s="658"/>
      <c r="I20"/>
      <c r="J20"/>
      <c r="K20"/>
      <c r="L20"/>
      <c r="M20" s="658"/>
      <c r="N20" s="658"/>
      <c r="O20" s="658"/>
      <c r="P20" s="658"/>
      <c r="Q20" s="658"/>
      <c r="R20" s="658"/>
      <c r="S20" s="658"/>
      <c r="T20" s="658"/>
      <c r="U20" s="658"/>
      <c r="V20" s="658"/>
      <c r="W20" s="658"/>
      <c r="X20" s="658"/>
      <c r="Y20" s="658"/>
      <c r="Z20" s="658"/>
      <c r="AA20" s="658"/>
      <c r="AB20" s="658"/>
      <c r="AC20" s="658"/>
      <c r="AD20" s="658"/>
      <c r="AE20" s="658"/>
      <c r="AF20" s="658"/>
      <c r="AG20" s="658"/>
    </row>
    <row r="21" spans="1:33" s="659" customFormat="1" ht="14.4" customHeight="1" x14ac:dyDescent="0.3">
      <c r="A21" s="667" t="s">
        <v>768</v>
      </c>
      <c r="B21" s="668">
        <v>0</v>
      </c>
      <c r="C21" s="668">
        <v>70060668</v>
      </c>
      <c r="D21" s="668">
        <f t="shared" si="1"/>
        <v>70060668</v>
      </c>
      <c r="E21" s="668">
        <v>0</v>
      </c>
      <c r="F21" s="668">
        <v>47677888</v>
      </c>
      <c r="G21" s="668">
        <f t="shared" si="0"/>
        <v>47677888</v>
      </c>
      <c r="H21" s="658"/>
      <c r="I21"/>
      <c r="J21"/>
      <c r="K21"/>
      <c r="L21"/>
      <c r="M21" s="658"/>
      <c r="N21" s="658"/>
      <c r="O21" s="658"/>
      <c r="P21" s="658"/>
      <c r="Q21" s="658"/>
      <c r="R21" s="658"/>
      <c r="S21" s="658"/>
      <c r="T21" s="658"/>
      <c r="U21" s="658"/>
      <c r="V21" s="658"/>
      <c r="W21" s="658"/>
      <c r="X21" s="658"/>
      <c r="Y21" s="658"/>
      <c r="Z21" s="658"/>
      <c r="AA21" s="658"/>
      <c r="AB21" s="658"/>
      <c r="AC21" s="658"/>
      <c r="AD21" s="658"/>
      <c r="AE21" s="658"/>
      <c r="AF21" s="658"/>
      <c r="AG21" s="658"/>
    </row>
    <row r="22" spans="1:33" s="659" customFormat="1" x14ac:dyDescent="0.3">
      <c r="A22" s="667" t="s">
        <v>769</v>
      </c>
      <c r="B22" s="668">
        <v>327940031</v>
      </c>
      <c r="C22" s="668">
        <v>127623929</v>
      </c>
      <c r="D22" s="668">
        <f t="shared" si="1"/>
        <v>455563960</v>
      </c>
      <c r="E22" s="668">
        <v>0</v>
      </c>
      <c r="F22" s="668">
        <v>16741804</v>
      </c>
      <c r="G22" s="668">
        <f t="shared" si="0"/>
        <v>16741804</v>
      </c>
      <c r="H22" s="658"/>
      <c r="I22"/>
      <c r="J22"/>
      <c r="K22"/>
      <c r="L22"/>
      <c r="M22" s="658"/>
      <c r="N22" s="658"/>
      <c r="O22" s="658"/>
      <c r="P22" s="658"/>
      <c r="Q22" s="658"/>
      <c r="R22" s="658"/>
      <c r="S22" s="658"/>
      <c r="T22" s="658"/>
      <c r="U22" s="658"/>
      <c r="V22" s="658"/>
      <c r="W22" s="658"/>
      <c r="X22" s="658"/>
      <c r="Y22" s="658"/>
      <c r="Z22" s="658"/>
      <c r="AA22" s="658"/>
      <c r="AB22" s="658"/>
      <c r="AC22" s="658"/>
      <c r="AD22" s="658"/>
      <c r="AE22" s="658"/>
      <c r="AF22" s="658"/>
      <c r="AG22" s="658"/>
    </row>
    <row r="23" spans="1:33" s="659" customFormat="1" x14ac:dyDescent="0.3">
      <c r="A23" s="667" t="s">
        <v>770</v>
      </c>
      <c r="B23" s="668">
        <v>0</v>
      </c>
      <c r="C23" s="668">
        <v>684149525</v>
      </c>
      <c r="D23" s="668">
        <f t="shared" si="1"/>
        <v>684149525</v>
      </c>
      <c r="E23" s="668">
        <v>0</v>
      </c>
      <c r="F23" s="668">
        <v>707865866</v>
      </c>
      <c r="G23" s="668">
        <f t="shared" si="0"/>
        <v>707865866</v>
      </c>
      <c r="H23" s="658"/>
      <c r="I23"/>
      <c r="J23"/>
      <c r="K23"/>
      <c r="L23"/>
      <c r="M23" s="658"/>
      <c r="N23" s="658"/>
      <c r="O23" s="658"/>
      <c r="P23" s="658"/>
      <c r="Q23" s="658"/>
      <c r="R23" s="658"/>
      <c r="S23" s="658"/>
      <c r="T23" s="658"/>
      <c r="U23" s="658"/>
      <c r="V23" s="658"/>
      <c r="W23" s="658"/>
      <c r="X23" s="658"/>
      <c r="Y23" s="658"/>
      <c r="Z23" s="658"/>
      <c r="AA23" s="658"/>
      <c r="AB23" s="658"/>
      <c r="AC23" s="658"/>
      <c r="AD23" s="658"/>
      <c r="AE23" s="658"/>
      <c r="AF23" s="658"/>
      <c r="AG23" s="658"/>
    </row>
    <row r="24" spans="1:33" s="659" customFormat="1" x14ac:dyDescent="0.3">
      <c r="A24" s="667" t="s">
        <v>771</v>
      </c>
      <c r="B24" s="668">
        <f>23626374+27500+143940043+374089034+19045301+629923117+211918416</f>
        <v>1402569785</v>
      </c>
      <c r="C24" s="668">
        <f>130196407+28116683+5350000</f>
        <v>163663090</v>
      </c>
      <c r="D24" s="668">
        <f t="shared" si="1"/>
        <v>1566232875</v>
      </c>
      <c r="E24" s="668">
        <v>0</v>
      </c>
      <c r="F24" s="668">
        <v>1149131045</v>
      </c>
      <c r="G24" s="668">
        <f t="shared" si="0"/>
        <v>1149131045</v>
      </c>
      <c r="H24" s="658"/>
      <c r="I24"/>
      <c r="J24"/>
      <c r="K24"/>
      <c r="L24"/>
      <c r="M24" s="658"/>
      <c r="N24" s="658"/>
      <c r="O24" s="658"/>
      <c r="P24" s="658"/>
      <c r="Q24" s="658"/>
      <c r="R24" s="658"/>
      <c r="S24" s="658"/>
      <c r="T24" s="658"/>
      <c r="U24" s="658"/>
      <c r="V24" s="658"/>
      <c r="W24" s="658"/>
      <c r="X24" s="658"/>
      <c r="Y24" s="658"/>
      <c r="Z24" s="658"/>
      <c r="AA24" s="658"/>
      <c r="AB24" s="658"/>
      <c r="AC24" s="658"/>
      <c r="AD24" s="658"/>
      <c r="AE24" s="658"/>
      <c r="AF24" s="658"/>
      <c r="AG24" s="658"/>
    </row>
    <row r="25" spans="1:33" s="659" customFormat="1" x14ac:dyDescent="0.3">
      <c r="A25" s="667" t="s">
        <v>772</v>
      </c>
      <c r="B25" s="668">
        <f>1949176+7446670+12764066</f>
        <v>22159912</v>
      </c>
      <c r="C25" s="668">
        <v>41538325</v>
      </c>
      <c r="D25" s="668">
        <f t="shared" si="1"/>
        <v>63698237</v>
      </c>
      <c r="E25" s="668">
        <v>0</v>
      </c>
      <c r="F25" s="668">
        <v>18156436</v>
      </c>
      <c r="G25" s="668">
        <f t="shared" si="0"/>
        <v>18156436</v>
      </c>
      <c r="H25" s="658"/>
      <c r="I25"/>
      <c r="J25"/>
      <c r="K25"/>
      <c r="L25"/>
      <c r="M25" s="658"/>
      <c r="N25" s="658"/>
      <c r="O25" s="658"/>
      <c r="P25" s="658"/>
      <c r="Q25" s="658"/>
      <c r="R25" s="658"/>
      <c r="S25" s="658"/>
      <c r="T25" s="658"/>
      <c r="U25" s="658"/>
      <c r="V25" s="658"/>
      <c r="W25" s="658"/>
      <c r="X25" s="658"/>
      <c r="Y25" s="658"/>
      <c r="Z25" s="658"/>
      <c r="AA25" s="658"/>
      <c r="AB25" s="658"/>
      <c r="AC25" s="658"/>
      <c r="AD25" s="658"/>
      <c r="AE25" s="658"/>
      <c r="AF25" s="658"/>
      <c r="AG25" s="658"/>
    </row>
    <row r="26" spans="1:33" s="659" customFormat="1" x14ac:dyDescent="0.3">
      <c r="A26" s="667" t="s">
        <v>773</v>
      </c>
      <c r="B26" s="668">
        <f>984432+3760944+6446498</f>
        <v>11191874</v>
      </c>
      <c r="C26" s="668">
        <v>44592862</v>
      </c>
      <c r="D26" s="668">
        <f t="shared" si="1"/>
        <v>55784736</v>
      </c>
      <c r="E26" s="668">
        <v>0</v>
      </c>
      <c r="F26" s="668">
        <v>44327033</v>
      </c>
      <c r="G26" s="668">
        <f t="shared" si="0"/>
        <v>44327033</v>
      </c>
      <c r="H26" s="658"/>
      <c r="I26"/>
      <c r="J26"/>
      <c r="K26"/>
      <c r="L26"/>
      <c r="M26" s="658"/>
      <c r="N26" s="658"/>
      <c r="O26" s="658"/>
      <c r="P26" s="658"/>
      <c r="Q26" s="658"/>
      <c r="R26" s="658"/>
      <c r="S26" s="658"/>
      <c r="T26" s="658"/>
      <c r="U26" s="658"/>
      <c r="V26" s="658"/>
      <c r="W26" s="658"/>
      <c r="X26" s="658"/>
      <c r="Y26" s="658"/>
      <c r="Z26" s="658"/>
      <c r="AA26" s="658"/>
      <c r="AB26" s="658"/>
      <c r="AC26" s="658"/>
      <c r="AD26" s="658"/>
      <c r="AE26" s="658"/>
      <c r="AF26" s="658"/>
      <c r="AG26" s="658"/>
    </row>
    <row r="27" spans="1:33" s="659" customFormat="1" x14ac:dyDescent="0.3">
      <c r="A27" s="667" t="s">
        <v>774</v>
      </c>
      <c r="B27" s="668">
        <v>0</v>
      </c>
      <c r="C27" s="668">
        <v>0</v>
      </c>
      <c r="D27" s="668">
        <f t="shared" si="1"/>
        <v>0</v>
      </c>
      <c r="E27" s="668">
        <v>0</v>
      </c>
      <c r="F27" s="668">
        <v>1714268</v>
      </c>
      <c r="G27" s="668">
        <f t="shared" si="0"/>
        <v>1714268</v>
      </c>
      <c r="H27" s="658"/>
      <c r="I27"/>
      <c r="J27"/>
      <c r="K27"/>
      <c r="L27"/>
      <c r="M27" s="658"/>
      <c r="N27" s="658"/>
      <c r="O27" s="658"/>
      <c r="P27" s="658"/>
      <c r="Q27" s="658"/>
      <c r="R27" s="658"/>
      <c r="S27" s="658"/>
      <c r="T27" s="658"/>
      <c r="U27" s="658"/>
      <c r="V27" s="658"/>
      <c r="W27" s="658"/>
      <c r="X27" s="658"/>
      <c r="Y27" s="658"/>
      <c r="Z27" s="658"/>
      <c r="AA27" s="658"/>
      <c r="AB27" s="658"/>
      <c r="AC27" s="658"/>
      <c r="AD27" s="658"/>
      <c r="AE27" s="658"/>
      <c r="AF27" s="658"/>
      <c r="AG27" s="658"/>
    </row>
    <row r="28" spans="1:33" s="659" customFormat="1" x14ac:dyDescent="0.3">
      <c r="A28" s="667" t="s">
        <v>775</v>
      </c>
      <c r="B28" s="668">
        <v>4965909</v>
      </c>
      <c r="C28" s="668">
        <v>5272728</v>
      </c>
      <c r="D28" s="668">
        <f t="shared" si="1"/>
        <v>10238637</v>
      </c>
      <c r="E28" s="668">
        <v>0</v>
      </c>
      <c r="F28" s="668">
        <v>0</v>
      </c>
      <c r="G28" s="668">
        <f t="shared" si="0"/>
        <v>0</v>
      </c>
      <c r="H28" s="658"/>
      <c r="I28"/>
      <c r="J28"/>
      <c r="K28"/>
      <c r="L28"/>
      <c r="M28" s="658"/>
      <c r="N28" s="658"/>
      <c r="O28" s="658"/>
      <c r="P28" s="658"/>
      <c r="Q28" s="658"/>
      <c r="R28" s="658"/>
      <c r="S28" s="658"/>
      <c r="T28" s="658"/>
      <c r="U28" s="658"/>
      <c r="V28" s="658"/>
      <c r="W28" s="658"/>
      <c r="X28" s="658"/>
      <c r="Y28" s="658"/>
      <c r="Z28" s="658"/>
      <c r="AA28" s="658"/>
      <c r="AB28" s="658"/>
      <c r="AC28" s="658"/>
      <c r="AD28" s="658"/>
      <c r="AE28" s="658"/>
      <c r="AF28" s="658"/>
      <c r="AG28" s="658"/>
    </row>
    <row r="29" spans="1:33" s="659" customFormat="1" x14ac:dyDescent="0.3">
      <c r="A29" s="667" t="s">
        <v>776</v>
      </c>
      <c r="B29" s="668">
        <v>0</v>
      </c>
      <c r="C29" s="668">
        <v>200000</v>
      </c>
      <c r="D29" s="668">
        <f t="shared" si="1"/>
        <v>200000</v>
      </c>
      <c r="E29" s="668">
        <v>0</v>
      </c>
      <c r="F29" s="668">
        <v>200000</v>
      </c>
      <c r="G29" s="668">
        <f t="shared" si="0"/>
        <v>200000</v>
      </c>
      <c r="H29" s="658"/>
      <c r="I29"/>
      <c r="J29"/>
      <c r="K29"/>
      <c r="L29"/>
      <c r="M29" s="658"/>
      <c r="N29" s="658"/>
      <c r="O29" s="658"/>
      <c r="P29" s="658"/>
      <c r="Q29" s="658"/>
      <c r="R29" s="658"/>
      <c r="S29" s="658"/>
      <c r="T29" s="658"/>
      <c r="U29" s="658"/>
      <c r="V29" s="658"/>
      <c r="W29" s="658"/>
      <c r="X29" s="658"/>
      <c r="Y29" s="658"/>
      <c r="Z29" s="658"/>
      <c r="AA29" s="658"/>
      <c r="AB29" s="658"/>
      <c r="AC29" s="658"/>
      <c r="AD29" s="658"/>
      <c r="AE29" s="658"/>
      <c r="AF29" s="658"/>
      <c r="AG29" s="658"/>
    </row>
    <row r="30" spans="1:33" s="659" customFormat="1" x14ac:dyDescent="0.3">
      <c r="A30" s="667" t="s">
        <v>777</v>
      </c>
      <c r="B30" s="668">
        <v>0</v>
      </c>
      <c r="C30" s="668">
        <v>0</v>
      </c>
      <c r="D30" s="668">
        <f t="shared" si="1"/>
        <v>0</v>
      </c>
      <c r="E30" s="668">
        <v>0</v>
      </c>
      <c r="F30" s="668">
        <v>0</v>
      </c>
      <c r="G30" s="668">
        <f t="shared" si="0"/>
        <v>0</v>
      </c>
      <c r="H30" s="658"/>
      <c r="I30"/>
      <c r="J30"/>
      <c r="K30"/>
      <c r="L30"/>
      <c r="M30" s="658"/>
      <c r="N30" s="658"/>
      <c r="O30" s="658"/>
      <c r="P30" s="658"/>
      <c r="Q30" s="658"/>
      <c r="R30" s="658"/>
      <c r="S30" s="658"/>
      <c r="T30" s="658"/>
      <c r="U30" s="658"/>
      <c r="V30" s="658"/>
      <c r="W30" s="658"/>
      <c r="X30" s="658"/>
      <c r="Y30" s="658"/>
      <c r="Z30" s="658"/>
      <c r="AA30" s="658"/>
      <c r="AB30" s="658"/>
      <c r="AC30" s="658"/>
      <c r="AD30" s="658"/>
      <c r="AE30" s="658"/>
      <c r="AF30" s="658"/>
      <c r="AG30" s="658"/>
    </row>
    <row r="31" spans="1:33" s="659" customFormat="1" x14ac:dyDescent="0.3">
      <c r="A31" s="667" t="s">
        <v>778</v>
      </c>
      <c r="B31" s="668">
        <v>0</v>
      </c>
      <c r="C31" s="668">
        <v>2654043268</v>
      </c>
      <c r="D31" s="668">
        <f t="shared" si="1"/>
        <v>2654043268</v>
      </c>
      <c r="E31" s="668">
        <v>0</v>
      </c>
      <c r="F31" s="668">
        <v>2247902334</v>
      </c>
      <c r="G31" s="668">
        <f t="shared" si="0"/>
        <v>2247902334</v>
      </c>
      <c r="H31" s="658"/>
      <c r="I31"/>
      <c r="J31"/>
      <c r="K31"/>
      <c r="L31"/>
      <c r="M31" s="658"/>
      <c r="N31" s="658"/>
      <c r="O31" s="658"/>
      <c r="P31" s="658"/>
      <c r="Q31" s="658"/>
      <c r="R31" s="658"/>
      <c r="S31" s="658"/>
      <c r="T31" s="658"/>
      <c r="U31" s="658"/>
      <c r="V31" s="658"/>
      <c r="W31" s="658"/>
      <c r="X31" s="658"/>
      <c r="Y31" s="658"/>
      <c r="Z31" s="658"/>
      <c r="AA31" s="658"/>
      <c r="AB31" s="658"/>
      <c r="AC31" s="658"/>
      <c r="AD31" s="658"/>
      <c r="AE31" s="658"/>
      <c r="AF31" s="658"/>
      <c r="AG31" s="658"/>
    </row>
    <row r="32" spans="1:33" s="659" customFormat="1" x14ac:dyDescent="0.3">
      <c r="A32" s="667" t="s">
        <v>779</v>
      </c>
      <c r="B32" s="668">
        <v>0</v>
      </c>
      <c r="C32" s="668">
        <v>5555739</v>
      </c>
      <c r="D32" s="668">
        <f t="shared" si="1"/>
        <v>5555739</v>
      </c>
      <c r="E32" s="668">
        <v>0</v>
      </c>
      <c r="F32" s="668">
        <v>2634090</v>
      </c>
      <c r="G32" s="668">
        <f t="shared" si="0"/>
        <v>2634090</v>
      </c>
      <c r="H32" s="658"/>
      <c r="I32"/>
      <c r="J32"/>
      <c r="K32"/>
      <c r="L32"/>
      <c r="M32" s="658"/>
      <c r="N32" s="658"/>
      <c r="O32" s="658"/>
      <c r="P32" s="658"/>
      <c r="Q32" s="658"/>
      <c r="R32" s="658"/>
      <c r="S32" s="658"/>
      <c r="T32" s="658"/>
      <c r="U32" s="658"/>
      <c r="V32" s="658"/>
      <c r="W32" s="658"/>
      <c r="X32" s="658"/>
      <c r="Y32" s="658"/>
      <c r="Z32" s="658"/>
      <c r="AA32" s="658"/>
      <c r="AB32" s="658"/>
      <c r="AC32" s="658"/>
      <c r="AD32" s="658"/>
      <c r="AE32" s="658"/>
      <c r="AF32" s="658"/>
      <c r="AG32" s="658"/>
    </row>
    <row r="33" spans="1:33" s="659" customFormat="1" ht="14.4" customHeight="1" x14ac:dyDescent="0.3">
      <c r="A33" s="667" t="s">
        <v>780</v>
      </c>
      <c r="B33" s="668">
        <v>0</v>
      </c>
      <c r="C33" s="668">
        <v>0</v>
      </c>
      <c r="D33" s="668">
        <f t="shared" si="1"/>
        <v>0</v>
      </c>
      <c r="E33" s="668">
        <v>0</v>
      </c>
      <c r="F33" s="668">
        <v>0</v>
      </c>
      <c r="G33" s="668">
        <f t="shared" si="0"/>
        <v>0</v>
      </c>
      <c r="H33" s="658"/>
      <c r="I33"/>
      <c r="J33"/>
      <c r="K33"/>
      <c r="L33"/>
      <c r="M33" s="658"/>
      <c r="N33" s="658"/>
      <c r="O33" s="658"/>
      <c r="P33" s="658"/>
      <c r="Q33" s="658"/>
      <c r="R33" s="658"/>
      <c r="S33" s="658"/>
      <c r="T33" s="658"/>
      <c r="U33" s="658"/>
      <c r="V33" s="658"/>
      <c r="W33" s="658"/>
      <c r="X33" s="658"/>
      <c r="Y33" s="658"/>
      <c r="Z33" s="658"/>
      <c r="AA33" s="658"/>
      <c r="AB33" s="658"/>
      <c r="AC33" s="658"/>
      <c r="AD33" s="658"/>
      <c r="AE33" s="658"/>
      <c r="AF33" s="658"/>
      <c r="AG33" s="658"/>
    </row>
    <row r="34" spans="1:33" s="659" customFormat="1" ht="14.4" customHeight="1" x14ac:dyDescent="0.3">
      <c r="A34" s="667" t="s">
        <v>781</v>
      </c>
      <c r="B34" s="668">
        <f>69603279+160503105+135660879+70926759+160503105+30748536+14790912+69887621</f>
        <v>712624196</v>
      </c>
      <c r="C34" s="668">
        <v>0</v>
      </c>
      <c r="D34" s="668">
        <f t="shared" si="1"/>
        <v>712624196</v>
      </c>
      <c r="E34" s="668">
        <v>106936173</v>
      </c>
      <c r="F34" s="668">
        <v>0</v>
      </c>
      <c r="G34" s="668">
        <f t="shared" si="0"/>
        <v>106936173</v>
      </c>
      <c r="H34" s="658"/>
      <c r="I34"/>
      <c r="J34"/>
      <c r="K34"/>
      <c r="L34"/>
      <c r="M34" s="658"/>
      <c r="N34" s="658"/>
      <c r="O34" s="658"/>
      <c r="P34" s="658"/>
      <c r="Q34" s="658"/>
      <c r="R34" s="658"/>
      <c r="S34" s="658"/>
      <c r="T34" s="658"/>
      <c r="U34" s="658"/>
      <c r="V34" s="658"/>
      <c r="W34" s="658"/>
      <c r="X34" s="658"/>
      <c r="Y34" s="658"/>
      <c r="Z34" s="658"/>
      <c r="AA34" s="658"/>
      <c r="AB34" s="658"/>
      <c r="AC34" s="658"/>
      <c r="AD34" s="658"/>
      <c r="AE34" s="658"/>
      <c r="AF34" s="658"/>
      <c r="AG34" s="658"/>
    </row>
    <row r="35" spans="1:33" s="659" customFormat="1" x14ac:dyDescent="0.3">
      <c r="A35" s="667" t="s">
        <v>782</v>
      </c>
      <c r="B35" s="668">
        <v>958866092</v>
      </c>
      <c r="C35" s="668">
        <v>0</v>
      </c>
      <c r="D35" s="668">
        <f t="shared" si="1"/>
        <v>958866092</v>
      </c>
      <c r="E35" s="668">
        <v>405258247</v>
      </c>
      <c r="F35" s="668">
        <v>0</v>
      </c>
      <c r="G35" s="668">
        <f t="shared" si="0"/>
        <v>405258247</v>
      </c>
      <c r="H35" s="658"/>
      <c r="I35"/>
      <c r="J35"/>
      <c r="K35"/>
      <c r="L35"/>
      <c r="M35" s="658"/>
      <c r="N35" s="658"/>
      <c r="O35" s="658"/>
      <c r="P35" s="658"/>
      <c r="Q35" s="658"/>
      <c r="R35" s="658"/>
      <c r="S35" s="658"/>
      <c r="T35" s="658"/>
      <c r="U35" s="658"/>
      <c r="V35" s="658"/>
      <c r="W35" s="658"/>
      <c r="X35" s="658"/>
      <c r="Y35" s="658"/>
      <c r="Z35" s="658"/>
      <c r="AA35" s="658"/>
      <c r="AB35" s="658"/>
      <c r="AC35" s="658"/>
      <c r="AD35" s="658"/>
      <c r="AE35" s="658"/>
      <c r="AF35" s="658"/>
      <c r="AG35" s="658"/>
    </row>
    <row r="36" spans="1:33" s="659" customFormat="1" ht="14.4" customHeight="1" x14ac:dyDescent="0.3">
      <c r="A36" s="667" t="s">
        <v>783</v>
      </c>
      <c r="B36" s="668">
        <v>0</v>
      </c>
      <c r="C36" s="668">
        <v>0</v>
      </c>
      <c r="D36" s="668">
        <f t="shared" si="1"/>
        <v>0</v>
      </c>
      <c r="E36" s="668">
        <v>11052020</v>
      </c>
      <c r="F36" s="668">
        <v>0</v>
      </c>
      <c r="G36" s="668">
        <f t="shared" si="0"/>
        <v>11052020</v>
      </c>
      <c r="H36" s="658"/>
      <c r="I36"/>
      <c r="J36"/>
      <c r="K36"/>
      <c r="L36"/>
      <c r="M36" s="658"/>
      <c r="N36" s="658"/>
      <c r="O36" s="658"/>
      <c r="P36" s="658"/>
      <c r="Q36" s="658"/>
      <c r="R36" s="658"/>
      <c r="S36" s="658"/>
      <c r="T36" s="658"/>
      <c r="U36" s="658"/>
      <c r="V36" s="658"/>
      <c r="W36" s="658"/>
      <c r="X36" s="658"/>
      <c r="Y36" s="658"/>
      <c r="Z36" s="658"/>
      <c r="AA36" s="658"/>
      <c r="AB36" s="658"/>
      <c r="AC36" s="658"/>
      <c r="AD36" s="658"/>
      <c r="AE36" s="658"/>
      <c r="AF36" s="658"/>
      <c r="AG36" s="658"/>
    </row>
    <row r="37" spans="1:33" s="659" customFormat="1" x14ac:dyDescent="0.3">
      <c r="A37" s="667" t="s">
        <v>784</v>
      </c>
      <c r="B37" s="668">
        <v>0</v>
      </c>
      <c r="C37" s="668">
        <v>98722112</v>
      </c>
      <c r="D37" s="668">
        <f t="shared" si="1"/>
        <v>98722112</v>
      </c>
      <c r="E37" s="668">
        <v>0</v>
      </c>
      <c r="F37" s="668">
        <v>3003209</v>
      </c>
      <c r="G37" s="668">
        <f t="shared" si="0"/>
        <v>3003209</v>
      </c>
      <c r="H37" s="658"/>
      <c r="I37"/>
      <c r="J37"/>
      <c r="K37"/>
      <c r="L37"/>
      <c r="M37" s="658"/>
      <c r="N37" s="658"/>
      <c r="O37" s="658"/>
      <c r="P37" s="658"/>
      <c r="Q37" s="658"/>
      <c r="R37" s="658"/>
      <c r="S37" s="658"/>
      <c r="T37" s="658"/>
      <c r="U37" s="658"/>
      <c r="V37" s="658"/>
      <c r="W37" s="658"/>
      <c r="X37" s="658"/>
      <c r="Y37" s="658"/>
      <c r="Z37" s="658"/>
      <c r="AA37" s="658"/>
      <c r="AB37" s="658"/>
      <c r="AC37" s="658"/>
      <c r="AD37" s="658"/>
      <c r="AE37" s="658"/>
      <c r="AF37" s="658"/>
      <c r="AG37" s="658"/>
    </row>
    <row r="38" spans="1:33" s="659" customFormat="1" ht="14.4" customHeight="1" x14ac:dyDescent="0.3">
      <c r="A38" s="667" t="s">
        <v>785</v>
      </c>
      <c r="B38" s="668">
        <v>0</v>
      </c>
      <c r="C38" s="668">
        <v>479468307</v>
      </c>
      <c r="D38" s="668">
        <f t="shared" si="1"/>
        <v>479468307</v>
      </c>
      <c r="E38" s="668">
        <v>0</v>
      </c>
      <c r="F38" s="668">
        <v>201679023</v>
      </c>
      <c r="G38" s="668">
        <f t="shared" si="0"/>
        <v>201679023</v>
      </c>
      <c r="H38" s="658"/>
      <c r="I38"/>
      <c r="J38"/>
      <c r="K38"/>
      <c r="L38"/>
      <c r="M38" s="658"/>
      <c r="N38" s="658"/>
      <c r="O38" s="658"/>
      <c r="P38" s="658"/>
      <c r="Q38" s="658"/>
      <c r="R38" s="658"/>
      <c r="S38" s="658"/>
      <c r="T38" s="658"/>
      <c r="U38" s="658"/>
      <c r="V38" s="658"/>
      <c r="W38" s="658"/>
      <c r="X38" s="658"/>
      <c r="Y38" s="658"/>
      <c r="Z38" s="658"/>
      <c r="AA38" s="658"/>
      <c r="AB38" s="658"/>
      <c r="AC38" s="658"/>
      <c r="AD38" s="658"/>
      <c r="AE38" s="658"/>
      <c r="AF38" s="658"/>
      <c r="AG38" s="658"/>
    </row>
    <row r="39" spans="1:33" s="659" customFormat="1" x14ac:dyDescent="0.3">
      <c r="A39" s="667" t="s">
        <v>786</v>
      </c>
      <c r="B39" s="668">
        <f>172770976+11083227</f>
        <v>183854203</v>
      </c>
      <c r="C39" s="668">
        <f>1910200+34417075+1761819+2378280+1228600+2487818+48000+397935869+172578</f>
        <v>442340239</v>
      </c>
      <c r="D39" s="668">
        <f t="shared" si="1"/>
        <v>626194442</v>
      </c>
      <c r="E39" s="668">
        <v>0</v>
      </c>
      <c r="F39" s="668">
        <v>4311368</v>
      </c>
      <c r="G39" s="668">
        <f t="shared" si="0"/>
        <v>4311368</v>
      </c>
      <c r="H39" s="658"/>
      <c r="I39"/>
      <c r="J39"/>
      <c r="K39"/>
      <c r="L39"/>
      <c r="M39" s="658"/>
      <c r="N39" s="658"/>
      <c r="O39" s="658"/>
      <c r="P39" s="658"/>
      <c r="Q39" s="658"/>
      <c r="R39" s="658"/>
      <c r="S39" s="658"/>
      <c r="T39" s="658"/>
      <c r="U39" s="658"/>
      <c r="V39" s="658"/>
      <c r="W39" s="658"/>
      <c r="X39" s="658"/>
      <c r="Y39" s="658"/>
      <c r="Z39" s="658"/>
      <c r="AA39" s="658"/>
      <c r="AB39" s="658"/>
      <c r="AC39" s="658"/>
      <c r="AD39" s="658"/>
      <c r="AE39" s="658"/>
      <c r="AF39" s="658"/>
      <c r="AG39" s="658"/>
    </row>
    <row r="40" spans="1:33" s="659" customFormat="1" x14ac:dyDescent="0.3">
      <c r="A40" s="667" t="s">
        <v>787</v>
      </c>
      <c r="B40" s="668">
        <v>100681819</v>
      </c>
      <c r="C40" s="668">
        <v>656762901</v>
      </c>
      <c r="D40" s="668">
        <f t="shared" si="1"/>
        <v>757444720</v>
      </c>
      <c r="E40" s="668">
        <v>0</v>
      </c>
      <c r="F40" s="668">
        <v>20916520</v>
      </c>
      <c r="G40" s="668">
        <f t="shared" si="0"/>
        <v>20916520</v>
      </c>
      <c r="H40" s="658"/>
      <c r="I40"/>
      <c r="J40"/>
      <c r="K40"/>
      <c r="L40"/>
      <c r="M40" s="658"/>
      <c r="N40" s="658"/>
      <c r="O40" s="658"/>
      <c r="P40" s="658"/>
      <c r="Q40" s="658"/>
      <c r="R40" s="658"/>
      <c r="S40" s="658"/>
      <c r="T40" s="658"/>
      <c r="U40" s="658"/>
      <c r="V40" s="658"/>
      <c r="W40" s="658"/>
      <c r="X40" s="658"/>
      <c r="Y40" s="658"/>
      <c r="Z40" s="658"/>
      <c r="AA40" s="658"/>
      <c r="AB40" s="658"/>
      <c r="AC40" s="658"/>
      <c r="AD40" s="658"/>
      <c r="AE40" s="658"/>
      <c r="AF40" s="658"/>
      <c r="AG40" s="658"/>
    </row>
    <row r="41" spans="1:33" s="659" customFormat="1" x14ac:dyDescent="0.3">
      <c r="A41" s="669" t="s">
        <v>788</v>
      </c>
      <c r="B41" s="668">
        <v>0</v>
      </c>
      <c r="C41" s="668">
        <v>0</v>
      </c>
      <c r="D41" s="668">
        <f t="shared" si="1"/>
        <v>0</v>
      </c>
      <c r="E41" s="668">
        <v>0</v>
      </c>
      <c r="F41" s="668">
        <v>0</v>
      </c>
      <c r="G41" s="668">
        <f t="shared" si="0"/>
        <v>0</v>
      </c>
      <c r="H41" s="658"/>
      <c r="I41"/>
      <c r="J41"/>
      <c r="K41"/>
      <c r="L41"/>
      <c r="M41" s="658"/>
      <c r="N41" s="658"/>
      <c r="O41" s="658"/>
      <c r="P41" s="658"/>
      <c r="Q41" s="658"/>
      <c r="R41" s="658"/>
      <c r="S41" s="658"/>
      <c r="T41" s="658"/>
      <c r="U41" s="658"/>
      <c r="V41" s="658"/>
      <c r="W41" s="658"/>
      <c r="X41" s="658"/>
      <c r="Y41" s="658"/>
      <c r="Z41" s="658"/>
      <c r="AA41" s="658"/>
      <c r="AB41" s="658"/>
      <c r="AC41" s="658"/>
      <c r="AD41" s="658"/>
      <c r="AE41" s="658"/>
      <c r="AF41" s="658"/>
      <c r="AG41" s="658"/>
    </row>
    <row r="42" spans="1:33" s="659" customFormat="1" x14ac:dyDescent="0.3">
      <c r="A42" s="670" t="s">
        <v>263</v>
      </c>
      <c r="B42" s="671">
        <f>+SUM($B$12:B41)</f>
        <v>5590506639</v>
      </c>
      <c r="C42" s="671">
        <f>+SUM($C$12:C41)</f>
        <v>7026754598</v>
      </c>
      <c r="D42" s="671">
        <f>+SUM($D$12:D41)</f>
        <v>12617261237</v>
      </c>
      <c r="E42" s="671">
        <f>+SUM($E$12:E41)</f>
        <v>589312287</v>
      </c>
      <c r="F42" s="671">
        <f>+SUM($F$12:F41)</f>
        <v>6498685127</v>
      </c>
      <c r="G42" s="671">
        <f>+SUM($G$12:G41)</f>
        <v>7087997414</v>
      </c>
      <c r="H42" s="658"/>
      <c r="I42"/>
      <c r="J42"/>
      <c r="K42"/>
      <c r="L42"/>
      <c r="M42" s="658"/>
      <c r="N42" s="658"/>
      <c r="O42" s="658"/>
      <c r="P42" s="658"/>
      <c r="Q42" s="658"/>
      <c r="R42" s="658"/>
      <c r="S42" s="658"/>
      <c r="T42" s="658"/>
      <c r="U42" s="658"/>
      <c r="V42" s="658"/>
      <c r="W42" s="658"/>
      <c r="X42" s="658"/>
      <c r="Y42" s="658"/>
      <c r="Z42" s="658"/>
      <c r="AA42" s="658"/>
      <c r="AB42" s="658"/>
      <c r="AC42" s="658"/>
      <c r="AD42" s="658"/>
      <c r="AE42" s="658"/>
      <c r="AF42" s="658"/>
      <c r="AG42" s="658"/>
    </row>
    <row r="43" spans="1:33" s="659" customFormat="1" x14ac:dyDescent="0.3">
      <c r="A43" s="658"/>
      <c r="B43" s="658"/>
      <c r="C43" s="672"/>
      <c r="D43" s="658"/>
      <c r="E43" s="658"/>
      <c r="F43" s="658"/>
      <c r="G43" s="658"/>
      <c r="H43" s="658"/>
      <c r="I43"/>
      <c r="J43"/>
      <c r="K43"/>
      <c r="L43"/>
      <c r="M43" s="658"/>
      <c r="N43" s="658"/>
      <c r="O43" s="658"/>
      <c r="P43" s="658"/>
      <c r="Q43" s="658"/>
      <c r="R43" s="658"/>
      <c r="S43" s="658"/>
      <c r="T43" s="658"/>
      <c r="U43" s="658"/>
      <c r="V43" s="658"/>
      <c r="W43" s="658"/>
      <c r="X43" s="658"/>
      <c r="Y43" s="658"/>
      <c r="Z43" s="658"/>
      <c r="AA43" s="658"/>
      <c r="AB43" s="658"/>
      <c r="AC43" s="658"/>
      <c r="AD43" s="658"/>
      <c r="AE43" s="658"/>
      <c r="AF43" s="658"/>
      <c r="AG43" s="658"/>
    </row>
    <row r="44" spans="1:33" s="659" customFormat="1" x14ac:dyDescent="0.3">
      <c r="A44" s="658"/>
      <c r="B44" s="658"/>
      <c r="C44" s="673"/>
      <c r="D44" s="658"/>
      <c r="E44" s="658"/>
      <c r="F44" s="658"/>
      <c r="G44" s="658"/>
      <c r="H44" s="658"/>
      <c r="I44"/>
      <c r="J44"/>
      <c r="K44"/>
      <c r="L44"/>
      <c r="M44" s="658"/>
      <c r="N44" s="658"/>
      <c r="O44" s="658"/>
      <c r="P44" s="658"/>
      <c r="Q44" s="658"/>
      <c r="R44" s="658"/>
      <c r="S44" s="658"/>
      <c r="T44" s="658"/>
      <c r="U44" s="658"/>
      <c r="V44" s="658"/>
      <c r="W44" s="658"/>
      <c r="X44" s="658"/>
      <c r="Y44" s="658"/>
      <c r="Z44" s="658"/>
      <c r="AA44" s="658"/>
      <c r="AB44" s="658"/>
      <c r="AC44" s="658"/>
      <c r="AD44" s="658"/>
      <c r="AE44" s="658"/>
      <c r="AF44" s="658"/>
      <c r="AG44" s="658"/>
    </row>
    <row r="45" spans="1:33" s="659" customFormat="1" x14ac:dyDescent="0.3">
      <c r="A45" s="674" t="s">
        <v>789</v>
      </c>
      <c r="B45" s="658"/>
      <c r="C45" s="672"/>
      <c r="D45" s="658"/>
      <c r="E45" s="658"/>
      <c r="F45" s="658"/>
      <c r="G45" s="658"/>
      <c r="H45" s="658"/>
      <c r="I45"/>
      <c r="J45"/>
      <c r="K45"/>
      <c r="L45"/>
      <c r="M45" s="658"/>
      <c r="N45" s="658"/>
      <c r="O45" s="658"/>
      <c r="P45" s="658"/>
      <c r="Q45" s="658"/>
      <c r="R45" s="658"/>
      <c r="S45" s="658"/>
      <c r="T45" s="658"/>
      <c r="U45" s="658"/>
      <c r="V45" s="658"/>
      <c r="W45" s="658"/>
      <c r="X45" s="658"/>
      <c r="Y45" s="658"/>
      <c r="Z45" s="658"/>
      <c r="AA45" s="658"/>
      <c r="AB45" s="658"/>
      <c r="AC45" s="658"/>
      <c r="AD45" s="658"/>
      <c r="AE45" s="658"/>
      <c r="AF45" s="658"/>
      <c r="AG45" s="658"/>
    </row>
    <row r="46" spans="1:33" s="659" customFormat="1" x14ac:dyDescent="0.3">
      <c r="A46" s="674"/>
      <c r="B46" s="658"/>
      <c r="C46" s="675"/>
      <c r="D46" s="658"/>
      <c r="E46" s="658"/>
      <c r="F46" s="658"/>
      <c r="G46" s="658"/>
      <c r="H46" s="658"/>
      <c r="I46"/>
      <c r="J46"/>
      <c r="K46"/>
      <c r="L46"/>
      <c r="M46" s="658"/>
      <c r="N46" s="658"/>
      <c r="O46" s="658"/>
      <c r="P46" s="658"/>
      <c r="Q46" s="658"/>
      <c r="R46" s="658"/>
      <c r="S46" s="658"/>
      <c r="T46" s="658"/>
      <c r="U46" s="658"/>
      <c r="V46" s="658"/>
      <c r="W46" s="658"/>
      <c r="X46" s="658"/>
      <c r="Y46" s="658"/>
      <c r="Z46" s="658"/>
      <c r="AA46" s="658"/>
      <c r="AB46" s="658"/>
      <c r="AC46" s="658"/>
      <c r="AD46" s="658"/>
      <c r="AE46" s="658"/>
      <c r="AF46" s="658"/>
      <c r="AG46" s="658"/>
    </row>
    <row r="47" spans="1:33" s="659" customFormat="1" x14ac:dyDescent="0.3">
      <c r="A47" s="676" t="s">
        <v>790</v>
      </c>
      <c r="B47" s="658"/>
      <c r="C47" s="658"/>
      <c r="D47" s="658"/>
      <c r="E47" s="658"/>
      <c r="F47" s="658"/>
      <c r="G47" s="658"/>
      <c r="H47" s="658"/>
      <c r="I47"/>
      <c r="J47"/>
      <c r="K47"/>
      <c r="L47"/>
      <c r="M47" s="658"/>
      <c r="N47" s="658"/>
      <c r="O47" s="658"/>
      <c r="P47" s="658"/>
      <c r="Q47" s="658"/>
      <c r="R47" s="658"/>
      <c r="S47" s="658"/>
      <c r="T47" s="658"/>
      <c r="U47" s="658"/>
      <c r="V47" s="658"/>
      <c r="W47" s="658"/>
      <c r="X47" s="658"/>
      <c r="Y47" s="658"/>
      <c r="Z47" s="658"/>
      <c r="AA47" s="658"/>
      <c r="AB47" s="658"/>
      <c r="AC47" s="658"/>
      <c r="AD47" s="658"/>
      <c r="AE47" s="658"/>
      <c r="AF47" s="658"/>
      <c r="AG47" s="658"/>
    </row>
    <row r="48" spans="1:33" s="659" customFormat="1" ht="14.4" customHeight="1" x14ac:dyDescent="0.3">
      <c r="A48" s="658"/>
      <c r="B48" s="658"/>
      <c r="C48" s="658"/>
      <c r="D48" s="658"/>
      <c r="E48" s="658"/>
      <c r="F48" s="658"/>
      <c r="G48" s="658"/>
      <c r="H48" s="658"/>
      <c r="I48"/>
      <c r="J48"/>
      <c r="K48"/>
      <c r="L48"/>
      <c r="M48" s="658"/>
      <c r="N48" s="658"/>
      <c r="O48" s="658"/>
      <c r="P48" s="658"/>
      <c r="Q48" s="658"/>
      <c r="R48" s="658"/>
      <c r="S48" s="658"/>
      <c r="T48" s="658"/>
      <c r="U48" s="658"/>
      <c r="V48" s="658"/>
      <c r="W48" s="658"/>
      <c r="X48" s="658"/>
      <c r="Y48" s="658"/>
      <c r="Z48" s="658"/>
      <c r="AA48" s="658"/>
      <c r="AB48" s="658"/>
      <c r="AC48" s="658"/>
      <c r="AD48" s="658"/>
      <c r="AE48" s="658"/>
      <c r="AF48" s="658"/>
      <c r="AG48" s="658"/>
    </row>
    <row r="49" spans="1:33" s="659" customFormat="1" x14ac:dyDescent="0.3">
      <c r="A49" s="658"/>
      <c r="B49" s="658"/>
      <c r="C49" s="658"/>
      <c r="D49" s="658"/>
      <c r="E49" s="658"/>
      <c r="F49" s="658"/>
      <c r="G49" s="658"/>
      <c r="H49" s="658"/>
      <c r="I49"/>
      <c r="J49"/>
      <c r="K49"/>
      <c r="L49"/>
      <c r="M49" s="658"/>
      <c r="N49" s="658"/>
      <c r="O49" s="658"/>
      <c r="P49" s="658"/>
      <c r="Q49" s="658"/>
      <c r="R49" s="658"/>
      <c r="S49" s="658"/>
      <c r="T49" s="658"/>
      <c r="U49" s="658"/>
      <c r="V49" s="658"/>
      <c r="W49" s="658"/>
      <c r="X49" s="658"/>
      <c r="Y49" s="658"/>
      <c r="Z49" s="658"/>
      <c r="AA49" s="658"/>
      <c r="AB49" s="658"/>
      <c r="AC49" s="658"/>
      <c r="AD49" s="658"/>
      <c r="AE49" s="658"/>
      <c r="AF49" s="658"/>
      <c r="AG49" s="658"/>
    </row>
    <row r="50" spans="1:33" s="659" customFormat="1" x14ac:dyDescent="0.3">
      <c r="A50" s="658"/>
      <c r="B50" s="658"/>
      <c r="C50" s="658"/>
      <c r="D50" s="658"/>
      <c r="E50" s="658"/>
      <c r="F50" s="658"/>
      <c r="G50" s="658"/>
      <c r="H50" s="658"/>
      <c r="I50"/>
      <c r="J50"/>
      <c r="K50"/>
      <c r="L50"/>
      <c r="M50" s="658"/>
      <c r="N50" s="658"/>
      <c r="O50" s="658"/>
      <c r="P50" s="658"/>
      <c r="Q50" s="658"/>
      <c r="R50" s="658"/>
      <c r="S50" s="658"/>
      <c r="T50" s="658"/>
      <c r="U50" s="658"/>
      <c r="V50" s="658"/>
      <c r="W50" s="658"/>
      <c r="X50" s="658"/>
      <c r="Y50" s="658"/>
      <c r="Z50" s="658"/>
      <c r="AA50" s="658"/>
      <c r="AB50" s="658"/>
      <c r="AC50" s="658"/>
      <c r="AD50" s="658"/>
      <c r="AE50" s="658"/>
      <c r="AF50" s="658"/>
      <c r="AG50" s="658"/>
    </row>
    <row r="51" spans="1:33" s="678" customFormat="1" x14ac:dyDescent="0.3">
      <c r="A51" s="658"/>
      <c r="B51" s="677"/>
      <c r="C51" s="677"/>
      <c r="D51" s="677"/>
      <c r="E51" s="677"/>
      <c r="F51" s="677"/>
      <c r="G51" s="677"/>
      <c r="H51" s="677"/>
      <c r="I51"/>
      <c r="J51"/>
      <c r="K51"/>
      <c r="L51"/>
      <c r="M51" s="677"/>
      <c r="N51" s="677"/>
      <c r="O51" s="677"/>
      <c r="P51" s="677"/>
      <c r="Q51" s="677"/>
      <c r="R51" s="677"/>
      <c r="S51" s="677"/>
      <c r="T51" s="677"/>
      <c r="U51" s="677"/>
      <c r="V51" s="677"/>
      <c r="W51" s="677"/>
      <c r="X51" s="677"/>
      <c r="Y51" s="677"/>
      <c r="Z51" s="677"/>
      <c r="AA51" s="677"/>
      <c r="AB51" s="677"/>
      <c r="AC51" s="677"/>
      <c r="AD51" s="677"/>
      <c r="AE51" s="677"/>
      <c r="AF51" s="677"/>
      <c r="AG51" s="677"/>
    </row>
    <row r="52" spans="1:33" s="678" customFormat="1" x14ac:dyDescent="0.3">
      <c r="A52" s="677"/>
      <c r="B52" s="677"/>
      <c r="C52" s="677"/>
      <c r="D52" s="677"/>
      <c r="E52" s="677"/>
      <c r="F52" s="677"/>
      <c r="G52" s="677"/>
      <c r="H52" s="677"/>
      <c r="I52"/>
      <c r="J52"/>
      <c r="K52"/>
      <c r="L52"/>
      <c r="M52" s="677"/>
      <c r="N52" s="677"/>
      <c r="O52" s="677"/>
      <c r="P52" s="677"/>
      <c r="Q52" s="677"/>
      <c r="R52" s="677"/>
      <c r="S52" s="677"/>
      <c r="T52" s="677"/>
      <c r="U52" s="677"/>
      <c r="V52" s="677"/>
      <c r="W52" s="677"/>
      <c r="X52" s="677"/>
      <c r="Y52" s="677"/>
      <c r="Z52" s="677"/>
      <c r="AA52" s="677"/>
      <c r="AB52" s="677"/>
      <c r="AC52" s="677"/>
      <c r="AD52" s="677"/>
      <c r="AE52" s="677"/>
      <c r="AF52" s="677"/>
      <c r="AG52" s="677"/>
    </row>
    <row r="53" spans="1:33" x14ac:dyDescent="0.3">
      <c r="A53" s="677"/>
      <c r="I53"/>
      <c r="J53"/>
      <c r="K53"/>
      <c r="L53"/>
    </row>
    <row r="54" spans="1:33" x14ac:dyDescent="0.3">
      <c r="I54"/>
      <c r="J54"/>
      <c r="K54"/>
      <c r="L54"/>
    </row>
    <row r="55" spans="1:33" x14ac:dyDescent="0.3">
      <c r="I55"/>
      <c r="J55"/>
      <c r="K55"/>
      <c r="L55"/>
    </row>
    <row r="56" spans="1:33" x14ac:dyDescent="0.3">
      <c r="I56"/>
      <c r="J56"/>
      <c r="K56"/>
      <c r="L56"/>
    </row>
  </sheetData>
  <mergeCells count="1">
    <mergeCell ref="A10:A11"/>
  </mergeCells>
  <hyperlinks>
    <hyperlink ref="G1" location="ER!A1" display="ER" xr:uid="{00000000-0004-0000-2000-000000000000}"/>
  </hyperlinks>
  <pageMargins left="0.7" right="0.7" top="0.75" bottom="0.75" header="0.3" footer="0.3"/>
  <pageSetup orientation="portrait" verticalDpi="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33"/>
  <dimension ref="A1:X28"/>
  <sheetViews>
    <sheetView showGridLines="0" zoomScale="80" zoomScaleNormal="80" workbookViewId="0">
      <selection activeCell="C26" sqref="C26"/>
    </sheetView>
  </sheetViews>
  <sheetFormatPr baseColWidth="10" defaultColWidth="10.6640625" defaultRowHeight="14.4" x14ac:dyDescent="0.3"/>
  <cols>
    <col min="1" max="1" width="48.33203125" style="264" customWidth="1"/>
    <col min="2" max="2" width="14.5546875" style="264" customWidth="1"/>
    <col min="3" max="3" width="18.6640625" style="264" customWidth="1"/>
    <col min="4" max="4" width="4.88671875" style="264" customWidth="1"/>
    <col min="5" max="5" width="38.109375" style="264" customWidth="1"/>
    <col min="6" max="6" width="15.6640625" style="264" customWidth="1"/>
    <col min="7" max="7" width="18" style="264" customWidth="1"/>
    <col min="8" max="8" width="14.88671875" style="264" bestFit="1" customWidth="1"/>
    <col min="9" max="9" width="14.109375" style="264" bestFit="1" customWidth="1"/>
    <col min="10" max="20" width="10.6640625" style="264"/>
  </cols>
  <sheetData>
    <row r="1" spans="1:24" ht="15.6" x14ac:dyDescent="0.3">
      <c r="A1" s="520" t="str">
        <f>Indice!C1</f>
        <v xml:space="preserve">ELADIA SOCIEDAD ANONIMA </v>
      </c>
      <c r="G1" s="645" t="s">
        <v>166</v>
      </c>
    </row>
    <row r="4" spans="1:24" x14ac:dyDescent="0.3">
      <c r="A4" s="1041" t="s">
        <v>791</v>
      </c>
      <c r="B4" s="1041"/>
      <c r="C4" s="1041"/>
      <c r="D4" s="1041"/>
      <c r="E4" s="1041"/>
      <c r="F4" s="1041"/>
      <c r="G4" s="1041"/>
      <c r="U4" s="264"/>
      <c r="V4" s="264"/>
      <c r="W4" s="264"/>
      <c r="X4" s="264"/>
    </row>
    <row r="5" spans="1:24" x14ac:dyDescent="0.3">
      <c r="A5" s="679"/>
      <c r="B5" s="680"/>
      <c r="C5" s="681"/>
      <c r="D5" s="681"/>
      <c r="E5" s="681"/>
      <c r="F5" s="682"/>
      <c r="U5" s="264"/>
      <c r="V5" s="264"/>
      <c r="W5" s="264"/>
      <c r="X5" s="264"/>
    </row>
    <row r="6" spans="1:24" x14ac:dyDescent="0.3">
      <c r="A6" s="683" t="s">
        <v>449</v>
      </c>
      <c r="B6" s="1074"/>
      <c r="C6" s="1074"/>
      <c r="D6" s="681"/>
      <c r="E6" s="683" t="s">
        <v>449</v>
      </c>
      <c r="F6" s="682"/>
      <c r="U6" s="264"/>
      <c r="V6" s="264"/>
      <c r="W6" s="264"/>
      <c r="X6" s="264"/>
    </row>
    <row r="7" spans="1:24" x14ac:dyDescent="0.3">
      <c r="A7" s="679"/>
      <c r="D7" s="681"/>
      <c r="E7" s="681"/>
      <c r="F7" s="682"/>
      <c r="U7" s="264"/>
      <c r="V7" s="264"/>
      <c r="W7" s="264"/>
      <c r="X7" s="264"/>
    </row>
    <row r="8" spans="1:24" x14ac:dyDescent="0.3">
      <c r="A8" s="684" t="s">
        <v>792</v>
      </c>
      <c r="B8" s="321">
        <v>45382</v>
      </c>
      <c r="C8" s="321">
        <v>45016</v>
      </c>
      <c r="D8" s="681"/>
      <c r="E8" s="684" t="s">
        <v>793</v>
      </c>
      <c r="F8" s="321">
        <v>45382</v>
      </c>
      <c r="G8" s="321">
        <v>45016</v>
      </c>
      <c r="U8" s="264"/>
      <c r="V8" s="264"/>
      <c r="W8" s="264"/>
      <c r="X8" s="264"/>
    </row>
    <row r="9" spans="1:24" x14ac:dyDescent="0.3">
      <c r="A9" s="679"/>
      <c r="B9" s="679"/>
      <c r="C9" s="679"/>
      <c r="D9" s="681"/>
      <c r="E9" s="679"/>
      <c r="F9" s="679"/>
      <c r="G9" s="679"/>
      <c r="U9" s="264"/>
      <c r="V9" s="264"/>
      <c r="W9" s="264"/>
      <c r="X9" s="264"/>
    </row>
    <row r="10" spans="1:24" x14ac:dyDescent="0.3">
      <c r="A10" s="679" t="s">
        <v>794</v>
      </c>
      <c r="B10" s="685">
        <v>323765964</v>
      </c>
      <c r="C10" s="686">
        <v>0</v>
      </c>
      <c r="D10" s="687"/>
      <c r="E10" s="679" t="s">
        <v>795</v>
      </c>
      <c r="F10" s="688">
        <v>872727</v>
      </c>
      <c r="G10" s="111">
        <v>0</v>
      </c>
      <c r="I10" s="689"/>
      <c r="U10" s="264"/>
      <c r="V10" s="264"/>
      <c r="W10" s="264"/>
      <c r="X10" s="264"/>
    </row>
    <row r="11" spans="1:24" x14ac:dyDescent="0.3">
      <c r="A11" s="679" t="s">
        <v>796</v>
      </c>
      <c r="B11" s="690">
        <f>914040712-15534924</f>
        <v>898505788</v>
      </c>
      <c r="C11" s="686">
        <v>5144023111</v>
      </c>
      <c r="D11" s="687"/>
      <c r="E11" s="679" t="s">
        <v>797</v>
      </c>
      <c r="F11" s="691">
        <v>30066705496</v>
      </c>
      <c r="G11" s="111">
        <v>0</v>
      </c>
      <c r="U11" s="264"/>
      <c r="V11" s="264"/>
      <c r="W11" s="264"/>
      <c r="X11" s="264"/>
    </row>
    <row r="12" spans="1:24" x14ac:dyDescent="0.3">
      <c r="A12" s="679" t="s">
        <v>798</v>
      </c>
      <c r="B12" s="692">
        <v>1431791089</v>
      </c>
      <c r="C12" s="686">
        <v>978976400</v>
      </c>
      <c r="D12" s="687"/>
      <c r="E12" s="679" t="s">
        <v>799</v>
      </c>
      <c r="F12" s="693">
        <v>1431791089</v>
      </c>
      <c r="G12" s="682">
        <v>1030036059</v>
      </c>
      <c r="H12" s="456"/>
      <c r="I12" s="337"/>
      <c r="U12" s="264"/>
      <c r="V12" s="264"/>
      <c r="W12" s="264"/>
      <c r="X12" s="264"/>
    </row>
    <row r="13" spans="1:24" x14ac:dyDescent="0.3">
      <c r="A13" s="679" t="s">
        <v>800</v>
      </c>
      <c r="B13" s="686">
        <v>0</v>
      </c>
      <c r="C13" s="686">
        <v>0</v>
      </c>
      <c r="D13" s="687"/>
      <c r="E13" s="679" t="s">
        <v>801</v>
      </c>
      <c r="F13" s="694">
        <v>835134609</v>
      </c>
      <c r="G13" s="111">
        <v>0</v>
      </c>
      <c r="H13" s="456"/>
      <c r="U13" s="264"/>
      <c r="V13" s="264"/>
      <c r="W13" s="264"/>
      <c r="X13" s="264"/>
    </row>
    <row r="14" spans="1:24" x14ac:dyDescent="0.3">
      <c r="A14" s="679" t="s">
        <v>802</v>
      </c>
      <c r="B14" s="685">
        <v>927687111</v>
      </c>
      <c r="C14" s="686">
        <v>0</v>
      </c>
      <c r="D14" s="687"/>
      <c r="E14" s="679" t="s">
        <v>803</v>
      </c>
      <c r="F14" s="404">
        <v>601725</v>
      </c>
      <c r="G14" s="111">
        <v>0</v>
      </c>
      <c r="U14" s="264"/>
      <c r="V14" s="264"/>
      <c r="W14" s="264"/>
      <c r="X14" s="264"/>
    </row>
    <row r="15" spans="1:24" x14ac:dyDescent="0.3">
      <c r="A15" s="679" t="s">
        <v>804</v>
      </c>
      <c r="B15" s="686">
        <v>0</v>
      </c>
      <c r="C15" s="686">
        <v>0</v>
      </c>
      <c r="D15" s="687"/>
      <c r="E15" s="679" t="s">
        <v>805</v>
      </c>
      <c r="F15" s="116">
        <v>0</v>
      </c>
      <c r="G15" s="111">
        <v>0</v>
      </c>
      <c r="U15" s="264"/>
      <c r="V15" s="264"/>
      <c r="W15" s="264"/>
      <c r="X15" s="264"/>
    </row>
    <row r="16" spans="1:24" x14ac:dyDescent="0.3">
      <c r="A16" s="679" t="s">
        <v>806</v>
      </c>
      <c r="B16" s="686">
        <v>0</v>
      </c>
      <c r="C16" s="686">
        <v>0</v>
      </c>
      <c r="D16" s="687"/>
      <c r="E16" s="679" t="s">
        <v>807</v>
      </c>
      <c r="F16" s="389">
        <v>1922038206</v>
      </c>
      <c r="G16" s="111">
        <v>0</v>
      </c>
      <c r="U16" s="264"/>
      <c r="V16" s="264"/>
      <c r="W16" s="264"/>
      <c r="X16" s="264"/>
    </row>
    <row r="17" spans="1:24" x14ac:dyDescent="0.3">
      <c r="A17" s="695"/>
      <c r="B17" s="696"/>
      <c r="C17" s="695"/>
      <c r="D17" s="687"/>
      <c r="E17" s="679"/>
      <c r="F17" s="697"/>
      <c r="G17" s="682"/>
      <c r="U17" s="264"/>
      <c r="V17" s="264"/>
      <c r="W17" s="264"/>
      <c r="X17" s="264"/>
    </row>
    <row r="18" spans="1:24" ht="15" thickBot="1" x14ac:dyDescent="0.35">
      <c r="A18" s="698" t="s">
        <v>263</v>
      </c>
      <c r="B18" s="609">
        <f>SUM($B$10:B16)</f>
        <v>3581749952</v>
      </c>
      <c r="C18" s="609">
        <f>SUM($C$10:C16)</f>
        <v>6122999511</v>
      </c>
      <c r="D18" s="699"/>
      <c r="E18" s="700" t="s">
        <v>263</v>
      </c>
      <c r="F18" s="609">
        <f>SUM($F$10:F16)</f>
        <v>34257143852</v>
      </c>
      <c r="G18" s="609">
        <f>SUM($G$10:G16)</f>
        <v>1030036059</v>
      </c>
      <c r="U18" s="264"/>
      <c r="V18" s="264"/>
      <c r="W18" s="264"/>
      <c r="X18" s="264"/>
    </row>
    <row r="19" spans="1:24" ht="15" thickTop="1" x14ac:dyDescent="0.3">
      <c r="A19" s="698"/>
      <c r="B19" s="701"/>
      <c r="C19" s="701"/>
      <c r="D19" s="699"/>
      <c r="E19" s="700"/>
      <c r="F19" s="701"/>
      <c r="G19" s="701"/>
      <c r="U19" s="264"/>
      <c r="V19" s="264"/>
      <c r="W19" s="264"/>
      <c r="X19" s="264"/>
    </row>
    <row r="20" spans="1:24" x14ac:dyDescent="0.3">
      <c r="A20"/>
      <c r="B20"/>
      <c r="C20"/>
      <c r="D20"/>
      <c r="E20" s="681"/>
      <c r="F20" s="682"/>
      <c r="U20" s="264"/>
      <c r="V20" s="264"/>
      <c r="W20" s="264"/>
      <c r="X20" s="264"/>
    </row>
    <row r="21" spans="1:24" x14ac:dyDescent="0.3">
      <c r="A21"/>
      <c r="B21"/>
      <c r="C21"/>
      <c r="D21" s="681"/>
      <c r="E21" s="681"/>
      <c r="F21" s="682"/>
      <c r="U21" s="264"/>
      <c r="V21" s="264"/>
      <c r="W21" s="264"/>
      <c r="X21" s="264"/>
    </row>
    <row r="22" spans="1:24" x14ac:dyDescent="0.3">
      <c r="A22" s="679"/>
      <c r="B22" s="702"/>
      <c r="C22"/>
      <c r="D22" s="681"/>
      <c r="E22" s="681"/>
      <c r="F22" s="682"/>
      <c r="U22" s="264"/>
      <c r="V22" s="264"/>
      <c r="W22" s="264"/>
      <c r="X22" s="264"/>
    </row>
    <row r="23" spans="1:24" x14ac:dyDescent="0.3">
      <c r="A23" s="679"/>
      <c r="B23" s="702"/>
      <c r="C23" s="131"/>
      <c r="D23" s="681"/>
      <c r="E23" s="681"/>
      <c r="F23" s="682"/>
      <c r="U23" s="264"/>
      <c r="V23" s="264"/>
      <c r="W23" s="264"/>
      <c r="X23" s="264"/>
    </row>
    <row r="24" spans="1:24" x14ac:dyDescent="0.3">
      <c r="A24" s="679"/>
      <c r="B24" s="702"/>
      <c r="C24"/>
      <c r="D24" s="681"/>
      <c r="E24" s="681"/>
      <c r="F24" s="682"/>
      <c r="U24" s="264"/>
      <c r="V24" s="264"/>
      <c r="W24" s="264"/>
      <c r="X24" s="264"/>
    </row>
    <row r="25" spans="1:24" x14ac:dyDescent="0.3">
      <c r="A25" s="679"/>
      <c r="B25" s="702"/>
      <c r="C25"/>
      <c r="D25" s="681"/>
      <c r="E25" s="681"/>
      <c r="F25" s="682"/>
      <c r="U25" s="264"/>
      <c r="V25" s="264"/>
      <c r="W25" s="264"/>
      <c r="X25" s="264"/>
    </row>
    <row r="26" spans="1:24" x14ac:dyDescent="0.3">
      <c r="A26" s="679"/>
      <c r="B26" s="702"/>
      <c r="C26"/>
      <c r="D26" s="681"/>
      <c r="E26" s="681"/>
      <c r="F26" s="682"/>
      <c r="U26" s="264"/>
      <c r="V26" s="264"/>
      <c r="W26" s="264"/>
      <c r="X26" s="264"/>
    </row>
    <row r="27" spans="1:24" x14ac:dyDescent="0.3">
      <c r="A27" s="679"/>
      <c r="B27" s="702"/>
      <c r="C27"/>
      <c r="D27" s="681"/>
      <c r="E27" s="681"/>
      <c r="F27" s="682"/>
      <c r="U27" s="264"/>
      <c r="V27" s="264"/>
      <c r="W27" s="264"/>
      <c r="X27" s="264"/>
    </row>
    <row r="28" spans="1:24" x14ac:dyDescent="0.3">
      <c r="A28"/>
      <c r="B28"/>
      <c r="C28"/>
      <c r="D28" s="681"/>
      <c r="E28" s="681"/>
      <c r="F28" s="682"/>
      <c r="U28" s="264"/>
      <c r="V28" s="264"/>
      <c r="W28" s="264"/>
      <c r="X28" s="264"/>
    </row>
  </sheetData>
  <mergeCells count="2">
    <mergeCell ref="A4:G4"/>
    <mergeCell ref="B6:C6"/>
  </mergeCells>
  <hyperlinks>
    <hyperlink ref="G1" location="ER!A1" display="ER" xr:uid="{00000000-0004-0000-2100-000000000000}"/>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34"/>
  <dimension ref="A1:AE24"/>
  <sheetViews>
    <sheetView showGridLines="0" zoomScale="80" zoomScaleNormal="80" workbookViewId="0">
      <selection activeCell="C26" sqref="C26"/>
    </sheetView>
  </sheetViews>
  <sheetFormatPr baseColWidth="10" defaultColWidth="10.6640625" defaultRowHeight="14.4" x14ac:dyDescent="0.3"/>
  <cols>
    <col min="1" max="1" width="35.88671875" style="264" customWidth="1"/>
    <col min="2" max="2" width="16.5546875" style="264" bestFit="1" customWidth="1"/>
    <col min="3" max="3" width="16.5546875" style="264" customWidth="1"/>
    <col min="4" max="4" width="10.6640625" style="264"/>
    <col min="5" max="5" width="40.44140625" style="264" customWidth="1"/>
    <col min="6" max="6" width="18" style="264" bestFit="1" customWidth="1"/>
    <col min="7" max="7" width="17.109375" style="264" customWidth="1"/>
    <col min="8" max="8" width="20.109375" style="264" bestFit="1" customWidth="1"/>
    <col min="9" max="9" width="14" style="264" bestFit="1" customWidth="1"/>
    <col min="10" max="15" width="10.6640625" style="264"/>
  </cols>
  <sheetData>
    <row r="1" spans="1:31" x14ac:dyDescent="0.3">
      <c r="A1" s="264" t="str">
        <f>Indice!C1</f>
        <v xml:space="preserve">ELADIA SOCIEDAD ANONIMA </v>
      </c>
      <c r="G1" s="645" t="s">
        <v>166</v>
      </c>
    </row>
    <row r="5" spans="1:31" x14ac:dyDescent="0.3">
      <c r="A5" s="8" t="s">
        <v>808</v>
      </c>
      <c r="B5" s="8"/>
      <c r="C5" s="8"/>
      <c r="D5" s="8"/>
      <c r="E5" s="8"/>
      <c r="F5" s="8"/>
      <c r="G5" s="8"/>
      <c r="H5" s="440"/>
      <c r="I5" s="440"/>
      <c r="J5" s="440"/>
      <c r="K5" s="440"/>
      <c r="L5" s="440"/>
      <c r="M5" s="440"/>
      <c r="N5" s="440"/>
      <c r="O5" s="440"/>
      <c r="P5" s="440"/>
      <c r="Q5" s="440"/>
      <c r="R5" s="440"/>
      <c r="S5" s="440"/>
      <c r="T5" s="440"/>
      <c r="U5" s="440"/>
      <c r="V5" s="440"/>
      <c r="W5" s="440"/>
      <c r="X5" s="440"/>
      <c r="Y5" s="440"/>
      <c r="Z5" s="440"/>
      <c r="AA5" s="440"/>
      <c r="AB5" s="440"/>
      <c r="AC5" s="440"/>
      <c r="AD5" s="440"/>
    </row>
    <row r="6" spans="1:31" x14ac:dyDescent="0.3">
      <c r="A6" s="703" t="s">
        <v>449</v>
      </c>
    </row>
    <row r="7" spans="1:31" x14ac:dyDescent="0.3">
      <c r="C7" s="703"/>
    </row>
    <row r="8" spans="1:31" x14ac:dyDescent="0.3">
      <c r="A8" s="628" t="s">
        <v>809</v>
      </c>
      <c r="B8" s="321">
        <v>45382</v>
      </c>
      <c r="C8" s="321">
        <v>45016</v>
      </c>
      <c r="D8" s="440"/>
      <c r="E8" s="628" t="s">
        <v>810</v>
      </c>
      <c r="F8" s="321">
        <v>45382</v>
      </c>
      <c r="G8" s="321">
        <v>45016</v>
      </c>
      <c r="H8" s="440"/>
      <c r="I8" s="440"/>
      <c r="J8" s="440"/>
      <c r="K8" s="440"/>
      <c r="L8" s="440"/>
      <c r="M8" s="440"/>
      <c r="N8" s="440"/>
      <c r="O8" s="440"/>
      <c r="P8" s="440"/>
      <c r="Q8" s="440"/>
      <c r="R8" s="440"/>
      <c r="S8" s="440"/>
      <c r="T8" s="440"/>
      <c r="U8" s="440"/>
      <c r="V8" s="440"/>
      <c r="W8" s="440"/>
      <c r="X8" s="440"/>
      <c r="Y8" s="440"/>
      <c r="Z8" s="440"/>
      <c r="AA8" s="440"/>
      <c r="AB8" s="440"/>
      <c r="AC8" s="440"/>
      <c r="AD8" s="440"/>
      <c r="AE8" s="440"/>
    </row>
    <row r="9" spans="1:31" x14ac:dyDescent="0.3">
      <c r="A9" s="628"/>
      <c r="B9" s="628"/>
      <c r="C9" s="628"/>
      <c r="D9" s="440"/>
      <c r="E9" s="628"/>
      <c r="F9" s="628"/>
      <c r="G9" s="628"/>
      <c r="H9" s="440"/>
      <c r="I9" s="440"/>
      <c r="J9" s="440"/>
      <c r="K9" s="440"/>
      <c r="L9" s="440"/>
      <c r="M9" s="440"/>
      <c r="N9" s="440"/>
      <c r="O9" s="440"/>
      <c r="P9" s="440"/>
      <c r="Q9" s="440"/>
      <c r="R9" s="440"/>
      <c r="S9" s="440"/>
      <c r="T9" s="440"/>
      <c r="U9" s="440"/>
      <c r="V9" s="440"/>
      <c r="W9" s="440"/>
      <c r="X9" s="440"/>
      <c r="Y9" s="440"/>
      <c r="Z9" s="440"/>
      <c r="AA9" s="440"/>
      <c r="AB9" s="440"/>
      <c r="AC9" s="440"/>
      <c r="AD9" s="440"/>
      <c r="AE9" s="440"/>
    </row>
    <row r="10" spans="1:31" x14ac:dyDescent="0.3">
      <c r="A10" s="679" t="s">
        <v>811</v>
      </c>
      <c r="B10" s="704">
        <v>113414779</v>
      </c>
      <c r="C10" s="686">
        <v>370345</v>
      </c>
      <c r="D10" s="377"/>
      <c r="E10" s="705" t="s">
        <v>812</v>
      </c>
      <c r="F10" s="404">
        <v>109426798</v>
      </c>
      <c r="G10" s="706">
        <v>1086131273</v>
      </c>
      <c r="H10" s="440"/>
      <c r="I10" s="440"/>
      <c r="J10" s="440"/>
      <c r="K10" s="440"/>
      <c r="L10" s="440"/>
      <c r="M10" s="440"/>
      <c r="N10" s="440"/>
      <c r="O10" s="440"/>
      <c r="P10" s="440"/>
      <c r="Q10" s="440"/>
      <c r="R10" s="440"/>
      <c r="S10" s="440"/>
      <c r="T10" s="440"/>
      <c r="U10" s="440"/>
      <c r="V10" s="440"/>
      <c r="W10" s="440"/>
      <c r="X10" s="440"/>
      <c r="Y10" s="440"/>
      <c r="Z10" s="440"/>
      <c r="AA10" s="440"/>
      <c r="AB10" s="440"/>
      <c r="AC10" s="440"/>
      <c r="AD10" s="440"/>
      <c r="AE10" s="440"/>
    </row>
    <row r="11" spans="1:31" x14ac:dyDescent="0.3">
      <c r="A11" s="679" t="s">
        <v>813</v>
      </c>
      <c r="B11" s="707">
        <v>941099288</v>
      </c>
      <c r="C11" s="708">
        <v>8545824522</v>
      </c>
      <c r="D11" s="377"/>
      <c r="E11" s="705" t="s">
        <v>814</v>
      </c>
      <c r="F11" s="403">
        <v>226415143</v>
      </c>
      <c r="G11" s="706">
        <v>462758937</v>
      </c>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row>
    <row r="12" spans="1:31" x14ac:dyDescent="0.3">
      <c r="A12" s="326"/>
      <c r="B12" s="326"/>
      <c r="C12" s="326"/>
      <c r="D12" s="377"/>
      <c r="E12" s="705" t="s">
        <v>815</v>
      </c>
      <c r="F12" s="390">
        <v>195808060</v>
      </c>
      <c r="G12" s="709">
        <v>0</v>
      </c>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row>
    <row r="13" spans="1:31" x14ac:dyDescent="0.3">
      <c r="A13" s="333"/>
      <c r="B13" s="326"/>
      <c r="C13" s="326"/>
      <c r="D13" s="377"/>
      <c r="E13" s="710" t="s">
        <v>816</v>
      </c>
      <c r="F13" s="685">
        <v>540171935</v>
      </c>
      <c r="G13" s="706">
        <v>7777928650</v>
      </c>
      <c r="H13" s="494"/>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row>
    <row r="14" spans="1:31" x14ac:dyDescent="0.3">
      <c r="A14" s="326"/>
      <c r="B14" s="326"/>
      <c r="C14" s="326"/>
      <c r="D14" s="377"/>
      <c r="E14" s="326"/>
      <c r="F14" s="326"/>
      <c r="G14" s="326"/>
      <c r="H14" s="494"/>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row>
    <row r="15" spans="1:31" ht="15" thickBot="1" x14ac:dyDescent="0.35">
      <c r="A15" s="530" t="s">
        <v>817</v>
      </c>
      <c r="B15" s="657">
        <f>SUM($B$9:B14)</f>
        <v>1054514067</v>
      </c>
      <c r="C15" s="657">
        <f>SUM($C$9:C14)</f>
        <v>8546194867</v>
      </c>
      <c r="D15" s="440"/>
      <c r="E15" s="530" t="s">
        <v>818</v>
      </c>
      <c r="F15" s="657">
        <f>SUM($F$9:F14)</f>
        <v>1071821936</v>
      </c>
      <c r="G15" s="657">
        <f>SUM($G$9:G14)</f>
        <v>9326818860</v>
      </c>
      <c r="H15" s="494"/>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row>
    <row r="16" spans="1:31" ht="15" thickTop="1" x14ac:dyDescent="0.3">
      <c r="A16" s="440"/>
      <c r="B16" s="440"/>
      <c r="C16" s="440"/>
      <c r="D16" s="440"/>
      <c r="H16" s="440"/>
      <c r="I16" s="440"/>
      <c r="J16" s="440"/>
      <c r="K16" s="440"/>
      <c r="L16" s="440"/>
      <c r="M16" s="440"/>
      <c r="N16" s="440"/>
      <c r="O16" s="440"/>
      <c r="P16" s="440"/>
      <c r="Q16" s="440"/>
      <c r="R16" s="440"/>
      <c r="S16" s="440"/>
      <c r="T16" s="440"/>
      <c r="U16" s="440"/>
      <c r="V16" s="440"/>
      <c r="W16" s="440"/>
      <c r="X16" s="440"/>
      <c r="Y16" s="440"/>
      <c r="Z16" s="440"/>
      <c r="AA16" s="440"/>
      <c r="AB16" s="440"/>
      <c r="AC16" s="440"/>
      <c r="AD16" s="440"/>
      <c r="AE16" s="440"/>
    </row>
    <row r="18" spans="1:31" x14ac:dyDescent="0.3">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row>
    <row r="19" spans="1:31" x14ac:dyDescent="0.3">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row>
    <row r="20" spans="1:31" x14ac:dyDescent="0.3">
      <c r="A20"/>
      <c r="B20"/>
      <c r="C2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row>
    <row r="21" spans="1:31" x14ac:dyDescent="0.3">
      <c r="A21"/>
      <c r="B21"/>
      <c r="C21"/>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row>
    <row r="22" spans="1:31" x14ac:dyDescent="0.3">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440"/>
      <c r="AB22" s="440"/>
      <c r="AC22" s="440"/>
      <c r="AD22" s="440"/>
      <c r="AE22" s="440"/>
    </row>
    <row r="23" spans="1:31" x14ac:dyDescent="0.3">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440"/>
      <c r="AB23" s="440"/>
      <c r="AC23" s="440"/>
      <c r="AD23" s="440"/>
      <c r="AE23" s="440"/>
    </row>
    <row r="24" spans="1:31" x14ac:dyDescent="0.3">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440"/>
      <c r="AB24" s="440"/>
      <c r="AC24" s="440"/>
      <c r="AD24" s="440"/>
      <c r="AE24" s="440"/>
    </row>
  </sheetData>
  <hyperlinks>
    <hyperlink ref="G1" location="ER!A1" display="ER" xr:uid="{00000000-0004-0000-2200-000000000000}"/>
  </hyperlinks>
  <pageMargins left="0.7" right="0.7" top="0.75" bottom="0.75" header="0.3" footer="0.3"/>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35"/>
  <dimension ref="A1:AB16"/>
  <sheetViews>
    <sheetView topLeftCell="A2" zoomScale="80" zoomScaleNormal="80" workbookViewId="0">
      <selection activeCell="C26" sqref="C26"/>
    </sheetView>
  </sheetViews>
  <sheetFormatPr baseColWidth="10" defaultColWidth="10.6640625" defaultRowHeight="14.4" x14ac:dyDescent="0.3"/>
  <cols>
    <col min="1" max="1" width="37.88671875" style="264" customWidth="1"/>
    <col min="2" max="2" width="16.5546875" style="264" customWidth="1"/>
    <col min="3" max="3" width="18.44140625" style="264" customWidth="1"/>
    <col min="4" max="4" width="10.6640625" style="264"/>
    <col min="5" max="5" width="10.6640625" style="716"/>
    <col min="6" max="25" width="10.6640625" style="264"/>
  </cols>
  <sheetData>
    <row r="1" spans="1:28" x14ac:dyDescent="0.3">
      <c r="A1" s="331" t="str">
        <f>Indice!C1</f>
        <v xml:space="preserve">ELADIA SOCIEDAD ANONIMA </v>
      </c>
      <c r="E1" s="645" t="s">
        <v>166</v>
      </c>
    </row>
    <row r="4" spans="1:28" ht="15.75" customHeight="1" x14ac:dyDescent="0.3">
      <c r="A4" s="8" t="s">
        <v>819</v>
      </c>
      <c r="B4" s="316"/>
      <c r="C4" s="316"/>
      <c r="D4" s="316"/>
      <c r="E4" s="711"/>
      <c r="F4" s="679"/>
      <c r="G4" s="682"/>
      <c r="H4" s="681"/>
      <c r="Z4" s="264"/>
      <c r="AA4" s="264"/>
      <c r="AB4" s="264"/>
    </row>
    <row r="5" spans="1:28" ht="15.75" customHeight="1" x14ac:dyDescent="0.3">
      <c r="A5" s="712" t="s">
        <v>449</v>
      </c>
      <c r="B5" s="712"/>
      <c r="C5" s="713"/>
      <c r="D5" s="713"/>
      <c r="E5" s="714"/>
      <c r="F5" s="679"/>
      <c r="G5" s="682"/>
      <c r="H5" s="681"/>
      <c r="Z5" s="264"/>
      <c r="AA5" s="264"/>
      <c r="AB5" s="264"/>
    </row>
    <row r="6" spans="1:28" x14ac:dyDescent="0.3">
      <c r="A6" s="679"/>
      <c r="B6" s="1074"/>
      <c r="C6" s="1074"/>
      <c r="D6" s="681"/>
      <c r="E6" s="715"/>
      <c r="F6" s="679"/>
      <c r="G6" s="682"/>
      <c r="H6" s="681"/>
      <c r="Z6" s="264"/>
      <c r="AA6" s="264"/>
      <c r="AB6" s="264"/>
    </row>
    <row r="7" spans="1:28" x14ac:dyDescent="0.3">
      <c r="A7" s="679"/>
      <c r="D7" s="681"/>
      <c r="E7" s="715"/>
      <c r="F7" s="679"/>
      <c r="G7" s="682"/>
      <c r="H7" s="681"/>
      <c r="Z7" s="264"/>
      <c r="AA7" s="264"/>
      <c r="AB7" s="264"/>
    </row>
    <row r="8" spans="1:28" x14ac:dyDescent="0.3">
      <c r="A8" s="684" t="s">
        <v>179</v>
      </c>
      <c r="B8" s="321">
        <v>45382</v>
      </c>
      <c r="C8" s="321">
        <v>45016</v>
      </c>
      <c r="D8" s="681"/>
      <c r="E8" s="715"/>
      <c r="F8" s="679"/>
      <c r="G8" s="682"/>
      <c r="H8" s="681"/>
      <c r="Z8" s="264"/>
      <c r="AA8" s="264"/>
      <c r="AB8" s="264"/>
    </row>
    <row r="9" spans="1:28" x14ac:dyDescent="0.3">
      <c r="A9" s="679"/>
      <c r="B9" s="679"/>
      <c r="C9" s="679"/>
      <c r="D9" s="681"/>
      <c r="E9" s="715"/>
      <c r="F9" s="679"/>
      <c r="G9" s="682"/>
      <c r="H9" s="681"/>
      <c r="Z9" s="264"/>
      <c r="AA9" s="264"/>
      <c r="AB9" s="264"/>
    </row>
    <row r="10" spans="1:28" x14ac:dyDescent="0.3">
      <c r="A10" s="679" t="s">
        <v>820</v>
      </c>
      <c r="B10" s="686">
        <v>0</v>
      </c>
      <c r="C10" s="686">
        <v>0</v>
      </c>
      <c r="D10" s="681"/>
      <c r="E10" s="715"/>
      <c r="F10" s="679"/>
      <c r="G10" s="682"/>
      <c r="H10" s="681"/>
      <c r="Z10" s="264"/>
      <c r="AA10" s="264"/>
      <c r="AB10" s="264"/>
    </row>
    <row r="11" spans="1:28" x14ac:dyDescent="0.3">
      <c r="A11" s="679"/>
      <c r="B11" s="680"/>
      <c r="C11" s="679"/>
      <c r="D11" s="681"/>
      <c r="E11" s="715"/>
      <c r="F11" s="679"/>
      <c r="G11" s="682"/>
      <c r="H11" s="681"/>
      <c r="Z11" s="264"/>
      <c r="AA11" s="264"/>
      <c r="AB11" s="264"/>
    </row>
    <row r="12" spans="1:28" ht="15" thickBot="1" x14ac:dyDescent="0.35">
      <c r="A12" s="684" t="s">
        <v>263</v>
      </c>
      <c r="B12" s="657">
        <v>0</v>
      </c>
      <c r="C12" s="657">
        <v>0</v>
      </c>
      <c r="D12" s="681"/>
      <c r="E12" s="715"/>
      <c r="F12" s="679"/>
      <c r="G12" s="682"/>
      <c r="H12" s="681"/>
      <c r="Z12" s="264"/>
      <c r="AA12" s="264"/>
      <c r="AB12" s="264"/>
    </row>
    <row r="13" spans="1:28" ht="15" thickTop="1" x14ac:dyDescent="0.3">
      <c r="A13" s="679"/>
      <c r="B13" s="680"/>
      <c r="C13" s="681"/>
      <c r="D13" s="681"/>
      <c r="E13" s="715"/>
      <c r="F13" s="679"/>
      <c r="G13" s="682"/>
      <c r="H13" s="681"/>
      <c r="Z13" s="264"/>
      <c r="AA13" s="264"/>
      <c r="AB13" s="264"/>
    </row>
    <row r="14" spans="1:28" x14ac:dyDescent="0.3">
      <c r="B14" s="598"/>
    </row>
    <row r="15" spans="1:28" x14ac:dyDescent="0.3">
      <c r="B15" s="452"/>
    </row>
    <row r="16" spans="1:28" x14ac:dyDescent="0.3">
      <c r="B16" s="452"/>
    </row>
  </sheetData>
  <mergeCells count="1">
    <mergeCell ref="B6:C6"/>
  </mergeCells>
  <hyperlinks>
    <hyperlink ref="E1" location="ER!A1" display="ER" xr:uid="{00000000-0004-0000-2300-000000000000}"/>
  </hyperlink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Hoja36"/>
  <dimension ref="A1:V14"/>
  <sheetViews>
    <sheetView zoomScale="80" zoomScaleNormal="80" workbookViewId="0">
      <selection activeCell="C26" sqref="C26"/>
    </sheetView>
  </sheetViews>
  <sheetFormatPr baseColWidth="10" defaultColWidth="10.6640625" defaultRowHeight="14.4" x14ac:dyDescent="0.3"/>
  <cols>
    <col min="1" max="1" width="37.88671875" style="264" customWidth="1"/>
    <col min="2" max="2" width="18.44140625" style="264" customWidth="1"/>
    <col min="3" max="3" width="17.6640625" style="264" customWidth="1"/>
    <col min="4" max="22" width="10.6640625" style="264"/>
  </cols>
  <sheetData>
    <row r="1" spans="1:8" x14ac:dyDescent="0.3">
      <c r="A1" s="331" t="str">
        <f>Indice!C1</f>
        <v xml:space="preserve">ELADIA SOCIEDAD ANONIMA </v>
      </c>
      <c r="E1" s="645" t="s">
        <v>166</v>
      </c>
    </row>
    <row r="4" spans="1:8" x14ac:dyDescent="0.3">
      <c r="A4" s="8" t="s">
        <v>821</v>
      </c>
      <c r="B4" s="8"/>
      <c r="C4" s="8"/>
      <c r="D4" s="8"/>
      <c r="F4" s="679"/>
      <c r="G4" s="682"/>
      <c r="H4" s="681"/>
    </row>
    <row r="5" spans="1:8" x14ac:dyDescent="0.3">
      <c r="A5" s="1075" t="s">
        <v>449</v>
      </c>
      <c r="B5" s="1075"/>
      <c r="C5" s="681"/>
      <c r="D5" s="681"/>
      <c r="E5" s="681"/>
      <c r="F5" s="679"/>
      <c r="G5" s="682"/>
      <c r="H5" s="681"/>
    </row>
    <row r="6" spans="1:8" x14ac:dyDescent="0.3">
      <c r="A6" s="679"/>
      <c r="B6" s="1074"/>
      <c r="C6" s="1074"/>
      <c r="D6" s="681"/>
      <c r="E6" s="681"/>
      <c r="F6" s="679"/>
      <c r="G6" s="682"/>
      <c r="H6" s="681"/>
    </row>
    <row r="7" spans="1:8" x14ac:dyDescent="0.3">
      <c r="A7" s="679"/>
      <c r="D7" s="681"/>
      <c r="E7" s="681"/>
      <c r="F7" s="679"/>
      <c r="G7" s="682"/>
      <c r="H7" s="681"/>
    </row>
    <row r="8" spans="1:8" x14ac:dyDescent="0.3">
      <c r="A8" s="684"/>
      <c r="B8" s="321">
        <v>45382</v>
      </c>
      <c r="C8" s="321">
        <v>45016</v>
      </c>
      <c r="D8" s="681"/>
      <c r="E8" s="681"/>
      <c r="F8" s="679"/>
      <c r="G8" s="682"/>
      <c r="H8" s="681"/>
    </row>
    <row r="9" spans="1:8" x14ac:dyDescent="0.3">
      <c r="A9" s="679"/>
      <c r="D9" s="681"/>
      <c r="E9" s="681"/>
      <c r="F9" s="679"/>
      <c r="G9" s="682"/>
      <c r="H9" s="681"/>
    </row>
    <row r="10" spans="1:8" x14ac:dyDescent="0.3">
      <c r="A10" s="679" t="s">
        <v>181</v>
      </c>
      <c r="B10" s="679">
        <v>0</v>
      </c>
      <c r="C10" s="679">
        <v>0</v>
      </c>
      <c r="D10" s="681"/>
      <c r="E10" s="681"/>
      <c r="F10" s="679"/>
      <c r="G10" s="682"/>
      <c r="H10" s="681"/>
    </row>
    <row r="11" spans="1:8" x14ac:dyDescent="0.3">
      <c r="A11" s="679"/>
      <c r="B11" s="679"/>
      <c r="C11" s="679"/>
      <c r="D11" s="681"/>
      <c r="E11" s="681"/>
      <c r="F11" s="679"/>
      <c r="G11" s="682"/>
      <c r="H11" s="681"/>
    </row>
    <row r="12" spans="1:8" x14ac:dyDescent="0.3">
      <c r="A12" s="679"/>
      <c r="B12" s="680"/>
      <c r="C12" s="679"/>
      <c r="D12" s="681"/>
      <c r="E12" s="681"/>
      <c r="F12" s="679"/>
      <c r="G12" s="682"/>
      <c r="H12" s="681"/>
    </row>
    <row r="13" spans="1:8" ht="15" thickBot="1" x14ac:dyDescent="0.35">
      <c r="A13" s="684" t="s">
        <v>263</v>
      </c>
      <c r="B13" s="717">
        <f>SUM($B10:B12)</f>
        <v>0</v>
      </c>
      <c r="C13" s="717">
        <f>SUM($C10:C12)</f>
        <v>0</v>
      </c>
      <c r="D13" s="681"/>
      <c r="E13" s="681"/>
      <c r="F13" s="679"/>
      <c r="G13" s="682"/>
      <c r="H13" s="681"/>
    </row>
    <row r="14" spans="1:8" ht="15" thickTop="1" x14ac:dyDescent="0.3">
      <c r="A14" s="679"/>
      <c r="B14" s="680"/>
      <c r="C14" s="681"/>
      <c r="D14" s="681"/>
      <c r="E14" s="681"/>
      <c r="F14" s="679"/>
      <c r="G14" s="682"/>
      <c r="H14" s="681"/>
    </row>
  </sheetData>
  <mergeCells count="2">
    <mergeCell ref="A5:B5"/>
    <mergeCell ref="B6:C6"/>
  </mergeCells>
  <hyperlinks>
    <hyperlink ref="E1" location="ER!A1" display="ER" xr:uid="{00000000-0004-0000-2400-000000000000}"/>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37"/>
  <dimension ref="A1:Y12"/>
  <sheetViews>
    <sheetView zoomScale="80" zoomScaleNormal="80" workbookViewId="0">
      <selection activeCell="C26" sqref="C26"/>
    </sheetView>
  </sheetViews>
  <sheetFormatPr baseColWidth="10" defaultColWidth="10.6640625" defaultRowHeight="14.4" x14ac:dyDescent="0.3"/>
  <cols>
    <col min="1" max="1" width="37.44140625" style="264" customWidth="1"/>
    <col min="2" max="3" width="17.109375" style="264" customWidth="1"/>
    <col min="4" max="25" width="10.6640625" style="264"/>
  </cols>
  <sheetData>
    <row r="1" spans="1:6" ht="15.6" x14ac:dyDescent="0.3">
      <c r="A1" s="520" t="str">
        <f>Indice!C1</f>
        <v xml:space="preserve">ELADIA SOCIEDAD ANONIMA </v>
      </c>
      <c r="D1" s="645" t="s">
        <v>166</v>
      </c>
    </row>
    <row r="4" spans="1:6" x14ac:dyDescent="0.3">
      <c r="A4" s="718" t="s">
        <v>822</v>
      </c>
      <c r="B4" s="718"/>
      <c r="C4" s="718"/>
      <c r="E4" s="679"/>
      <c r="F4" s="682"/>
    </row>
    <row r="5" spans="1:6" x14ac:dyDescent="0.3">
      <c r="A5" s="719" t="s">
        <v>449</v>
      </c>
      <c r="B5" s="680"/>
      <c r="C5" s="681"/>
      <c r="D5" s="681"/>
      <c r="E5" s="679"/>
      <c r="F5" s="682"/>
    </row>
    <row r="6" spans="1:6" x14ac:dyDescent="0.3">
      <c r="A6" s="679"/>
      <c r="B6" s="1074"/>
      <c r="C6" s="1074"/>
      <c r="D6" s="681"/>
      <c r="E6" s="679"/>
      <c r="F6" s="682"/>
    </row>
    <row r="7" spans="1:6" x14ac:dyDescent="0.3">
      <c r="B7" s="321">
        <v>45382</v>
      </c>
      <c r="C7" s="321">
        <v>45016</v>
      </c>
      <c r="D7" s="681"/>
      <c r="E7" s="679"/>
      <c r="F7" s="682"/>
    </row>
    <row r="8" spans="1:6" x14ac:dyDescent="0.3">
      <c r="D8" s="681"/>
      <c r="E8" s="679"/>
      <c r="F8" s="682"/>
    </row>
    <row r="9" spans="1:6" x14ac:dyDescent="0.3">
      <c r="A9" s="684" t="s">
        <v>823</v>
      </c>
      <c r="B9" s="682">
        <v>0</v>
      </c>
      <c r="C9" s="720">
        <v>0</v>
      </c>
      <c r="D9" s="681"/>
      <c r="E9" s="679"/>
      <c r="F9" s="682"/>
    </row>
    <row r="10" spans="1:6" x14ac:dyDescent="0.3">
      <c r="A10" s="679"/>
      <c r="B10" s="680"/>
      <c r="C10" s="680"/>
      <c r="D10" s="681"/>
      <c r="E10" s="679"/>
      <c r="F10" s="682"/>
    </row>
    <row r="11" spans="1:6" ht="15" thickBot="1" x14ac:dyDescent="0.35">
      <c r="A11" s="684" t="s">
        <v>263</v>
      </c>
      <c r="B11" s="657">
        <f>SUM($B9:B10)</f>
        <v>0</v>
      </c>
      <c r="C11" s="657">
        <f>SUM($C9:C10)</f>
        <v>0</v>
      </c>
      <c r="D11" s="681"/>
      <c r="E11" s="679"/>
      <c r="F11" s="682"/>
    </row>
    <row r="12" spans="1:6" ht="15" thickTop="1" x14ac:dyDescent="0.3">
      <c r="A12" s="679"/>
      <c r="B12" s="680"/>
      <c r="C12" s="681"/>
      <c r="D12" s="681"/>
      <c r="E12" s="679"/>
      <c r="F12" s="682"/>
    </row>
  </sheetData>
  <mergeCells count="1">
    <mergeCell ref="B6:C6"/>
  </mergeCells>
  <hyperlinks>
    <hyperlink ref="D1" location="ER!A1" display="ER" xr:uid="{00000000-0004-0000-2500-000000000000}"/>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38"/>
  <dimension ref="A1:V12"/>
  <sheetViews>
    <sheetView zoomScale="90" zoomScaleNormal="90" workbookViewId="0">
      <selection activeCell="C26" sqref="C26"/>
    </sheetView>
  </sheetViews>
  <sheetFormatPr baseColWidth="10" defaultColWidth="10.6640625" defaultRowHeight="14.4" x14ac:dyDescent="0.3"/>
  <cols>
    <col min="1" max="1" width="27.109375" style="264" customWidth="1"/>
    <col min="2" max="2" width="18.44140625" style="264" customWidth="1"/>
    <col min="3" max="3" width="17.88671875" style="264" customWidth="1"/>
    <col min="4" max="4" width="15.109375" style="264" customWidth="1"/>
    <col min="5" max="5" width="9.33203125" style="264" customWidth="1"/>
    <col min="6" max="22" width="10.6640625" style="264"/>
  </cols>
  <sheetData>
    <row r="1" spans="1:8" ht="15.6" x14ac:dyDescent="0.3">
      <c r="A1" s="520" t="str">
        <f>Indice!C1</f>
        <v xml:space="preserve">ELADIA SOCIEDAD ANONIMA </v>
      </c>
      <c r="E1" s="645" t="s">
        <v>166</v>
      </c>
    </row>
    <row r="4" spans="1:8" x14ac:dyDescent="0.3">
      <c r="A4" s="8" t="s">
        <v>824</v>
      </c>
      <c r="B4" s="8"/>
      <c r="C4" s="8"/>
      <c r="D4" s="8"/>
      <c r="F4" s="679"/>
      <c r="G4" s="682"/>
      <c r="H4" s="681"/>
    </row>
    <row r="5" spans="1:8" x14ac:dyDescent="0.3">
      <c r="A5" s="1076" t="s">
        <v>449</v>
      </c>
      <c r="B5" s="1076"/>
      <c r="C5" s="681"/>
      <c r="D5" s="681"/>
      <c r="E5" s="681"/>
      <c r="F5" s="679"/>
      <c r="G5" s="682"/>
      <c r="H5" s="681"/>
    </row>
    <row r="6" spans="1:8" x14ac:dyDescent="0.3">
      <c r="A6" s="679"/>
      <c r="D6" s="681"/>
      <c r="E6" s="681"/>
      <c r="F6" s="679"/>
      <c r="G6" s="682"/>
      <c r="H6" s="681"/>
    </row>
    <row r="7" spans="1:8" x14ac:dyDescent="0.3">
      <c r="C7" s="321">
        <v>45382</v>
      </c>
      <c r="D7" s="321">
        <v>45016</v>
      </c>
      <c r="E7" s="681"/>
      <c r="F7" s="679"/>
      <c r="G7" s="682"/>
      <c r="H7" s="681"/>
    </row>
    <row r="8" spans="1:8" x14ac:dyDescent="0.3">
      <c r="E8" s="681"/>
      <c r="F8" s="679"/>
      <c r="G8" s="682"/>
      <c r="H8" s="681"/>
    </row>
    <row r="9" spans="1:8" x14ac:dyDescent="0.3">
      <c r="A9" s="684" t="s">
        <v>318</v>
      </c>
      <c r="C9" s="264">
        <v>0</v>
      </c>
      <c r="D9" s="264">
        <v>0</v>
      </c>
      <c r="E9" s="681"/>
      <c r="F9" s="679"/>
      <c r="G9" s="682"/>
      <c r="H9" s="681"/>
    </row>
    <row r="10" spans="1:8" x14ac:dyDescent="0.3">
      <c r="A10" s="679"/>
      <c r="C10" s="680"/>
      <c r="D10" s="679"/>
      <c r="E10" s="681"/>
      <c r="F10" s="679"/>
      <c r="G10" s="682"/>
      <c r="H10" s="681"/>
    </row>
    <row r="11" spans="1:8" ht="15" thickBot="1" x14ac:dyDescent="0.35">
      <c r="A11" s="679" t="s">
        <v>263</v>
      </c>
      <c r="C11" s="717">
        <f>SUM($C9:C10)</f>
        <v>0</v>
      </c>
      <c r="D11" s="717">
        <f>SUM($D9:D10)</f>
        <v>0</v>
      </c>
      <c r="E11" s="681"/>
      <c r="F11" s="679"/>
      <c r="G11" s="682"/>
      <c r="H11" s="681"/>
    </row>
    <row r="12" spans="1:8" ht="15" thickTop="1" x14ac:dyDescent="0.3">
      <c r="A12" s="679"/>
      <c r="C12" s="680"/>
      <c r="D12" s="681"/>
      <c r="E12" s="681"/>
      <c r="F12" s="679"/>
      <c r="G12" s="682"/>
      <c r="H12" s="681"/>
    </row>
  </sheetData>
  <mergeCells count="1">
    <mergeCell ref="A5:B5"/>
  </mergeCells>
  <hyperlinks>
    <hyperlink ref="E1" location="ER!A1" display="ER" xr:uid="{00000000-0004-0000-2600-000000000000}"/>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E60"/>
  <sheetViews>
    <sheetView showGridLines="0" zoomScale="70" zoomScaleNormal="70" zoomScaleSheetLayoutView="70" workbookViewId="0">
      <selection activeCell="C26" sqref="C26"/>
    </sheetView>
  </sheetViews>
  <sheetFormatPr baseColWidth="10" defaultColWidth="11.44140625" defaultRowHeight="13.2" x14ac:dyDescent="0.25"/>
  <cols>
    <col min="1" max="1" width="66.109375" style="31" customWidth="1"/>
    <col min="2" max="2" width="12.5546875" style="73" customWidth="1"/>
    <col min="3" max="3" width="25.44140625" style="74" customWidth="1"/>
    <col min="4" max="4" width="24.6640625" style="74" customWidth="1"/>
    <col min="5" max="16384" width="11.44140625" style="31"/>
  </cols>
  <sheetData>
    <row r="1" spans="1:5" ht="17.399999999999999" x14ac:dyDescent="0.3">
      <c r="A1" s="1" t="str">
        <f>Indice!C1</f>
        <v xml:space="preserve">ELADIA SOCIEDAD ANONIMA </v>
      </c>
      <c r="B1" s="97" t="s">
        <v>207</v>
      </c>
      <c r="D1" s="74" t="str">
        <f>ER!A4</f>
        <v xml:space="preserve"> </v>
      </c>
    </row>
    <row r="4" spans="1:5" x14ac:dyDescent="0.25">
      <c r="A4" s="31" t="s">
        <v>239</v>
      </c>
    </row>
    <row r="6" spans="1:5" x14ac:dyDescent="0.25">
      <c r="A6" s="108"/>
      <c r="B6" s="152"/>
      <c r="C6" s="153"/>
    </row>
    <row r="7" spans="1:5" x14ac:dyDescent="0.25">
      <c r="A7" s="909" t="s">
        <v>240</v>
      </c>
      <c r="B7" s="909"/>
      <c r="C7" s="909"/>
      <c r="D7" s="909"/>
    </row>
    <row r="8" spans="1:5" x14ac:dyDescent="0.25">
      <c r="A8" s="909" t="str">
        <f>IFERROR(IF(Indice!B6="","Al dia... de mes… de año 2XX2…","Al "&amp;DAY(Indice!B6)&amp;" de "&amp;VLOOKUP(MONTH(Indice!B6),Indice!S:T,2,0)&amp;" de "&amp;YEAR(Indice!B6)),"Al dia... de mes… de año 2XX2…")</f>
        <v>Al 31 de Marzo de 2024</v>
      </c>
      <c r="B8" s="909"/>
      <c r="C8" s="909"/>
      <c r="D8" s="909"/>
    </row>
    <row r="9" spans="1:5" x14ac:dyDescent="0.25">
      <c r="A9" s="894" t="s">
        <v>241</v>
      </c>
      <c r="B9" s="894"/>
      <c r="C9" s="894"/>
      <c r="D9" s="894"/>
    </row>
    <row r="10" spans="1:5" x14ac:dyDescent="0.25">
      <c r="A10" s="910" t="s">
        <v>209</v>
      </c>
      <c r="B10" s="910"/>
      <c r="C10" s="910"/>
      <c r="D10" s="910"/>
      <c r="E10" s="154"/>
    </row>
    <row r="11" spans="1:5" x14ac:dyDescent="0.25">
      <c r="A11" s="155"/>
      <c r="B11" s="156"/>
      <c r="C11" s="157"/>
    </row>
    <row r="12" spans="1:5" ht="18.600000000000001" x14ac:dyDescent="0.45">
      <c r="A12" s="158"/>
      <c r="B12" s="159" t="s">
        <v>210</v>
      </c>
      <c r="C12" s="160">
        <v>45382</v>
      </c>
      <c r="D12" s="160">
        <v>45016</v>
      </c>
    </row>
    <row r="13" spans="1:5" x14ac:dyDescent="0.25">
      <c r="B13" s="31"/>
      <c r="C13" s="31"/>
      <c r="D13" s="31"/>
    </row>
    <row r="14" spans="1:5" ht="13.8" x14ac:dyDescent="0.25">
      <c r="A14" s="2" t="s">
        <v>167</v>
      </c>
      <c r="B14" s="161">
        <v>25</v>
      </c>
      <c r="C14" s="162">
        <f>'Nota 25'!B24</f>
        <v>55600619086</v>
      </c>
      <c r="D14" s="162">
        <f>'Nota 25'!C24</f>
        <v>13660783394</v>
      </c>
    </row>
    <row r="15" spans="1:5" ht="13.8" x14ac:dyDescent="0.25">
      <c r="A15" s="2" t="s">
        <v>169</v>
      </c>
      <c r="B15" s="161">
        <v>26</v>
      </c>
      <c r="C15" s="162">
        <f>-'Nota 26'!B29</f>
        <v>-30319943553</v>
      </c>
      <c r="D15" s="162">
        <f>-'Nota 26'!C29</f>
        <v>-10552111973</v>
      </c>
    </row>
    <row r="16" spans="1:5" ht="13.8" x14ac:dyDescent="0.25">
      <c r="A16" s="163" t="s">
        <v>242</v>
      </c>
      <c r="B16" s="164"/>
      <c r="C16" s="165">
        <f>C14+C15</f>
        <v>25280675533</v>
      </c>
      <c r="D16" s="165">
        <f>D14+D15</f>
        <v>3108671421</v>
      </c>
    </row>
    <row r="17" spans="1:4" ht="13.8" x14ac:dyDescent="0.25">
      <c r="A17" s="163"/>
      <c r="B17" s="164"/>
      <c r="C17" s="166"/>
      <c r="D17" s="166"/>
    </row>
    <row r="18" spans="1:4" ht="13.8" x14ac:dyDescent="0.25">
      <c r="A18" s="2" t="s">
        <v>171</v>
      </c>
      <c r="B18" s="161">
        <v>27</v>
      </c>
      <c r="C18" s="162">
        <f>-'Nota 27'!B42</f>
        <v>-5590506639</v>
      </c>
      <c r="D18" s="162">
        <f>-'Nota 27'!E42</f>
        <v>-589312287</v>
      </c>
    </row>
    <row r="19" spans="1:4" ht="13.8" x14ac:dyDescent="0.25">
      <c r="A19" s="2" t="s">
        <v>243</v>
      </c>
      <c r="B19" s="161">
        <v>27</v>
      </c>
      <c r="C19" s="162">
        <f>-'Nota 27'!C42</f>
        <v>-7026754598</v>
      </c>
      <c r="D19" s="162">
        <f>-'Nota 27'!F42</f>
        <v>-6498685127</v>
      </c>
    </row>
    <row r="20" spans="1:4" ht="13.8" x14ac:dyDescent="0.25">
      <c r="A20" s="2" t="s">
        <v>174</v>
      </c>
      <c r="B20" s="161">
        <v>28</v>
      </c>
      <c r="C20" s="166">
        <f>+'Nota 28'!B18-'Nota 28'!F18</f>
        <v>-30675393900</v>
      </c>
      <c r="D20" s="166">
        <f>+'Nota 28'!C18-'Nota 28'!G18</f>
        <v>5092963452</v>
      </c>
    </row>
    <row r="21" spans="1:4" ht="13.8" x14ac:dyDescent="0.25">
      <c r="A21" s="2"/>
      <c r="B21" s="161"/>
      <c r="C21" s="166"/>
      <c r="D21" s="166"/>
    </row>
    <row r="22" spans="1:4" ht="13.8" x14ac:dyDescent="0.25">
      <c r="A22" s="163" t="s">
        <v>244</v>
      </c>
      <c r="B22" s="164"/>
      <c r="C22" s="165">
        <f>SUM(C16:C20)</f>
        <v>-18011979604</v>
      </c>
      <c r="D22" s="165">
        <f>SUM(D16:D20)</f>
        <v>1113637459</v>
      </c>
    </row>
    <row r="23" spans="1:4" ht="13.8" x14ac:dyDescent="0.25">
      <c r="A23" s="163"/>
      <c r="B23" s="164"/>
      <c r="C23" s="165"/>
      <c r="D23" s="165"/>
    </row>
    <row r="24" spans="1:4" ht="13.8" x14ac:dyDescent="0.25">
      <c r="A24" s="2" t="s">
        <v>176</v>
      </c>
      <c r="B24" s="161">
        <v>29</v>
      </c>
      <c r="C24" s="166">
        <f>'Nota 29'!B15</f>
        <v>1054514067</v>
      </c>
      <c r="D24" s="166">
        <f>'Nota 29'!C15</f>
        <v>8546194867</v>
      </c>
    </row>
    <row r="25" spans="1:4" ht="13.8" x14ac:dyDescent="0.25">
      <c r="A25" s="2" t="s">
        <v>245</v>
      </c>
      <c r="B25" s="161">
        <v>29</v>
      </c>
      <c r="C25" s="166">
        <f>-'Nota 29'!F15</f>
        <v>-1071821936</v>
      </c>
      <c r="D25" s="166">
        <f>-'Nota 29'!G15</f>
        <v>-9326818860</v>
      </c>
    </row>
    <row r="26" spans="1:4" ht="13.8" x14ac:dyDescent="0.25">
      <c r="A26" s="167" t="s">
        <v>235</v>
      </c>
      <c r="B26" s="168"/>
      <c r="C26" s="165">
        <f>SUM(C22:C25)</f>
        <v>-18029287473</v>
      </c>
      <c r="D26" s="165">
        <f>SUM(D22:D25)</f>
        <v>333013466</v>
      </c>
    </row>
    <row r="27" spans="1:4" ht="13.8" x14ac:dyDescent="0.25">
      <c r="A27" s="167"/>
      <c r="B27" s="168"/>
      <c r="C27" s="165"/>
      <c r="D27" s="165"/>
    </row>
    <row r="28" spans="1:4" ht="13.8" x14ac:dyDescent="0.25">
      <c r="A28" s="2" t="s">
        <v>179</v>
      </c>
      <c r="B28" s="161">
        <v>30</v>
      </c>
      <c r="C28" s="166">
        <f>'Nota 30'!B12</f>
        <v>0</v>
      </c>
      <c r="D28" s="166">
        <f>'Nota 30'!C12</f>
        <v>0</v>
      </c>
    </row>
    <row r="29" spans="1:4" ht="27.6" x14ac:dyDescent="0.25">
      <c r="A29" s="169" t="s">
        <v>246</v>
      </c>
      <c r="B29" s="164"/>
      <c r="C29" s="165">
        <f>C26+C28</f>
        <v>-18029287473</v>
      </c>
      <c r="D29" s="165">
        <f>D26+D28</f>
        <v>333013466</v>
      </c>
    </row>
    <row r="30" spans="1:4" ht="13.8" x14ac:dyDescent="0.25">
      <c r="A30" s="169"/>
      <c r="B30" s="164"/>
      <c r="C30" s="165"/>
      <c r="D30" s="165"/>
    </row>
    <row r="31" spans="1:4" ht="13.8" x14ac:dyDescent="0.25">
      <c r="A31" s="2" t="s">
        <v>181</v>
      </c>
      <c r="B31" s="161">
        <v>31</v>
      </c>
      <c r="C31" s="166">
        <f>'Nota 31'!B13</f>
        <v>0</v>
      </c>
      <c r="D31" s="166">
        <f>'Nota 31'!C13</f>
        <v>0</v>
      </c>
    </row>
    <row r="32" spans="1:4" ht="13.8" x14ac:dyDescent="0.25">
      <c r="A32" s="169" t="s">
        <v>247</v>
      </c>
      <c r="B32" s="164"/>
      <c r="C32" s="165">
        <f>+C29</f>
        <v>-18029287473</v>
      </c>
      <c r="D32" s="165">
        <f>+D29</f>
        <v>333013466</v>
      </c>
    </row>
    <row r="33" spans="1:4" ht="13.8" x14ac:dyDescent="0.25">
      <c r="A33" s="2" t="s">
        <v>183</v>
      </c>
      <c r="B33" s="170">
        <v>32</v>
      </c>
      <c r="C33" s="166">
        <f>-'Nota 32'!B11</f>
        <v>0</v>
      </c>
      <c r="D33" s="166">
        <f>'Nota 32'!C11</f>
        <v>0</v>
      </c>
    </row>
    <row r="34" spans="1:4" ht="13.8" x14ac:dyDescent="0.25">
      <c r="A34" s="163" t="s">
        <v>248</v>
      </c>
      <c r="B34" s="164"/>
      <c r="C34" s="165">
        <f>C32+C33</f>
        <v>-18029287473</v>
      </c>
      <c r="D34" s="165">
        <f>D32+D33</f>
        <v>333013466</v>
      </c>
    </row>
    <row r="35" spans="1:4" ht="13.8" x14ac:dyDescent="0.25">
      <c r="A35" s="163"/>
      <c r="B35" s="164"/>
      <c r="C35" s="165"/>
      <c r="D35" s="165"/>
    </row>
    <row r="36" spans="1:4" ht="13.8" x14ac:dyDescent="0.25">
      <c r="A36" s="2" t="s">
        <v>185</v>
      </c>
      <c r="B36" s="161">
        <v>33</v>
      </c>
      <c r="C36" s="165">
        <f>'Nota 33'!B10</f>
        <v>0</v>
      </c>
      <c r="D36" s="165">
        <f>'Nota 33'!C10</f>
        <v>0</v>
      </c>
    </row>
    <row r="37" spans="1:4" ht="13.8" x14ac:dyDescent="0.25">
      <c r="A37" s="2" t="s">
        <v>187</v>
      </c>
      <c r="B37" s="161">
        <v>34</v>
      </c>
      <c r="C37" s="166">
        <f>'Nota 34'!B12</f>
        <v>0</v>
      </c>
      <c r="D37" s="166">
        <f>'Nota 34'!C12</f>
        <v>0</v>
      </c>
    </row>
    <row r="38" spans="1:4" ht="13.8" x14ac:dyDescent="0.25">
      <c r="A38" s="167" t="s">
        <v>249</v>
      </c>
      <c r="B38" s="2"/>
      <c r="C38" s="165">
        <f>C34+C36+C37</f>
        <v>-18029287473</v>
      </c>
      <c r="D38" s="165">
        <f>D34+D36+D37</f>
        <v>333013466</v>
      </c>
    </row>
    <row r="39" spans="1:4" ht="13.8" x14ac:dyDescent="0.25">
      <c r="A39" s="167" t="s">
        <v>191</v>
      </c>
      <c r="B39" s="161">
        <v>35</v>
      </c>
      <c r="C39" s="166">
        <f>'Nota 35'!B11</f>
        <v>-5954190.0505284015</v>
      </c>
      <c r="D39" s="166">
        <f>'Nota 35'!C11</f>
        <v>236179.76312056737</v>
      </c>
    </row>
    <row r="41" spans="1:4" x14ac:dyDescent="0.25">
      <c r="A41" s="108"/>
      <c r="B41" s="152"/>
      <c r="C41" s="171"/>
      <c r="D41" s="171"/>
    </row>
    <row r="42" spans="1:4" x14ac:dyDescent="0.25">
      <c r="A42" s="31" t="s">
        <v>238</v>
      </c>
      <c r="C42" s="172"/>
    </row>
    <row r="47" spans="1:4" s="63" customFormat="1" ht="15" x14ac:dyDescent="0.25">
      <c r="A47" s="62" t="s">
        <v>84</v>
      </c>
      <c r="B47" s="906" t="s">
        <v>85</v>
      </c>
      <c r="C47" s="906"/>
    </row>
    <row r="48" spans="1:4" s="63" customFormat="1" ht="15.6" x14ac:dyDescent="0.3">
      <c r="A48" s="64" t="s">
        <v>38</v>
      </c>
      <c r="B48" s="907" t="s">
        <v>86</v>
      </c>
      <c r="C48" s="907"/>
    </row>
    <row r="49" spans="1:5" s="63" customFormat="1" ht="15" x14ac:dyDescent="0.25">
      <c r="A49" s="65" t="s">
        <v>87</v>
      </c>
      <c r="B49" s="902" t="s">
        <v>88</v>
      </c>
      <c r="C49" s="902"/>
    </row>
    <row r="50" spans="1:5" s="63" customFormat="1" ht="15.6" x14ac:dyDescent="0.3">
      <c r="A50" s="66" t="s">
        <v>89</v>
      </c>
      <c r="B50" s="67"/>
      <c r="C50" s="68"/>
    </row>
    <row r="51" spans="1:5" s="63" customFormat="1" ht="15.6" x14ac:dyDescent="0.3">
      <c r="A51" s="69"/>
      <c r="B51" s="69"/>
      <c r="C51" s="69"/>
      <c r="D51" s="70"/>
      <c r="E51" s="142"/>
    </row>
    <row r="52" spans="1:5" s="63" customFormat="1" ht="15" x14ac:dyDescent="0.25">
      <c r="E52" s="144"/>
    </row>
    <row r="53" spans="1:5" s="63" customFormat="1" ht="15.6" x14ac:dyDescent="0.25">
      <c r="E53" s="142"/>
    </row>
    <row r="54" spans="1:5" s="70" customFormat="1" ht="15.6" x14ac:dyDescent="0.3">
      <c r="B54" s="63"/>
      <c r="C54" s="63"/>
      <c r="D54" s="63"/>
      <c r="E54" s="142"/>
    </row>
    <row r="55" spans="1:5" s="71" customFormat="1" ht="15" x14ac:dyDescent="0.25">
      <c r="A55" s="62" t="s">
        <v>84</v>
      </c>
      <c r="B55" s="63"/>
      <c r="C55" s="63"/>
      <c r="D55" s="63"/>
    </row>
    <row r="56" spans="1:5" s="71" customFormat="1" ht="15.6" x14ac:dyDescent="0.3">
      <c r="A56" s="64" t="s">
        <v>90</v>
      </c>
      <c r="B56" s="63"/>
      <c r="C56" s="63"/>
      <c r="D56" s="63"/>
    </row>
    <row r="57" spans="1:5" s="71" customFormat="1" ht="15" x14ac:dyDescent="0.25">
      <c r="A57" s="65" t="s">
        <v>92</v>
      </c>
      <c r="B57" s="63"/>
      <c r="C57" s="63"/>
      <c r="D57" s="63"/>
    </row>
    <row r="58" spans="1:5" s="71" customFormat="1" ht="15" x14ac:dyDescent="0.25">
      <c r="A58" s="65"/>
      <c r="B58" s="63"/>
      <c r="C58" s="63"/>
      <c r="D58" s="63"/>
    </row>
    <row r="59" spans="1:5" s="71" customFormat="1" ht="15" x14ac:dyDescent="0.25">
      <c r="A59" s="72"/>
      <c r="B59" s="63"/>
      <c r="C59" s="63"/>
      <c r="D59" s="63"/>
    </row>
    <row r="60" spans="1:5" ht="15" x14ac:dyDescent="0.25">
      <c r="B60" s="63"/>
      <c r="C60" s="63"/>
      <c r="D60" s="63"/>
    </row>
  </sheetData>
  <mergeCells count="7">
    <mergeCell ref="B49:C49"/>
    <mergeCell ref="A7:D7"/>
    <mergeCell ref="A8:D8"/>
    <mergeCell ref="A9:D9"/>
    <mergeCell ref="A10:D10"/>
    <mergeCell ref="B47:C47"/>
    <mergeCell ref="B48:C48"/>
  </mergeCells>
  <hyperlinks>
    <hyperlink ref="B14" location="'Nota 25'!A1" display="'Nota 25'!A1" xr:uid="{00000000-0004-0000-0300-000000000000}"/>
    <hyperlink ref="B15" location="'Nota 26'!A1" display="'Nota 26'!A1" xr:uid="{00000000-0004-0000-0300-000001000000}"/>
    <hyperlink ref="B18" location="'Nota 27'!A1" display="'Nota 27'!A1" xr:uid="{00000000-0004-0000-0300-000002000000}"/>
    <hyperlink ref="B19" location="'Nota 27'!A1" display="'Nota 27'!A1" xr:uid="{00000000-0004-0000-0300-000003000000}"/>
    <hyperlink ref="B20" location="'Nota 28'!A1" display="'Nota 28'!A1" xr:uid="{00000000-0004-0000-0300-000004000000}"/>
    <hyperlink ref="B25" location="'Nota 29'!A1" display="'Nota 29'!A1" xr:uid="{00000000-0004-0000-0300-000005000000}"/>
    <hyperlink ref="B24" location="'Nota 29'!A1" display="'Nota 29'!A1" xr:uid="{00000000-0004-0000-0300-000006000000}"/>
    <hyperlink ref="B28" location="'Nota 30'!A1" display="'Nota 30'!A1" xr:uid="{00000000-0004-0000-0300-000007000000}"/>
    <hyperlink ref="B31" location="'Nota 31'!A1" display="'Nota 31'!A1" xr:uid="{00000000-0004-0000-0300-000008000000}"/>
    <hyperlink ref="B33" location="'Nota 32'!A1" display="'Nota 32'!A1" xr:uid="{00000000-0004-0000-0300-000009000000}"/>
    <hyperlink ref="B36" location="'Nota 33'!A1" display="'Nota 33'!A1" xr:uid="{00000000-0004-0000-0300-00000A000000}"/>
    <hyperlink ref="B37" location="'Nota 34'!A1" display="'Nota 34'!A1" xr:uid="{00000000-0004-0000-0300-00000B000000}"/>
    <hyperlink ref="B39" location="'Nota 35'!A1" display="'Nota 35'!A1" xr:uid="{00000000-0004-0000-0300-00000C000000}"/>
    <hyperlink ref="B1" location="Indice!A1" display="Indice" xr:uid="{00000000-0004-0000-0300-00000D000000}"/>
  </hyperlinks>
  <printOptions horizontalCentered="1"/>
  <pageMargins left="0.31496062992125984" right="0.70866141732283472" top="0.74803149606299213" bottom="0.74803149606299213" header="0.31496062992125984" footer="0.31496062992125984"/>
  <pageSetup paperSize="9" scale="70" orientation="portrait" horizontalDpi="0" verticalDpi="0"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39"/>
  <dimension ref="A1:V13"/>
  <sheetViews>
    <sheetView zoomScale="80" zoomScaleNormal="80" workbookViewId="0">
      <selection activeCell="C26" sqref="C26"/>
    </sheetView>
  </sheetViews>
  <sheetFormatPr baseColWidth="10" defaultColWidth="10.6640625" defaultRowHeight="14.4" x14ac:dyDescent="0.3"/>
  <cols>
    <col min="1" max="1" width="51.33203125" style="264" customWidth="1"/>
    <col min="2" max="2" width="18.109375" style="264" customWidth="1"/>
    <col min="3" max="3" width="17.5546875" style="264" customWidth="1"/>
    <col min="4" max="22" width="10.6640625" style="264"/>
  </cols>
  <sheetData>
    <row r="1" spans="1:8" ht="18" x14ac:dyDescent="0.35">
      <c r="A1" s="599" t="str">
        <f>Indice!C1</f>
        <v xml:space="preserve">ELADIA SOCIEDAD ANONIMA </v>
      </c>
      <c r="D1" s="645" t="s">
        <v>166</v>
      </c>
    </row>
    <row r="4" spans="1:8" x14ac:dyDescent="0.3">
      <c r="A4" s="8" t="s">
        <v>825</v>
      </c>
      <c r="B4" s="8"/>
      <c r="C4" s="8"/>
      <c r="D4" s="681"/>
      <c r="E4" s="681"/>
      <c r="F4" s="679"/>
      <c r="G4" s="682"/>
      <c r="H4" s="681"/>
    </row>
    <row r="5" spans="1:8" x14ac:dyDescent="0.3">
      <c r="A5" s="1076" t="s">
        <v>449</v>
      </c>
      <c r="B5" s="1076"/>
      <c r="C5" s="681"/>
      <c r="D5" s="681"/>
      <c r="E5" s="681"/>
      <c r="F5" s="679"/>
      <c r="G5" s="682"/>
      <c r="H5" s="681"/>
    </row>
    <row r="6" spans="1:8" x14ac:dyDescent="0.3">
      <c r="A6" s="679"/>
      <c r="D6" s="681"/>
      <c r="E6" s="681"/>
      <c r="F6" s="679"/>
      <c r="G6" s="682"/>
      <c r="H6" s="681"/>
    </row>
    <row r="7" spans="1:8" ht="26.4" x14ac:dyDescent="0.3">
      <c r="A7" s="721" t="s">
        <v>187</v>
      </c>
      <c r="B7" s="321">
        <v>45382</v>
      </c>
      <c r="C7" s="321">
        <v>45016</v>
      </c>
      <c r="D7" s="681"/>
      <c r="E7" s="681"/>
      <c r="F7" s="679"/>
      <c r="G7" s="682"/>
      <c r="H7" s="681"/>
    </row>
    <row r="8" spans="1:8" x14ac:dyDescent="0.3">
      <c r="D8" s="681"/>
      <c r="E8" s="681"/>
      <c r="F8" s="679"/>
      <c r="G8" s="682"/>
      <c r="H8" s="681"/>
    </row>
    <row r="9" spans="1:8" x14ac:dyDescent="0.3">
      <c r="A9" s="679" t="s">
        <v>826</v>
      </c>
      <c r="B9" s="679"/>
      <c r="C9" s="679"/>
      <c r="D9" s="681"/>
      <c r="E9" s="681"/>
      <c r="F9" s="679"/>
      <c r="G9" s="682"/>
      <c r="H9" s="681"/>
    </row>
    <row r="10" spans="1:8" x14ac:dyDescent="0.3">
      <c r="A10" s="679" t="s">
        <v>235</v>
      </c>
      <c r="B10" s="679">
        <v>0</v>
      </c>
      <c r="C10" s="679">
        <v>0</v>
      </c>
      <c r="D10" s="681"/>
      <c r="E10" s="681"/>
      <c r="F10" s="679"/>
      <c r="G10" s="682"/>
      <c r="H10" s="681"/>
    </row>
    <row r="11" spans="1:8" x14ac:dyDescent="0.3">
      <c r="A11" s="722" t="s">
        <v>827</v>
      </c>
      <c r="B11" s="679"/>
      <c r="C11" s="679"/>
      <c r="D11" s="681"/>
      <c r="E11" s="681"/>
      <c r="F11" s="679"/>
      <c r="G11" s="682"/>
      <c r="H11" s="681"/>
    </row>
    <row r="12" spans="1:8" ht="15" thickBot="1" x14ac:dyDescent="0.35">
      <c r="A12" s="679" t="s">
        <v>263</v>
      </c>
      <c r="B12" s="717">
        <f>SUM($B8:B11)</f>
        <v>0</v>
      </c>
      <c r="C12" s="717">
        <f>SUM($C8:C11)</f>
        <v>0</v>
      </c>
      <c r="D12" s="681"/>
      <c r="E12" s="681"/>
      <c r="F12" s="679"/>
      <c r="G12" s="682"/>
      <c r="H12" s="681"/>
    </row>
    <row r="13" spans="1:8" ht="15" thickTop="1" x14ac:dyDescent="0.3">
      <c r="A13" s="679"/>
      <c r="B13" s="680"/>
      <c r="C13" s="681"/>
      <c r="D13" s="681"/>
      <c r="E13" s="681"/>
      <c r="F13" s="679"/>
      <c r="G13" s="682"/>
      <c r="H13" s="681"/>
    </row>
  </sheetData>
  <mergeCells count="1">
    <mergeCell ref="A5:B5"/>
  </mergeCells>
  <hyperlinks>
    <hyperlink ref="D1" location="ER!A1" display="ER" xr:uid="{00000000-0004-0000-2700-000000000000}"/>
  </hyperlink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40"/>
  <dimension ref="A1:N14"/>
  <sheetViews>
    <sheetView zoomScale="80" zoomScaleNormal="80" workbookViewId="0">
      <selection activeCell="C26" sqref="C26"/>
    </sheetView>
  </sheetViews>
  <sheetFormatPr baseColWidth="10" defaultRowHeight="14.4" x14ac:dyDescent="0.3"/>
  <cols>
    <col min="1" max="1" width="42.109375" style="264" customWidth="1"/>
    <col min="2" max="3" width="24.44140625" style="264" customWidth="1"/>
    <col min="4" max="4" width="11.109375" style="264" customWidth="1"/>
    <col min="5" max="5" width="24.44140625" style="264" customWidth="1"/>
    <col min="6" max="6" width="12.88671875" style="264" customWidth="1"/>
    <col min="7" max="7" width="11.44140625" style="264"/>
    <col min="8" max="8" width="17.109375" style="264" customWidth="1"/>
    <col min="9" max="14" width="11.44140625" style="264"/>
  </cols>
  <sheetData>
    <row r="1" spans="1:9" ht="15.6" x14ac:dyDescent="0.3">
      <c r="A1" s="520" t="str">
        <f>Indice!C1</f>
        <v xml:space="preserve">ELADIA SOCIEDAD ANONIMA </v>
      </c>
      <c r="D1" s="645" t="s">
        <v>166</v>
      </c>
    </row>
    <row r="2" spans="1:9" x14ac:dyDescent="0.3">
      <c r="C2" s="677"/>
    </row>
    <row r="4" spans="1:9" x14ac:dyDescent="0.3">
      <c r="A4" s="316" t="s">
        <v>828</v>
      </c>
      <c r="B4" s="316"/>
      <c r="C4" s="316"/>
      <c r="D4" s="723"/>
      <c r="E4" s="723"/>
      <c r="F4" s="723"/>
      <c r="G4" s="723"/>
      <c r="H4" s="723"/>
      <c r="I4" s="723"/>
    </row>
    <row r="5" spans="1:9" ht="42.9" customHeight="1" x14ac:dyDescent="0.3">
      <c r="A5" s="1077" t="s">
        <v>829</v>
      </c>
      <c r="B5" s="1077"/>
      <c r="C5" s="1077"/>
      <c r="D5" s="723"/>
      <c r="E5" s="723"/>
      <c r="F5" s="723"/>
      <c r="G5" s="723"/>
      <c r="H5" s="723"/>
      <c r="I5" s="723"/>
    </row>
    <row r="6" spans="1:9" ht="15" customHeight="1" x14ac:dyDescent="0.3">
      <c r="B6" s="724"/>
    </row>
    <row r="7" spans="1:9" ht="17.100000000000001" customHeight="1" x14ac:dyDescent="0.3">
      <c r="B7" s="321">
        <v>45382</v>
      </c>
      <c r="C7" s="321">
        <v>45016</v>
      </c>
    </row>
    <row r="8" spans="1:9" ht="15" customHeight="1" x14ac:dyDescent="0.3"/>
    <row r="9" spans="1:9" s="264" customFormat="1" ht="27.6" customHeight="1" x14ac:dyDescent="0.3">
      <c r="A9" s="725" t="s">
        <v>830</v>
      </c>
      <c r="B9" s="726">
        <v>3028</v>
      </c>
      <c r="C9" s="726">
        <v>1410</v>
      </c>
      <c r="D9" s="727"/>
      <c r="E9" s="727"/>
      <c r="F9" s="727"/>
      <c r="G9" s="727"/>
      <c r="H9" s="727"/>
      <c r="I9" s="727"/>
    </row>
    <row r="10" spans="1:9" ht="27.6" customHeight="1" x14ac:dyDescent="0.3">
      <c r="A10" s="586" t="s">
        <v>831</v>
      </c>
      <c r="B10" s="728">
        <f>ER!C38</f>
        <v>-18029287473</v>
      </c>
      <c r="C10" s="728">
        <f>ER!D38</f>
        <v>333013466</v>
      </c>
    </row>
    <row r="11" spans="1:9" ht="27.6" customHeight="1" x14ac:dyDescent="0.3">
      <c r="A11" s="729" t="s">
        <v>832</v>
      </c>
      <c r="B11" s="730">
        <f>IFERROR(B10/B9,0)</f>
        <v>-5954190.0505284015</v>
      </c>
      <c r="C11" s="731">
        <f>IFERROR(C10/C9,0)</f>
        <v>236179.76312056737</v>
      </c>
      <c r="D11" s="727"/>
      <c r="E11" s="727"/>
      <c r="F11" s="727"/>
      <c r="G11" s="727"/>
      <c r="H11" s="727"/>
      <c r="I11" s="727"/>
    </row>
    <row r="12" spans="1:9" ht="15" customHeight="1" x14ac:dyDescent="0.3">
      <c r="B12" s="732"/>
      <c r="C12" s="456"/>
    </row>
    <row r="13" spans="1:9" ht="15" customHeight="1" x14ac:dyDescent="0.3">
      <c r="A13" s="727"/>
      <c r="B13" s="732"/>
      <c r="C13" s="733"/>
      <c r="D13" s="727"/>
      <c r="E13" s="727"/>
      <c r="F13" s="727"/>
      <c r="G13" s="727"/>
      <c r="H13" s="727"/>
      <c r="I13" s="727"/>
    </row>
    <row r="14" spans="1:9" ht="15" customHeight="1" x14ac:dyDescent="0.3"/>
  </sheetData>
  <mergeCells count="1">
    <mergeCell ref="A5:C5"/>
  </mergeCells>
  <hyperlinks>
    <hyperlink ref="D1" location="ER!A1" display="ER" xr:uid="{00000000-0004-0000-2800-000000000000}"/>
  </hyperlinks>
  <pageMargins left="0.7" right="0.7" top="0.75" bottom="0.75" header="0.3" footer="0.3"/>
  <pageSetup paperSize="9" orientation="portrait" verticalDpi="0"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Hoja41"/>
  <dimension ref="A1:N45"/>
  <sheetViews>
    <sheetView showGridLines="0" zoomScale="60" zoomScaleNormal="60" workbookViewId="0">
      <selection activeCell="C26" sqref="C26"/>
    </sheetView>
  </sheetViews>
  <sheetFormatPr baseColWidth="10" defaultColWidth="10.6640625" defaultRowHeight="15.6" x14ac:dyDescent="0.3"/>
  <cols>
    <col min="1" max="1" width="15.88671875" style="734" customWidth="1"/>
    <col min="2" max="2" width="91.109375" style="734" customWidth="1"/>
    <col min="3" max="3" width="15.6640625" style="734" customWidth="1"/>
    <col min="4" max="4" width="29.109375" style="734" bestFit="1" customWidth="1"/>
    <col min="5" max="5" width="29.33203125" style="734" customWidth="1"/>
    <col min="6" max="6" width="12.88671875" style="734" customWidth="1"/>
    <col min="7" max="7" width="10.6640625" style="734"/>
    <col min="8" max="8" width="17.109375" style="734" customWidth="1"/>
    <col min="9" max="14" width="10.6640625" style="734"/>
    <col min="15" max="16384" width="10.6640625" style="736"/>
  </cols>
  <sheetData>
    <row r="1" spans="1:14" x14ac:dyDescent="0.3">
      <c r="A1" s="520" t="str">
        <f>Indice!C1</f>
        <v xml:space="preserve">ELADIA SOCIEDAD ANONIMA </v>
      </c>
      <c r="E1" s="735" t="s">
        <v>207</v>
      </c>
    </row>
    <row r="2" spans="1:14" x14ac:dyDescent="0.3">
      <c r="C2" s="737"/>
    </row>
    <row r="4" spans="1:14" x14ac:dyDescent="0.3">
      <c r="A4" s="1078" t="s">
        <v>833</v>
      </c>
      <c r="B4" s="1078"/>
      <c r="C4" s="1078"/>
      <c r="D4" s="1078"/>
      <c r="E4" s="1078"/>
      <c r="F4" s="738"/>
      <c r="G4" s="738"/>
      <c r="H4" s="738"/>
      <c r="I4" s="738"/>
      <c r="J4" s="736"/>
      <c r="K4" s="736"/>
      <c r="L4" s="736"/>
      <c r="M4" s="736"/>
      <c r="N4" s="736"/>
    </row>
    <row r="6" spans="1:14" s="740" customFormat="1" x14ac:dyDescent="0.3">
      <c r="A6" s="739" t="s">
        <v>834</v>
      </c>
      <c r="B6" s="739"/>
      <c r="C6" s="739"/>
      <c r="D6" s="739"/>
      <c r="E6" s="739"/>
      <c r="F6" s="739"/>
      <c r="G6" s="739"/>
      <c r="H6" s="739"/>
      <c r="I6" s="739"/>
      <c r="J6" s="739"/>
      <c r="K6" s="739"/>
      <c r="L6" s="739"/>
      <c r="M6" s="739"/>
      <c r="N6" s="739"/>
    </row>
    <row r="7" spans="1:14" s="740" customFormat="1" x14ac:dyDescent="0.3">
      <c r="A7" s="739"/>
      <c r="B7" s="739"/>
      <c r="C7" s="739"/>
      <c r="D7" s="739"/>
      <c r="E7" s="739"/>
      <c r="F7" s="739"/>
      <c r="G7" s="739"/>
      <c r="H7" s="739"/>
      <c r="I7" s="739"/>
      <c r="J7" s="739"/>
      <c r="K7" s="739"/>
      <c r="L7" s="739"/>
      <c r="M7" s="739"/>
      <c r="N7" s="739"/>
    </row>
    <row r="8" spans="1:14" s="740" customFormat="1" ht="16.2" thickBot="1" x14ac:dyDescent="0.35">
      <c r="A8" s="70" t="s">
        <v>835</v>
      </c>
      <c r="B8" s="70"/>
      <c r="C8" s="70"/>
      <c r="D8" s="70"/>
      <c r="E8" s="70"/>
      <c r="F8" s="70"/>
      <c r="G8" s="70"/>
      <c r="H8" s="739"/>
      <c r="I8" s="739"/>
      <c r="J8" s="739"/>
      <c r="K8" s="739"/>
      <c r="L8" s="739"/>
      <c r="M8" s="739"/>
      <c r="N8" s="739"/>
    </row>
    <row r="9" spans="1:14" s="740" customFormat="1" ht="27.9" customHeight="1" thickBot="1" x14ac:dyDescent="0.35">
      <c r="A9" s="741" t="s">
        <v>836</v>
      </c>
      <c r="B9" s="742" t="s">
        <v>837</v>
      </c>
      <c r="C9" s="741" t="s">
        <v>664</v>
      </c>
      <c r="D9" s="741" t="s">
        <v>838</v>
      </c>
      <c r="E9" s="741" t="s">
        <v>839</v>
      </c>
      <c r="F9" s="739"/>
      <c r="G9" s="739"/>
      <c r="H9" s="739"/>
      <c r="I9" s="739"/>
      <c r="J9" s="739"/>
      <c r="K9" s="739"/>
      <c r="L9" s="739"/>
      <c r="M9" s="739"/>
      <c r="N9" s="739"/>
    </row>
    <row r="10" spans="1:14" s="740" customFormat="1" ht="31.2" x14ac:dyDescent="0.3">
      <c r="A10" s="743" t="s">
        <v>840</v>
      </c>
      <c r="B10" s="744" t="s">
        <v>841</v>
      </c>
      <c r="C10" s="745" t="s">
        <v>842</v>
      </c>
      <c r="D10" s="746">
        <v>139770.01</v>
      </c>
      <c r="E10" s="747" t="s">
        <v>843</v>
      </c>
      <c r="F10" s="739"/>
      <c r="G10" s="739"/>
      <c r="H10" s="739"/>
      <c r="I10" s="739"/>
      <c r="J10" s="739"/>
      <c r="K10" s="739"/>
      <c r="L10" s="739"/>
      <c r="M10" s="739"/>
      <c r="N10" s="739"/>
    </row>
    <row r="11" spans="1:14" s="740" customFormat="1" ht="15" customHeight="1" x14ac:dyDescent="0.3">
      <c r="A11" s="743" t="s">
        <v>840</v>
      </c>
      <c r="B11" s="744" t="s">
        <v>844</v>
      </c>
      <c r="C11" s="743" t="s">
        <v>842</v>
      </c>
      <c r="D11" s="748">
        <v>139770.01</v>
      </c>
      <c r="E11" s="749" t="s">
        <v>843</v>
      </c>
      <c r="F11" s="739"/>
      <c r="G11" s="739"/>
      <c r="H11" s="739"/>
      <c r="I11" s="739"/>
      <c r="J11" s="739"/>
      <c r="K11" s="739"/>
      <c r="L11" s="739"/>
      <c r="M11" s="739"/>
      <c r="N11" s="739"/>
    </row>
    <row r="12" spans="1:14" s="740" customFormat="1" ht="15" customHeight="1" x14ac:dyDescent="0.3">
      <c r="A12" s="743" t="s">
        <v>840</v>
      </c>
      <c r="B12" s="744" t="s">
        <v>845</v>
      </c>
      <c r="C12" s="743" t="s">
        <v>842</v>
      </c>
      <c r="D12" s="748">
        <v>139770.01</v>
      </c>
      <c r="E12" s="749" t="s">
        <v>843</v>
      </c>
      <c r="F12" s="739"/>
      <c r="G12" s="739"/>
      <c r="H12" s="739"/>
      <c r="I12" s="739"/>
      <c r="J12" s="739"/>
      <c r="K12" s="739"/>
      <c r="L12" s="739"/>
      <c r="M12" s="739"/>
      <c r="N12" s="739"/>
    </row>
    <row r="13" spans="1:14" s="740" customFormat="1" ht="15" customHeight="1" x14ac:dyDescent="0.3">
      <c r="A13" s="743" t="s">
        <v>840</v>
      </c>
      <c r="B13" s="750" t="s">
        <v>846</v>
      </c>
      <c r="C13" s="743" t="s">
        <v>842</v>
      </c>
      <c r="D13" s="748">
        <v>139770.01</v>
      </c>
      <c r="E13" s="749" t="s">
        <v>843</v>
      </c>
      <c r="F13" s="739"/>
      <c r="G13" s="739"/>
      <c r="H13" s="739"/>
      <c r="I13" s="739"/>
      <c r="J13" s="739"/>
      <c r="K13" s="739"/>
      <c r="L13" s="739"/>
      <c r="M13" s="739"/>
      <c r="N13" s="739"/>
    </row>
    <row r="14" spans="1:14" s="740" customFormat="1" x14ac:dyDescent="0.3">
      <c r="A14" s="743" t="s">
        <v>847</v>
      </c>
      <c r="B14" s="750" t="s">
        <v>848</v>
      </c>
      <c r="C14" s="743" t="s">
        <v>842</v>
      </c>
      <c r="D14" s="748">
        <v>15500</v>
      </c>
      <c r="E14" s="749" t="s">
        <v>849</v>
      </c>
      <c r="F14" s="739"/>
      <c r="G14" s="739"/>
      <c r="H14" s="739"/>
      <c r="I14" s="739"/>
      <c r="J14" s="739"/>
      <c r="K14" s="739"/>
      <c r="L14" s="739"/>
      <c r="M14" s="739"/>
      <c r="N14" s="739"/>
    </row>
    <row r="15" spans="1:14" s="740" customFormat="1" ht="31.2" x14ac:dyDescent="0.3">
      <c r="A15" s="743" t="s">
        <v>850</v>
      </c>
      <c r="B15" s="750" t="s">
        <v>851</v>
      </c>
      <c r="C15" s="743" t="s">
        <v>852</v>
      </c>
      <c r="D15" s="751">
        <v>559080.04</v>
      </c>
      <c r="E15" s="752" t="s">
        <v>853</v>
      </c>
      <c r="F15" s="739"/>
      <c r="G15" s="739"/>
      <c r="H15" s="739"/>
      <c r="I15" s="739"/>
      <c r="J15" s="739"/>
      <c r="K15" s="739"/>
      <c r="L15" s="739"/>
      <c r="M15" s="739"/>
      <c r="N15" s="739"/>
    </row>
    <row r="16" spans="1:14" s="740" customFormat="1" x14ac:dyDescent="0.3">
      <c r="A16" s="743" t="s">
        <v>850</v>
      </c>
      <c r="B16" s="750" t="s">
        <v>854</v>
      </c>
      <c r="C16" s="743" t="s">
        <v>852</v>
      </c>
      <c r="D16" s="751">
        <v>1200000</v>
      </c>
      <c r="E16" s="753" t="s">
        <v>855</v>
      </c>
      <c r="F16" s="739"/>
      <c r="G16" s="739"/>
      <c r="H16" s="739"/>
      <c r="I16" s="739"/>
      <c r="J16" s="739"/>
      <c r="K16" s="739"/>
      <c r="L16" s="739"/>
      <c r="M16" s="739"/>
      <c r="N16" s="739"/>
    </row>
    <row r="17" spans="1:14" s="740" customFormat="1" ht="16.2" thickBot="1" x14ac:dyDescent="0.35">
      <c r="A17" s="754"/>
      <c r="B17" s="755"/>
      <c r="C17" s="756"/>
      <c r="D17" s="756"/>
      <c r="E17" s="757"/>
      <c r="F17" s="739"/>
      <c r="G17" s="739"/>
      <c r="H17" s="739"/>
      <c r="I17" s="739"/>
      <c r="J17" s="739"/>
      <c r="K17" s="739"/>
      <c r="L17" s="739"/>
      <c r="M17" s="739"/>
      <c r="N17" s="739"/>
    </row>
    <row r="18" spans="1:14" s="740" customFormat="1" x14ac:dyDescent="0.3">
      <c r="A18" s="758"/>
      <c r="B18" s="758"/>
      <c r="C18" s="759"/>
      <c r="D18" s="759"/>
      <c r="E18" s="759"/>
      <c r="F18" s="739"/>
      <c r="G18" s="739"/>
      <c r="H18" s="739"/>
      <c r="I18" s="739"/>
      <c r="J18" s="739"/>
      <c r="K18" s="739"/>
      <c r="L18" s="739"/>
      <c r="M18" s="739"/>
      <c r="N18" s="739"/>
    </row>
    <row r="19" spans="1:14" s="740" customFormat="1" x14ac:dyDescent="0.3">
      <c r="A19" s="758"/>
      <c r="B19" s="758"/>
      <c r="C19" s="759"/>
      <c r="D19" s="759"/>
      <c r="E19" s="759"/>
      <c r="F19" s="739"/>
      <c r="G19" s="739"/>
      <c r="H19" s="739"/>
      <c r="I19" s="739"/>
      <c r="J19" s="739"/>
      <c r="K19" s="739"/>
      <c r="L19" s="739"/>
      <c r="M19" s="739"/>
      <c r="N19" s="739"/>
    </row>
    <row r="20" spans="1:14" s="740" customFormat="1" ht="16.2" thickBot="1" x14ac:dyDescent="0.35">
      <c r="A20" s="70" t="s">
        <v>856</v>
      </c>
      <c r="B20" s="70"/>
      <c r="C20" s="70"/>
      <c r="D20" s="70"/>
      <c r="E20" s="70"/>
      <c r="F20" s="70"/>
      <c r="G20" s="70"/>
      <c r="H20" s="739"/>
      <c r="I20" s="739"/>
      <c r="J20" s="739"/>
      <c r="K20" s="739"/>
      <c r="L20" s="739"/>
      <c r="M20" s="739"/>
      <c r="N20" s="739"/>
    </row>
    <row r="21" spans="1:14" s="740" customFormat="1" ht="27.9" customHeight="1" thickBot="1" x14ac:dyDescent="0.35">
      <c r="A21" s="741" t="s">
        <v>836</v>
      </c>
      <c r="B21" s="742" t="s">
        <v>837</v>
      </c>
      <c r="C21" s="741" t="s">
        <v>664</v>
      </c>
      <c r="D21" s="741" t="s">
        <v>838</v>
      </c>
      <c r="E21" s="741" t="s">
        <v>839</v>
      </c>
      <c r="F21" s="739"/>
      <c r="G21" s="739"/>
      <c r="H21" s="739"/>
      <c r="I21" s="739"/>
      <c r="J21" s="739"/>
      <c r="K21" s="739"/>
      <c r="L21" s="739"/>
      <c r="M21" s="739"/>
      <c r="N21" s="739"/>
    </row>
    <row r="22" spans="1:14" s="740" customFormat="1" ht="31.2" x14ac:dyDescent="0.3">
      <c r="A22" s="743" t="s">
        <v>840</v>
      </c>
      <c r="B22" s="744" t="s">
        <v>841</v>
      </c>
      <c r="C22" s="745" t="s">
        <v>842</v>
      </c>
      <c r="D22" s="746">
        <v>139770.01</v>
      </c>
      <c r="E22" s="747" t="s">
        <v>843</v>
      </c>
      <c r="F22" s="739"/>
      <c r="G22" s="739"/>
      <c r="H22" s="739"/>
      <c r="I22" s="739"/>
      <c r="J22" s="739"/>
      <c r="K22" s="739"/>
      <c r="L22" s="739"/>
      <c r="M22" s="739"/>
      <c r="N22" s="739"/>
    </row>
    <row r="23" spans="1:14" s="740" customFormat="1" ht="15" customHeight="1" x14ac:dyDescent="0.3">
      <c r="A23" s="743" t="s">
        <v>840</v>
      </c>
      <c r="B23" s="744" t="s">
        <v>844</v>
      </c>
      <c r="C23" s="743" t="s">
        <v>842</v>
      </c>
      <c r="D23" s="748">
        <v>139770.01</v>
      </c>
      <c r="E23" s="749" t="s">
        <v>843</v>
      </c>
      <c r="F23" s="739"/>
      <c r="G23" s="739"/>
      <c r="H23" s="739"/>
      <c r="I23" s="739"/>
      <c r="J23" s="739"/>
      <c r="K23" s="739"/>
      <c r="L23" s="739"/>
      <c r="M23" s="739"/>
      <c r="N23" s="739"/>
    </row>
    <row r="24" spans="1:14" s="740" customFormat="1" ht="15" customHeight="1" x14ac:dyDescent="0.3">
      <c r="A24" s="743" t="s">
        <v>840</v>
      </c>
      <c r="B24" s="744" t="s">
        <v>845</v>
      </c>
      <c r="C24" s="743" t="s">
        <v>842</v>
      </c>
      <c r="D24" s="748">
        <v>139770.01</v>
      </c>
      <c r="E24" s="749" t="s">
        <v>843</v>
      </c>
      <c r="F24" s="739"/>
      <c r="G24" s="739"/>
      <c r="H24" s="739"/>
      <c r="I24" s="739"/>
      <c r="J24" s="739"/>
      <c r="K24" s="739"/>
      <c r="L24" s="739"/>
      <c r="M24" s="739"/>
      <c r="N24" s="739"/>
    </row>
    <row r="25" spans="1:14" s="740" customFormat="1" ht="15" customHeight="1" x14ac:dyDescent="0.3">
      <c r="A25" s="743" t="s">
        <v>840</v>
      </c>
      <c r="B25" s="750" t="s">
        <v>846</v>
      </c>
      <c r="C25" s="743" t="s">
        <v>842</v>
      </c>
      <c r="D25" s="748">
        <v>139770.01</v>
      </c>
      <c r="E25" s="749" t="s">
        <v>843</v>
      </c>
      <c r="F25" s="739"/>
      <c r="G25" s="739"/>
      <c r="H25" s="739"/>
      <c r="I25" s="739"/>
      <c r="J25" s="739"/>
      <c r="K25" s="739"/>
      <c r="L25" s="739"/>
      <c r="M25" s="739"/>
      <c r="N25" s="739"/>
    </row>
    <row r="26" spans="1:14" s="740" customFormat="1" x14ac:dyDescent="0.3">
      <c r="A26" s="743" t="s">
        <v>847</v>
      </c>
      <c r="B26" s="750" t="s">
        <v>848</v>
      </c>
      <c r="C26" s="743" t="s">
        <v>842</v>
      </c>
      <c r="D26" s="748">
        <v>15500</v>
      </c>
      <c r="E26" s="749" t="s">
        <v>849</v>
      </c>
      <c r="F26" s="739"/>
      <c r="G26" s="739"/>
      <c r="H26" s="739"/>
      <c r="I26" s="739"/>
      <c r="J26" s="739"/>
      <c r="K26" s="739"/>
      <c r="L26" s="739"/>
      <c r="M26" s="739"/>
      <c r="N26" s="739"/>
    </row>
    <row r="27" spans="1:14" s="740" customFormat="1" ht="31.2" x14ac:dyDescent="0.3">
      <c r="A27" s="743" t="s">
        <v>850</v>
      </c>
      <c r="B27" s="750" t="s">
        <v>851</v>
      </c>
      <c r="C27" s="743" t="s">
        <v>852</v>
      </c>
      <c r="D27" s="751">
        <v>559080.04</v>
      </c>
      <c r="E27" s="752" t="s">
        <v>853</v>
      </c>
      <c r="F27" s="739"/>
      <c r="G27" s="739"/>
      <c r="H27" s="739"/>
      <c r="I27" s="739"/>
      <c r="J27" s="739"/>
      <c r="K27" s="739"/>
      <c r="L27" s="739"/>
      <c r="M27" s="739"/>
      <c r="N27" s="739"/>
    </row>
    <row r="28" spans="1:14" s="740" customFormat="1" x14ac:dyDescent="0.3">
      <c r="A28" s="743" t="s">
        <v>850</v>
      </c>
      <c r="B28" s="750" t="s">
        <v>854</v>
      </c>
      <c r="C28" s="743" t="s">
        <v>852</v>
      </c>
      <c r="D28" s="751">
        <v>1200000</v>
      </c>
      <c r="E28" s="753" t="s">
        <v>855</v>
      </c>
      <c r="F28" s="739"/>
      <c r="G28" s="739"/>
      <c r="H28" s="739"/>
      <c r="I28" s="739"/>
      <c r="J28" s="739"/>
      <c r="K28" s="739"/>
      <c r="L28" s="739"/>
      <c r="M28" s="739"/>
      <c r="N28" s="739"/>
    </row>
    <row r="29" spans="1:14" s="740" customFormat="1" ht="16.2" thickBot="1" x14ac:dyDescent="0.35">
      <c r="A29" s="754"/>
      <c r="B29" s="755"/>
      <c r="C29" s="756"/>
      <c r="D29" s="756"/>
      <c r="E29" s="757"/>
      <c r="F29" s="739"/>
      <c r="G29" s="739"/>
      <c r="H29" s="739"/>
      <c r="I29" s="739"/>
      <c r="J29" s="739"/>
      <c r="K29" s="739"/>
      <c r="L29" s="739"/>
      <c r="M29" s="739"/>
      <c r="N29" s="739"/>
    </row>
    <row r="30" spans="1:14" s="740" customFormat="1" x14ac:dyDescent="0.3">
      <c r="A30" s="739"/>
      <c r="B30" s="739"/>
      <c r="C30" s="739"/>
      <c r="D30" s="739"/>
      <c r="E30" s="739"/>
      <c r="F30" s="739"/>
      <c r="G30" s="739"/>
      <c r="H30" s="739"/>
      <c r="I30" s="739"/>
      <c r="J30" s="739"/>
      <c r="K30" s="739"/>
      <c r="L30" s="739"/>
      <c r="M30" s="739"/>
      <c r="N30" s="739"/>
    </row>
    <row r="31" spans="1:14" s="740" customFormat="1" x14ac:dyDescent="0.3">
      <c r="A31" s="739"/>
      <c r="B31" s="739"/>
      <c r="C31" s="739"/>
      <c r="D31" s="739"/>
      <c r="E31" s="739"/>
      <c r="F31" s="739"/>
      <c r="G31" s="739"/>
      <c r="H31" s="739"/>
      <c r="I31" s="739"/>
      <c r="J31" s="739"/>
      <c r="K31" s="739"/>
      <c r="L31" s="739"/>
      <c r="M31" s="739"/>
      <c r="N31" s="739"/>
    </row>
    <row r="32" spans="1:14" s="740" customFormat="1" x14ac:dyDescent="0.3">
      <c r="A32" s="739"/>
      <c r="B32" s="739"/>
      <c r="C32" s="739"/>
      <c r="D32" s="739"/>
      <c r="E32" s="739"/>
      <c r="F32" s="739"/>
      <c r="G32" s="739"/>
      <c r="H32" s="739"/>
      <c r="I32" s="739"/>
      <c r="J32" s="739"/>
      <c r="K32" s="739"/>
      <c r="L32" s="739"/>
      <c r="M32" s="739"/>
      <c r="N32" s="739"/>
    </row>
    <row r="33" spans="1:14" s="740" customFormat="1" x14ac:dyDescent="0.3">
      <c r="A33" s="739"/>
      <c r="B33" s="739"/>
      <c r="C33" s="739"/>
      <c r="D33" s="739"/>
      <c r="E33" s="739"/>
      <c r="F33" s="739"/>
      <c r="G33" s="739"/>
      <c r="H33" s="739"/>
      <c r="I33" s="739"/>
      <c r="J33" s="739"/>
      <c r="K33" s="739"/>
      <c r="L33" s="739"/>
      <c r="M33" s="739"/>
      <c r="N33" s="739"/>
    </row>
    <row r="34" spans="1:14" s="740" customFormat="1" x14ac:dyDescent="0.3">
      <c r="A34" s="739"/>
      <c r="B34" s="739"/>
      <c r="C34" s="739"/>
      <c r="D34" s="739"/>
      <c r="E34" s="739"/>
      <c r="F34" s="739"/>
      <c r="G34" s="739"/>
      <c r="H34" s="739"/>
      <c r="I34" s="739"/>
      <c r="J34" s="739"/>
      <c r="K34" s="739"/>
      <c r="L34" s="739"/>
      <c r="M34" s="739"/>
      <c r="N34" s="739"/>
    </row>
    <row r="35" spans="1:14" s="740" customFormat="1" x14ac:dyDescent="0.3">
      <c r="A35" s="739"/>
      <c r="B35" s="739"/>
      <c r="C35" s="739"/>
      <c r="D35" s="739"/>
      <c r="E35" s="739"/>
      <c r="F35" s="739"/>
      <c r="G35" s="739"/>
      <c r="H35" s="739"/>
      <c r="I35" s="739"/>
      <c r="J35" s="739"/>
      <c r="K35" s="739"/>
      <c r="L35" s="739"/>
      <c r="M35" s="739"/>
      <c r="N35" s="739"/>
    </row>
    <row r="36" spans="1:14" s="740" customFormat="1" x14ac:dyDescent="0.3">
      <c r="A36" s="739"/>
      <c r="B36" s="739"/>
      <c r="C36" s="739"/>
      <c r="D36" s="739"/>
      <c r="E36" s="739"/>
      <c r="F36" s="739"/>
      <c r="G36" s="739"/>
      <c r="H36" s="739"/>
      <c r="I36" s="739"/>
      <c r="J36" s="739"/>
      <c r="K36" s="739"/>
      <c r="L36" s="739"/>
      <c r="M36" s="739"/>
      <c r="N36" s="739"/>
    </row>
    <row r="37" spans="1:14" s="740" customFormat="1" x14ac:dyDescent="0.3">
      <c r="A37" s="739"/>
      <c r="B37" s="739"/>
      <c r="C37" s="739"/>
      <c r="D37" s="739"/>
      <c r="E37" s="739"/>
      <c r="F37" s="739"/>
      <c r="G37" s="739"/>
      <c r="H37" s="739"/>
      <c r="I37" s="739"/>
      <c r="J37" s="739"/>
      <c r="K37" s="739"/>
      <c r="L37" s="739"/>
      <c r="M37" s="739"/>
      <c r="N37" s="739"/>
    </row>
    <row r="38" spans="1:14" s="740" customFormat="1" x14ac:dyDescent="0.3">
      <c r="A38" s="739"/>
      <c r="B38" s="739"/>
      <c r="C38" s="739"/>
      <c r="D38" s="739"/>
      <c r="E38" s="739"/>
      <c r="F38" s="739"/>
      <c r="G38" s="739"/>
      <c r="H38" s="739"/>
      <c r="I38" s="739"/>
      <c r="J38" s="739"/>
      <c r="K38" s="739"/>
      <c r="L38" s="739"/>
      <c r="M38" s="739"/>
      <c r="N38" s="739"/>
    </row>
    <row r="39" spans="1:14" s="740" customFormat="1" x14ac:dyDescent="0.3">
      <c r="A39" s="739"/>
      <c r="B39" s="739"/>
      <c r="C39" s="739"/>
      <c r="D39" s="739"/>
      <c r="E39" s="739"/>
      <c r="F39" s="739"/>
      <c r="G39" s="739"/>
      <c r="H39" s="739"/>
      <c r="I39" s="739"/>
      <c r="J39" s="739"/>
      <c r="K39" s="739"/>
      <c r="L39" s="739"/>
      <c r="M39" s="739"/>
      <c r="N39" s="739"/>
    </row>
    <row r="40" spans="1:14" s="740" customFormat="1" x14ac:dyDescent="0.3">
      <c r="A40" s="739"/>
      <c r="B40" s="739"/>
      <c r="C40" s="739"/>
      <c r="D40" s="739"/>
      <c r="E40" s="739"/>
      <c r="F40" s="739"/>
      <c r="G40" s="739"/>
      <c r="H40" s="739"/>
      <c r="I40" s="739"/>
      <c r="J40" s="739"/>
      <c r="K40" s="739"/>
      <c r="L40" s="739"/>
      <c r="M40" s="739"/>
      <c r="N40" s="739"/>
    </row>
    <row r="41" spans="1:14" s="740" customFormat="1" x14ac:dyDescent="0.3">
      <c r="A41" s="739"/>
      <c r="B41" s="739"/>
      <c r="C41" s="739"/>
      <c r="D41" s="739"/>
      <c r="E41" s="739"/>
      <c r="F41" s="739"/>
      <c r="G41" s="739"/>
      <c r="H41" s="739"/>
      <c r="I41" s="739"/>
      <c r="J41" s="739"/>
      <c r="K41" s="739"/>
      <c r="L41" s="739"/>
      <c r="M41" s="739"/>
      <c r="N41" s="739"/>
    </row>
    <row r="42" spans="1:14" s="740" customFormat="1" x14ac:dyDescent="0.3">
      <c r="A42" s="739"/>
      <c r="B42" s="739"/>
      <c r="C42" s="739"/>
      <c r="D42" s="739"/>
      <c r="E42" s="739"/>
      <c r="F42" s="739"/>
      <c r="G42" s="739"/>
      <c r="H42" s="739"/>
      <c r="I42" s="739"/>
      <c r="J42" s="739"/>
      <c r="K42" s="739"/>
      <c r="L42" s="739"/>
      <c r="M42" s="739"/>
      <c r="N42" s="739"/>
    </row>
    <row r="43" spans="1:14" s="740" customFormat="1" x14ac:dyDescent="0.3">
      <c r="A43" s="739"/>
      <c r="B43" s="739"/>
      <c r="C43" s="739"/>
      <c r="D43" s="739"/>
      <c r="E43" s="739"/>
      <c r="F43" s="739"/>
      <c r="G43" s="739"/>
      <c r="H43" s="739"/>
      <c r="I43" s="739"/>
      <c r="J43" s="739"/>
      <c r="K43" s="739"/>
      <c r="L43" s="739"/>
      <c r="M43" s="739"/>
      <c r="N43" s="739"/>
    </row>
    <row r="44" spans="1:14" s="740" customFormat="1" x14ac:dyDescent="0.3">
      <c r="A44" s="739"/>
      <c r="B44" s="739"/>
      <c r="C44" s="739"/>
      <c r="D44" s="739"/>
      <c r="E44" s="739"/>
      <c r="F44" s="739"/>
      <c r="G44" s="739"/>
      <c r="H44" s="739"/>
      <c r="I44" s="739"/>
      <c r="J44" s="739"/>
      <c r="K44" s="739"/>
      <c r="L44" s="739"/>
      <c r="M44" s="739"/>
      <c r="N44" s="739"/>
    </row>
    <row r="45" spans="1:14" s="740" customFormat="1" x14ac:dyDescent="0.3">
      <c r="A45" s="739"/>
      <c r="B45" s="739"/>
      <c r="C45" s="739"/>
      <c r="D45" s="739"/>
      <c r="E45" s="739"/>
      <c r="F45" s="739"/>
      <c r="G45" s="739"/>
      <c r="H45" s="739"/>
      <c r="I45" s="739"/>
      <c r="J45" s="739"/>
      <c r="K45" s="739"/>
      <c r="L45" s="739"/>
      <c r="M45" s="739"/>
      <c r="N45" s="739"/>
    </row>
  </sheetData>
  <mergeCells count="1">
    <mergeCell ref="A4:E4"/>
  </mergeCells>
  <hyperlinks>
    <hyperlink ref="E1" location="Indice!A1" display="Indice" xr:uid="{00000000-0004-0000-2900-000000000000}"/>
  </hyperlinks>
  <pageMargins left="0.7" right="0.7" top="0.75" bottom="0.75" header="0.3" footer="0.3"/>
  <pageSetup paperSize="9"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Hoja42"/>
  <dimension ref="A1:N50"/>
  <sheetViews>
    <sheetView showGridLines="0" topLeftCell="A45" zoomScale="60" zoomScaleNormal="60" workbookViewId="0">
      <selection activeCell="C26" sqref="C26"/>
    </sheetView>
  </sheetViews>
  <sheetFormatPr baseColWidth="10" defaultColWidth="10.6640625" defaultRowHeight="14.4" x14ac:dyDescent="0.3"/>
  <cols>
    <col min="1" max="5" width="24.44140625" style="264" customWidth="1"/>
    <col min="6" max="6" width="12.88671875" style="264" customWidth="1"/>
    <col min="7" max="7" width="10.6640625" style="264"/>
    <col min="8" max="8" width="17.109375" style="264" customWidth="1"/>
    <col min="9" max="9" width="10.6640625" style="264"/>
    <col min="10" max="10" width="22" style="264" bestFit="1" customWidth="1"/>
    <col min="11" max="11" width="10.6640625" style="264"/>
    <col min="12" max="12" width="12" style="264" bestFit="1" customWidth="1"/>
    <col min="13" max="14" width="10.6640625" style="264"/>
  </cols>
  <sheetData>
    <row r="1" spans="1:14" ht="18" x14ac:dyDescent="0.35">
      <c r="A1" s="599" t="str">
        <f>Indice!C1</f>
        <v xml:space="preserve">ELADIA SOCIEDAD ANONIMA </v>
      </c>
      <c r="H1" s="645" t="s">
        <v>207</v>
      </c>
    </row>
    <row r="2" spans="1:14" x14ac:dyDescent="0.3">
      <c r="C2" s="677"/>
    </row>
    <row r="4" spans="1:14" x14ac:dyDescent="0.3">
      <c r="A4" s="316" t="s">
        <v>857</v>
      </c>
      <c r="B4" s="316"/>
      <c r="C4" s="316"/>
      <c r="D4" s="316"/>
      <c r="E4" s="316"/>
      <c r="F4" s="316"/>
      <c r="G4" s="316"/>
      <c r="H4" s="316"/>
      <c r="I4" s="760"/>
    </row>
    <row r="5" spans="1:14" x14ac:dyDescent="0.3">
      <c r="A5" s="761"/>
      <c r="B5" s="761"/>
      <c r="C5" s="761"/>
      <c r="D5" s="761"/>
      <c r="E5" s="761"/>
      <c r="F5" s="761"/>
      <c r="G5" s="761"/>
      <c r="H5" s="761"/>
      <c r="I5" s="761"/>
    </row>
    <row r="6" spans="1:14" s="659" customFormat="1" ht="15" customHeight="1" x14ac:dyDescent="0.3">
      <c r="A6" s="1079" t="s">
        <v>858</v>
      </c>
      <c r="B6" s="1079"/>
      <c r="C6" s="1079"/>
      <c r="D6" s="1079"/>
      <c r="E6" s="1079"/>
      <c r="F6" s="1079"/>
      <c r="G6" s="1079"/>
      <c r="H6" s="1079"/>
      <c r="I6" s="1079"/>
      <c r="J6" s="658"/>
      <c r="K6" s="658"/>
      <c r="L6" s="658"/>
      <c r="M6" s="658"/>
      <c r="N6" s="658"/>
    </row>
    <row r="7" spans="1:14" s="659" customFormat="1" ht="15" customHeight="1" x14ac:dyDescent="0.3">
      <c r="A7" s="762"/>
      <c r="B7" s="762"/>
      <c r="C7" s="762"/>
      <c r="D7" s="762"/>
      <c r="E7" s="762"/>
      <c r="F7" s="762"/>
      <c r="G7" s="762"/>
      <c r="H7" s="762"/>
      <c r="I7" s="762"/>
      <c r="J7" s="658"/>
      <c r="K7" s="658"/>
      <c r="L7" s="658"/>
      <c r="M7" s="658"/>
      <c r="N7" s="658"/>
    </row>
    <row r="8" spans="1:14" s="659" customFormat="1" ht="104.4" customHeight="1" x14ac:dyDescent="0.3">
      <c r="A8" s="1080" t="s">
        <v>859</v>
      </c>
      <c r="B8" s="1080"/>
      <c r="C8" s="1080"/>
      <c r="D8" s="1080"/>
      <c r="E8" s="1080"/>
      <c r="F8" s="1080"/>
      <c r="G8" s="1080"/>
      <c r="H8" s="1080"/>
      <c r="I8" s="764"/>
      <c r="J8" s="658"/>
      <c r="K8" s="658"/>
      <c r="L8" s="658"/>
      <c r="M8" s="658"/>
      <c r="N8" s="658"/>
    </row>
    <row r="9" spans="1:14" s="658" customFormat="1" ht="39.75" customHeight="1" x14ac:dyDescent="0.3">
      <c r="A9" s="765" t="s">
        <v>860</v>
      </c>
      <c r="B9" s="765" t="s">
        <v>861</v>
      </c>
      <c r="C9" s="765" t="s">
        <v>862</v>
      </c>
      <c r="D9" s="766" t="s">
        <v>863</v>
      </c>
      <c r="E9" s="766" t="s">
        <v>636</v>
      </c>
      <c r="F9" s="1081" t="s">
        <v>864</v>
      </c>
      <c r="G9" s="1082"/>
      <c r="H9" s="763"/>
      <c r="I9" s="764"/>
    </row>
    <row r="10" spans="1:14" s="659" customFormat="1" ht="15.9" customHeight="1" x14ac:dyDescent="0.3">
      <c r="A10" s="767" t="s">
        <v>577</v>
      </c>
      <c r="B10" s="768" t="s">
        <v>865</v>
      </c>
      <c r="C10" s="769">
        <v>4437248.8899999997</v>
      </c>
      <c r="D10" s="770">
        <v>8844086241</v>
      </c>
      <c r="E10" s="771">
        <v>47427</v>
      </c>
      <c r="F10" s="1083">
        <v>1193226.3400000001</v>
      </c>
      <c r="G10" s="1083"/>
      <c r="H10" s="763"/>
      <c r="I10" s="764"/>
      <c r="J10" s="658"/>
      <c r="K10" s="658"/>
      <c r="L10" s="658"/>
      <c r="M10" s="658"/>
      <c r="N10" s="658"/>
    </row>
    <row r="11" spans="1:14" s="659" customFormat="1" x14ac:dyDescent="0.3">
      <c r="A11" s="763"/>
      <c r="B11" s="763"/>
      <c r="C11" s="763"/>
      <c r="D11" s="763"/>
      <c r="E11" s="763"/>
      <c r="F11" s="763"/>
      <c r="G11" s="763"/>
      <c r="H11" s="763"/>
      <c r="I11" s="764"/>
      <c r="J11" s="658"/>
      <c r="K11" s="658"/>
      <c r="L11" s="658"/>
      <c r="M11" s="658"/>
      <c r="N11" s="658"/>
    </row>
    <row r="12" spans="1:14" s="659" customFormat="1" x14ac:dyDescent="0.3">
      <c r="A12" s="1080"/>
      <c r="B12" s="1080"/>
      <c r="C12" s="1080"/>
      <c r="D12" s="1080"/>
      <c r="E12" s="1080"/>
      <c r="F12" s="1080"/>
      <c r="G12" s="1080"/>
      <c r="H12" s="1080"/>
      <c r="I12" s="764"/>
      <c r="J12" s="658"/>
      <c r="K12" s="658"/>
      <c r="L12" s="658"/>
      <c r="M12" s="658"/>
      <c r="N12" s="658"/>
    </row>
    <row r="13" spans="1:14" s="659" customFormat="1" x14ac:dyDescent="0.3">
      <c r="A13" s="772" t="s">
        <v>866</v>
      </c>
      <c r="B13" s="764"/>
      <c r="C13" s="764"/>
      <c r="D13" s="764"/>
      <c r="E13" s="764"/>
      <c r="F13" s="764"/>
      <c r="G13" s="764"/>
      <c r="H13" s="764"/>
      <c r="I13" s="764"/>
      <c r="J13" s="658"/>
      <c r="K13" s="658"/>
      <c r="L13" s="658"/>
      <c r="M13" s="658"/>
      <c r="N13" s="658"/>
    </row>
    <row r="14" spans="1:14" s="659" customFormat="1" x14ac:dyDescent="0.3">
      <c r="A14" s="764"/>
      <c r="B14" s="764"/>
      <c r="C14" s="764"/>
      <c r="D14" s="764"/>
      <c r="E14" s="764"/>
      <c r="F14" s="764"/>
      <c r="G14" s="764"/>
      <c r="H14" s="764"/>
      <c r="I14" s="764"/>
      <c r="J14" s="658"/>
      <c r="K14" s="658"/>
      <c r="L14" s="658"/>
      <c r="M14" s="658"/>
      <c r="N14" s="658"/>
    </row>
    <row r="15" spans="1:14" s="659" customFormat="1" x14ac:dyDescent="0.3">
      <c r="A15" s="773" t="s">
        <v>867</v>
      </c>
      <c r="B15" s="764"/>
      <c r="C15" s="764"/>
      <c r="D15" s="764"/>
      <c r="E15" s="764"/>
      <c r="F15" s="764"/>
      <c r="G15" s="764"/>
      <c r="H15" s="764"/>
      <c r="I15" s="764"/>
      <c r="J15" s="658"/>
      <c r="K15" s="658"/>
      <c r="L15" s="658"/>
      <c r="M15" s="658"/>
      <c r="N15" s="658"/>
    </row>
    <row r="16" spans="1:14" s="659" customFormat="1" x14ac:dyDescent="0.3">
      <c r="A16" s="764"/>
      <c r="B16" s="764"/>
      <c r="C16" s="764"/>
      <c r="D16" s="764"/>
      <c r="E16" s="764"/>
      <c r="F16" s="764"/>
      <c r="G16" s="764"/>
      <c r="H16" s="764"/>
      <c r="I16" s="764"/>
      <c r="J16" s="658"/>
      <c r="K16" s="658"/>
      <c r="L16" s="658"/>
      <c r="M16" s="658"/>
      <c r="N16" s="658"/>
    </row>
    <row r="17" spans="1:14" s="659" customFormat="1" x14ac:dyDescent="0.3">
      <c r="A17" s="773" t="s">
        <v>868</v>
      </c>
      <c r="B17" s="764"/>
      <c r="C17" s="764"/>
      <c r="D17" s="764"/>
      <c r="E17" s="764"/>
      <c r="F17" s="764"/>
      <c r="G17" s="764"/>
      <c r="H17" s="764"/>
      <c r="I17" s="764"/>
      <c r="J17" s="658"/>
      <c r="K17" s="658"/>
      <c r="L17" s="658"/>
      <c r="M17" s="658"/>
      <c r="N17" s="658"/>
    </row>
    <row r="18" spans="1:14" s="659" customFormat="1" x14ac:dyDescent="0.3">
      <c r="A18" s="764"/>
      <c r="B18" s="764"/>
      <c r="C18" s="764"/>
      <c r="D18" s="764"/>
      <c r="E18" s="764"/>
      <c r="F18" s="764"/>
      <c r="G18" s="764"/>
      <c r="H18" s="764"/>
      <c r="I18" s="764"/>
      <c r="J18" s="658"/>
      <c r="K18" s="658"/>
      <c r="L18" s="658"/>
      <c r="M18" s="658"/>
      <c r="N18" s="658"/>
    </row>
    <row r="19" spans="1:14" s="659" customFormat="1" x14ac:dyDescent="0.3">
      <c r="A19" s="774" t="s">
        <v>869</v>
      </c>
      <c r="B19" s="764"/>
      <c r="C19" s="764"/>
      <c r="D19" s="764"/>
      <c r="E19" s="764"/>
      <c r="F19" s="764"/>
      <c r="G19" s="764"/>
      <c r="H19" s="764"/>
      <c r="I19" s="764"/>
      <c r="J19" s="658"/>
      <c r="K19" s="658"/>
      <c r="L19" s="658"/>
      <c r="M19" s="658"/>
      <c r="N19" s="658"/>
    </row>
    <row r="20" spans="1:14" s="659" customFormat="1" x14ac:dyDescent="0.3">
      <c r="A20" s="764"/>
      <c r="B20" s="764"/>
      <c r="C20" s="764"/>
      <c r="D20" s="764"/>
      <c r="E20" s="764"/>
      <c r="F20" s="764"/>
      <c r="G20" s="764"/>
      <c r="H20" s="764"/>
      <c r="I20" s="764"/>
      <c r="J20" s="658"/>
      <c r="K20" s="658"/>
      <c r="L20" s="658"/>
      <c r="M20" s="658"/>
      <c r="N20" s="658"/>
    </row>
    <row r="21" spans="1:14" s="659" customFormat="1" ht="15" customHeight="1" x14ac:dyDescent="0.3">
      <c r="A21" s="775" t="s">
        <v>870</v>
      </c>
      <c r="B21" s="764"/>
      <c r="C21" s="764"/>
      <c r="D21" s="764"/>
      <c r="E21" s="764"/>
      <c r="F21" s="764"/>
      <c r="G21" s="764"/>
      <c r="H21" s="764"/>
      <c r="I21" s="764"/>
      <c r="J21" s="658"/>
      <c r="K21" s="658"/>
      <c r="L21" s="658"/>
      <c r="M21" s="658"/>
      <c r="N21" s="658"/>
    </row>
    <row r="22" spans="1:14" s="659" customFormat="1" ht="12.75" customHeight="1" x14ac:dyDescent="0.3">
      <c r="A22" s="764"/>
      <c r="B22" s="764"/>
      <c r="C22" s="764"/>
      <c r="D22" s="764"/>
      <c r="E22" s="764"/>
      <c r="F22" s="764"/>
      <c r="G22" s="764"/>
      <c r="H22" s="764"/>
      <c r="I22" s="764"/>
      <c r="J22" s="658"/>
      <c r="K22" s="658"/>
      <c r="L22" s="658"/>
      <c r="M22" s="658"/>
      <c r="N22" s="658"/>
    </row>
    <row r="23" spans="1:14" s="659" customFormat="1" x14ac:dyDescent="0.3">
      <c r="A23" s="775" t="s">
        <v>871</v>
      </c>
      <c r="B23" s="764"/>
      <c r="C23" s="764"/>
      <c r="D23" s="764"/>
      <c r="E23" s="764"/>
      <c r="F23" s="764"/>
      <c r="G23" s="764"/>
      <c r="H23" s="764"/>
      <c r="I23" s="764"/>
      <c r="J23" s="658"/>
      <c r="K23" s="658"/>
      <c r="L23" s="658"/>
      <c r="M23" s="658"/>
      <c r="N23" s="658"/>
    </row>
    <row r="24" spans="1:14" s="659" customFormat="1" x14ac:dyDescent="0.3">
      <c r="A24" s="764"/>
      <c r="B24" s="764"/>
      <c r="C24" s="764"/>
      <c r="D24" s="764"/>
      <c r="E24" s="764"/>
      <c r="F24" s="764"/>
      <c r="G24" s="764"/>
      <c r="H24" s="764"/>
      <c r="I24" s="764"/>
      <c r="J24" s="658"/>
      <c r="K24" s="658"/>
      <c r="L24" s="658"/>
      <c r="M24" s="658"/>
      <c r="N24" s="658"/>
    </row>
    <row r="25" spans="1:14" s="659" customFormat="1" x14ac:dyDescent="0.3">
      <c r="A25" s="775" t="s">
        <v>872</v>
      </c>
      <c r="B25" s="764"/>
      <c r="C25" s="764"/>
      <c r="D25" s="764"/>
      <c r="E25" s="764"/>
      <c r="F25" s="764"/>
      <c r="G25" s="764"/>
      <c r="H25" s="764"/>
      <c r="I25" s="764"/>
      <c r="J25" s="658"/>
      <c r="K25" s="658"/>
      <c r="L25" s="658"/>
      <c r="M25" s="658"/>
      <c r="N25" s="658"/>
    </row>
    <row r="26" spans="1:14" s="659" customFormat="1" x14ac:dyDescent="0.3">
      <c r="A26" s="775"/>
      <c r="B26" s="764"/>
      <c r="C26" s="764"/>
      <c r="D26" s="764"/>
      <c r="E26" s="764"/>
      <c r="F26" s="764"/>
      <c r="G26" s="764"/>
      <c r="H26" s="764"/>
      <c r="I26" s="764"/>
      <c r="J26" s="658"/>
      <c r="K26" s="658"/>
      <c r="L26" s="658"/>
      <c r="M26" s="658"/>
      <c r="N26" s="658"/>
    </row>
    <row r="27" spans="1:14" s="659" customFormat="1" ht="35.1" customHeight="1" x14ac:dyDescent="0.3">
      <c r="A27" s="765" t="s">
        <v>873</v>
      </c>
      <c r="B27" s="765" t="s">
        <v>874</v>
      </c>
      <c r="C27" s="776" t="s">
        <v>875</v>
      </c>
      <c r="D27" s="776" t="s">
        <v>876</v>
      </c>
      <c r="E27" s="776" t="s">
        <v>636</v>
      </c>
      <c r="F27" s="1084" t="s">
        <v>877</v>
      </c>
      <c r="G27" s="1084"/>
      <c r="H27" s="764"/>
      <c r="I27" s="764"/>
      <c r="J27" s="658"/>
      <c r="K27" s="658"/>
      <c r="L27" s="658"/>
      <c r="M27" s="658"/>
      <c r="N27" s="658"/>
    </row>
    <row r="28" spans="1:14" s="659" customFormat="1" ht="20.399999999999999" customHeight="1" x14ac:dyDescent="0.3">
      <c r="A28" s="767" t="s">
        <v>878</v>
      </c>
      <c r="B28" s="768" t="s">
        <v>879</v>
      </c>
      <c r="C28" s="777">
        <v>0</v>
      </c>
      <c r="D28" s="778">
        <v>0</v>
      </c>
      <c r="E28" s="779">
        <v>0</v>
      </c>
      <c r="F28" s="1088">
        <v>0</v>
      </c>
      <c r="G28" s="1088"/>
      <c r="H28" s="764"/>
      <c r="I28" s="764"/>
      <c r="J28" s="658"/>
      <c r="K28" s="658"/>
      <c r="L28" s="658"/>
      <c r="M28" s="658"/>
      <c r="N28" s="658"/>
    </row>
    <row r="29" spans="1:14" s="659" customFormat="1" x14ac:dyDescent="0.3">
      <c r="A29" s="775"/>
      <c r="B29" s="764"/>
      <c r="C29" s="764"/>
      <c r="D29" s="764"/>
      <c r="E29" s="764"/>
      <c r="F29" s="764"/>
      <c r="G29" s="764"/>
      <c r="H29" s="764"/>
      <c r="I29" s="764"/>
      <c r="J29" s="658"/>
      <c r="K29" s="658"/>
      <c r="L29" s="658"/>
      <c r="M29" s="658"/>
      <c r="N29" s="658"/>
    </row>
    <row r="30" spans="1:14" s="659" customFormat="1" x14ac:dyDescent="0.3">
      <c r="A30" s="775"/>
      <c r="B30" s="764"/>
      <c r="C30" s="764"/>
      <c r="D30" s="764"/>
      <c r="E30" s="764"/>
      <c r="F30" s="764"/>
      <c r="G30" s="764"/>
      <c r="H30" s="764"/>
      <c r="I30" s="764"/>
      <c r="J30" s="658"/>
      <c r="K30" s="658"/>
      <c r="L30" s="658"/>
      <c r="M30" s="658"/>
      <c r="N30" s="658"/>
    </row>
    <row r="31" spans="1:14" s="659" customFormat="1" ht="16.5" customHeight="1" x14ac:dyDescent="0.3">
      <c r="A31" s="772" t="s">
        <v>880</v>
      </c>
      <c r="B31" s="763"/>
      <c r="C31" s="763"/>
      <c r="D31" s="763"/>
      <c r="E31" s="763"/>
      <c r="F31" s="763"/>
      <c r="G31" s="763"/>
      <c r="H31" s="763"/>
      <c r="I31" s="780"/>
      <c r="J31" s="658"/>
      <c r="K31" s="658"/>
      <c r="L31" s="658"/>
      <c r="M31" s="658"/>
      <c r="N31" s="658"/>
    </row>
    <row r="32" spans="1:14" s="659" customFormat="1" x14ac:dyDescent="0.3">
      <c r="A32" s="772"/>
      <c r="B32" s="763"/>
      <c r="C32" s="763"/>
      <c r="D32" s="763"/>
      <c r="E32" s="763"/>
      <c r="F32" s="763"/>
      <c r="G32" s="763"/>
      <c r="H32" s="763"/>
      <c r="I32" s="764"/>
      <c r="J32" s="658"/>
      <c r="K32" s="658"/>
      <c r="L32" s="658"/>
      <c r="M32" s="658"/>
      <c r="N32" s="658"/>
    </row>
    <row r="33" spans="1:14" s="659" customFormat="1" x14ac:dyDescent="0.3">
      <c r="A33" s="773" t="s">
        <v>881</v>
      </c>
      <c r="B33" s="763"/>
      <c r="C33" s="763"/>
      <c r="D33" s="763"/>
      <c r="E33" s="763"/>
      <c r="F33" s="763"/>
      <c r="G33" s="763"/>
      <c r="H33" s="763"/>
      <c r="I33" s="764"/>
      <c r="J33" s="658"/>
      <c r="K33" s="658"/>
      <c r="L33" s="658"/>
      <c r="M33" s="658"/>
      <c r="N33" s="658"/>
    </row>
    <row r="34" spans="1:14" x14ac:dyDescent="0.3">
      <c r="A34" s="773"/>
      <c r="B34" s="763"/>
      <c r="C34" s="763"/>
      <c r="D34" s="763"/>
      <c r="E34" s="763"/>
      <c r="F34" s="763"/>
      <c r="G34" s="763"/>
      <c r="H34" s="763"/>
      <c r="I34" s="781"/>
    </row>
    <row r="35" spans="1:14" ht="75.599999999999994" customHeight="1" x14ac:dyDescent="0.3">
      <c r="A35" s="1080" t="s">
        <v>882</v>
      </c>
      <c r="B35" s="1080"/>
      <c r="C35" s="1080"/>
      <c r="D35" s="1080"/>
      <c r="E35" s="1080"/>
      <c r="F35" s="1080"/>
      <c r="G35" s="1080"/>
      <c r="H35" s="1080"/>
      <c r="I35" s="781"/>
    </row>
    <row r="36" spans="1:14" ht="28.5" customHeight="1" x14ac:dyDescent="0.3">
      <c r="A36" s="765" t="s">
        <v>861</v>
      </c>
      <c r="B36" s="765" t="s">
        <v>883</v>
      </c>
      <c r="C36" s="766" t="s">
        <v>884</v>
      </c>
      <c r="D36" s="766" t="s">
        <v>885</v>
      </c>
      <c r="E36" s="766" t="s">
        <v>636</v>
      </c>
      <c r="F36" s="1081" t="s">
        <v>886</v>
      </c>
      <c r="G36" s="1082"/>
      <c r="H36" s="763"/>
    </row>
    <row r="37" spans="1:14" ht="27.6" x14ac:dyDescent="0.3">
      <c r="A37" s="782" t="s">
        <v>887</v>
      </c>
      <c r="B37" s="782" t="s">
        <v>888</v>
      </c>
      <c r="C37" s="783">
        <v>1200000</v>
      </c>
      <c r="D37" s="784">
        <v>8220060000</v>
      </c>
      <c r="E37" s="785">
        <v>45972</v>
      </c>
      <c r="F37" s="1085">
        <v>5003039250</v>
      </c>
      <c r="G37" s="1089"/>
      <c r="H37" s="131"/>
    </row>
    <row r="38" spans="1:14" x14ac:dyDescent="0.3">
      <c r="A38" s="786"/>
      <c r="B38" s="786"/>
      <c r="C38" s="787"/>
      <c r="D38" s="788"/>
      <c r="E38" s="789"/>
      <c r="F38" s="788"/>
      <c r="G38" s="790"/>
      <c r="H38" s="763"/>
    </row>
    <row r="39" spans="1:14" ht="77.099999999999994" customHeight="1" x14ac:dyDescent="0.3">
      <c r="A39" s="1080" t="s">
        <v>889</v>
      </c>
      <c r="B39" s="1080"/>
      <c r="C39" s="1080"/>
      <c r="D39" s="1080"/>
      <c r="E39" s="1080"/>
      <c r="F39" s="1080"/>
      <c r="G39" s="1080"/>
      <c r="H39" s="1080"/>
    </row>
    <row r="40" spans="1:14" ht="28.5" customHeight="1" x14ac:dyDescent="0.3">
      <c r="A40" s="765" t="s">
        <v>861</v>
      </c>
      <c r="B40" s="765" t="s">
        <v>883</v>
      </c>
      <c r="C40" s="765" t="s">
        <v>884</v>
      </c>
      <c r="D40" s="765" t="s">
        <v>885</v>
      </c>
      <c r="E40" s="765" t="s">
        <v>636</v>
      </c>
      <c r="F40" s="1089" t="s">
        <v>886</v>
      </c>
      <c r="G40" s="1089"/>
      <c r="H40" s="763"/>
    </row>
    <row r="41" spans="1:14" ht="33" customHeight="1" x14ac:dyDescent="0.3">
      <c r="A41" s="782" t="s">
        <v>890</v>
      </c>
      <c r="B41" s="782" t="s">
        <v>891</v>
      </c>
      <c r="C41" s="791">
        <v>610280</v>
      </c>
      <c r="D41" s="778">
        <v>4072126560</v>
      </c>
      <c r="E41" s="779">
        <v>46327</v>
      </c>
      <c r="F41" s="1085">
        <v>4523340434</v>
      </c>
      <c r="G41" s="1085"/>
      <c r="H41" s="575"/>
      <c r="J41" s="456"/>
    </row>
    <row r="42" spans="1:14" ht="34.5" customHeight="1" x14ac:dyDescent="0.3">
      <c r="A42" s="782" t="s">
        <v>890</v>
      </c>
      <c r="B42" s="782" t="s">
        <v>888</v>
      </c>
      <c r="C42" s="791">
        <v>225720</v>
      </c>
      <c r="D42" s="778">
        <v>1471291240</v>
      </c>
      <c r="E42" s="779">
        <v>45648</v>
      </c>
      <c r="F42" s="1085">
        <v>1673016325</v>
      </c>
      <c r="G42" s="1085"/>
      <c r="H42" s="575"/>
      <c r="J42" s="456"/>
      <c r="L42" s="792"/>
    </row>
    <row r="43" spans="1:14" x14ac:dyDescent="0.3">
      <c r="A43" s="786"/>
      <c r="B43" s="786"/>
      <c r="C43" s="793"/>
      <c r="D43" s="794"/>
      <c r="E43" s="795"/>
      <c r="F43" s="794"/>
      <c r="G43" s="794"/>
      <c r="H43" s="575"/>
      <c r="J43" s="456"/>
      <c r="L43" s="792"/>
    </row>
    <row r="44" spans="1:14" x14ac:dyDescent="0.3">
      <c r="A44" s="786"/>
      <c r="B44" s="786"/>
      <c r="C44" s="787"/>
      <c r="D44" s="788"/>
      <c r="E44" s="789"/>
      <c r="F44" s="788"/>
      <c r="G44" s="788"/>
      <c r="H44" s="575"/>
      <c r="J44" s="456"/>
    </row>
    <row r="45" spans="1:14" x14ac:dyDescent="0.3">
      <c r="A45" s="763"/>
      <c r="B45" s="763"/>
      <c r="C45" s="796"/>
      <c r="D45" s="763"/>
      <c r="E45" s="763"/>
      <c r="F45" s="763"/>
      <c r="G45" s="763"/>
      <c r="H45" s="763"/>
      <c r="J45" s="456"/>
    </row>
    <row r="46" spans="1:14" x14ac:dyDescent="0.3">
      <c r="A46" s="763"/>
      <c r="B46" s="763"/>
      <c r="C46" s="763"/>
      <c r="D46" s="763"/>
      <c r="E46" s="763"/>
      <c r="F46" s="763"/>
      <c r="G46" s="763"/>
      <c r="H46" s="763"/>
      <c r="J46" s="456"/>
    </row>
    <row r="47" spans="1:14" ht="15" customHeight="1" x14ac:dyDescent="0.3">
      <c r="A47" s="1086" t="s">
        <v>892</v>
      </c>
      <c r="B47" s="1086"/>
      <c r="C47" s="1086"/>
      <c r="D47" s="1086"/>
      <c r="E47" s="1086"/>
      <c r="F47" s="1086"/>
      <c r="G47" s="1086"/>
      <c r="H47" s="1086"/>
    </row>
    <row r="48" spans="1:14" x14ac:dyDescent="0.3">
      <c r="A48" s="213"/>
      <c r="B48" s="764"/>
      <c r="C48" s="764"/>
      <c r="D48" s="764"/>
      <c r="E48" s="764"/>
      <c r="F48" s="764"/>
      <c r="G48" s="764"/>
      <c r="H48" s="764"/>
    </row>
    <row r="49" spans="1:8" ht="15" customHeight="1" x14ac:dyDescent="0.3">
      <c r="A49" s="1087" t="s">
        <v>893</v>
      </c>
      <c r="B49" s="1087"/>
      <c r="C49" s="1087"/>
      <c r="D49" s="1087"/>
      <c r="E49" s="1087"/>
      <c r="F49" s="1087"/>
      <c r="G49" s="1087"/>
      <c r="H49" s="1087"/>
    </row>
    <row r="50" spans="1:8" x14ac:dyDescent="0.3">
      <c r="A50" s="1087"/>
      <c r="B50" s="1087"/>
      <c r="C50" s="1087"/>
      <c r="D50" s="1087"/>
      <c r="E50" s="1087"/>
      <c r="F50" s="1087"/>
      <c r="G50" s="1087"/>
      <c r="H50" s="1087"/>
    </row>
  </sheetData>
  <mergeCells count="16">
    <mergeCell ref="F27:G27"/>
    <mergeCell ref="F41:G41"/>
    <mergeCell ref="F42:G42"/>
    <mergeCell ref="A47:H47"/>
    <mergeCell ref="A49:H50"/>
    <mergeCell ref="F28:G28"/>
    <mergeCell ref="A35:H35"/>
    <mergeCell ref="F36:G36"/>
    <mergeCell ref="F37:G37"/>
    <mergeCell ref="A39:H39"/>
    <mergeCell ref="F40:G40"/>
    <mergeCell ref="A6:I6"/>
    <mergeCell ref="A8:H8"/>
    <mergeCell ref="F9:G9"/>
    <mergeCell ref="F10:G10"/>
    <mergeCell ref="A12:H12"/>
  </mergeCells>
  <hyperlinks>
    <hyperlink ref="H1" location="Indice!A1" display="Indice" xr:uid="{00000000-0004-0000-2A00-000000000000}"/>
  </hyperlinks>
  <pageMargins left="0.7" right="0.7" top="0.75" bottom="0.75" header="0.3" footer="0.3"/>
  <pageSetup paperSize="9" orientation="portrait" verticalDpi="0"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43"/>
  <dimension ref="A1:AY23"/>
  <sheetViews>
    <sheetView zoomScale="80" zoomScaleNormal="80" workbookViewId="0">
      <selection activeCell="C26" sqref="C26"/>
    </sheetView>
  </sheetViews>
  <sheetFormatPr baseColWidth="10" defaultColWidth="10.6640625" defaultRowHeight="14.4" x14ac:dyDescent="0.3"/>
  <cols>
    <col min="1" max="1" width="47.88671875" style="264" customWidth="1"/>
    <col min="2" max="2" width="25" style="264" customWidth="1"/>
    <col min="3" max="3" width="26.109375" style="264" customWidth="1"/>
    <col min="4" max="51" width="10.6640625" style="264"/>
  </cols>
  <sheetData>
    <row r="1" spans="1:11" ht="15.6" x14ac:dyDescent="0.3">
      <c r="A1" s="520" t="str">
        <f>Indice!C1</f>
        <v xml:space="preserve">ELADIA SOCIEDAD ANONIMA </v>
      </c>
      <c r="G1" s="645" t="s">
        <v>894</v>
      </c>
    </row>
    <row r="4" spans="1:11" x14ac:dyDescent="0.3">
      <c r="A4" s="1090" t="s">
        <v>895</v>
      </c>
      <c r="B4" s="1090"/>
      <c r="C4" s="1090"/>
      <c r="D4" s="1090"/>
      <c r="E4" s="1090"/>
      <c r="F4" s="1090"/>
      <c r="G4" s="1090"/>
    </row>
    <row r="5" spans="1:11" x14ac:dyDescent="0.3">
      <c r="A5" s="797" t="s">
        <v>449</v>
      </c>
    </row>
    <row r="6" spans="1:11" ht="36" customHeight="1" x14ac:dyDescent="0.3">
      <c r="A6" s="1091" t="s">
        <v>896</v>
      </c>
      <c r="B6" s="1091"/>
      <c r="C6" s="1091"/>
      <c r="D6" s="1091"/>
      <c r="E6" s="1091"/>
      <c r="F6" s="1091"/>
      <c r="G6" s="1091"/>
      <c r="H6" s="798"/>
      <c r="I6" s="798"/>
      <c r="J6" s="798"/>
      <c r="K6" s="798"/>
    </row>
    <row r="7" spans="1:11" s="264" customFormat="1" ht="21.75" customHeight="1" x14ac:dyDescent="0.3">
      <c r="A7" s="1092" t="s">
        <v>897</v>
      </c>
      <c r="B7" s="1092"/>
      <c r="C7" s="1092"/>
      <c r="D7" s="1092"/>
      <c r="E7" s="1092"/>
      <c r="F7" s="1092"/>
      <c r="G7" s="1092"/>
      <c r="H7" s="799"/>
      <c r="I7" s="799"/>
      <c r="J7" s="799"/>
      <c r="K7" s="799"/>
    </row>
    <row r="9" spans="1:11" ht="15" customHeight="1" x14ac:dyDescent="0.3">
      <c r="A9" s="800"/>
      <c r="B9" s="801">
        <f>IFERROR(IF(Indice!B6="","2XX2",YEAR(Indice!B6)),"2XX2")</f>
        <v>2024</v>
      </c>
      <c r="C9" s="801">
        <f>+IFERROR(YEAR(Indice!B6-365),"2XX1")</f>
        <v>2023</v>
      </c>
    </row>
    <row r="10" spans="1:11" ht="15.6" x14ac:dyDescent="0.3">
      <c r="A10" s="800" t="s">
        <v>898</v>
      </c>
      <c r="B10" s="802"/>
      <c r="C10" s="802"/>
    </row>
    <row r="11" spans="1:11" ht="15.6" x14ac:dyDescent="0.3">
      <c r="A11" s="800" t="s">
        <v>899</v>
      </c>
      <c r="B11" s="802"/>
      <c r="C11" s="802"/>
    </row>
    <row r="12" spans="1:11" ht="15.6" x14ac:dyDescent="0.3">
      <c r="A12" s="800" t="s">
        <v>604</v>
      </c>
      <c r="B12" s="802"/>
      <c r="C12" s="802"/>
    </row>
    <row r="13" spans="1:11" ht="15.6" x14ac:dyDescent="0.3">
      <c r="A13" s="800" t="s">
        <v>900</v>
      </c>
      <c r="B13" s="802"/>
      <c r="C13" s="802"/>
    </row>
    <row r="14" spans="1:11" ht="15.6" x14ac:dyDescent="0.3">
      <c r="A14" s="800" t="s">
        <v>901</v>
      </c>
      <c r="B14" s="803"/>
      <c r="C14" s="802"/>
    </row>
    <row r="15" spans="1:11" ht="15.6" x14ac:dyDescent="0.3">
      <c r="A15" s="800" t="s">
        <v>132</v>
      </c>
      <c r="B15" s="803"/>
      <c r="C15" s="802"/>
    </row>
    <row r="16" spans="1:11" ht="15.6" x14ac:dyDescent="0.3">
      <c r="A16" s="800" t="s">
        <v>902</v>
      </c>
      <c r="B16" s="803"/>
      <c r="C16" s="802"/>
    </row>
    <row r="17" spans="1:3" ht="15.6" x14ac:dyDescent="0.3">
      <c r="A17" s="800" t="s">
        <v>903</v>
      </c>
      <c r="B17" s="803"/>
      <c r="C17" s="802"/>
    </row>
    <row r="18" spans="1:3" ht="15.6" x14ac:dyDescent="0.3">
      <c r="A18" s="800" t="s">
        <v>904</v>
      </c>
      <c r="B18" s="803"/>
      <c r="C18" s="802"/>
    </row>
    <row r="19" spans="1:3" ht="15.6" x14ac:dyDescent="0.3">
      <c r="A19" s="800" t="s">
        <v>905</v>
      </c>
      <c r="B19" s="803"/>
      <c r="C19" s="802"/>
    </row>
    <row r="20" spans="1:3" ht="15.6" x14ac:dyDescent="0.3">
      <c r="A20" s="800" t="s">
        <v>906</v>
      </c>
      <c r="B20" s="803"/>
      <c r="C20" s="802"/>
    </row>
    <row r="21" spans="1:3" ht="31.2" x14ac:dyDescent="0.3">
      <c r="A21" s="800" t="s">
        <v>907</v>
      </c>
      <c r="B21" s="803"/>
      <c r="C21" s="802"/>
    </row>
    <row r="22" spans="1:3" ht="15.6" x14ac:dyDescent="0.3">
      <c r="A22" s="800" t="s">
        <v>908</v>
      </c>
      <c r="B22" s="803"/>
      <c r="C22" s="802"/>
    </row>
    <row r="23" spans="1:3" ht="15.6" x14ac:dyDescent="0.3">
      <c r="A23" s="804" t="s">
        <v>263</v>
      </c>
      <c r="B23" s="805"/>
      <c r="C23" s="806"/>
    </row>
  </sheetData>
  <mergeCells count="3">
    <mergeCell ref="A4:G4"/>
    <mergeCell ref="A6:G6"/>
    <mergeCell ref="A7:G7"/>
  </mergeCells>
  <hyperlinks>
    <hyperlink ref="G1" location="Indice!A1" display="Índice" xr:uid="{00000000-0004-0000-2B00-000000000000}"/>
  </hyperlink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44"/>
  <dimension ref="A1:N13"/>
  <sheetViews>
    <sheetView showGridLines="0" zoomScale="80" zoomScaleNormal="80" workbookViewId="0">
      <selection activeCell="C26" sqref="C26"/>
    </sheetView>
  </sheetViews>
  <sheetFormatPr baseColWidth="10" defaultColWidth="10.6640625" defaultRowHeight="14.4" x14ac:dyDescent="0.3"/>
  <cols>
    <col min="1" max="5" width="24.44140625" style="264" customWidth="1"/>
    <col min="6" max="6" width="12.88671875" style="264" customWidth="1"/>
    <col min="7" max="7" width="10.6640625" style="264"/>
    <col min="8" max="8" width="17.109375" style="264" customWidth="1"/>
    <col min="9" max="14" width="10.6640625" style="264"/>
  </cols>
  <sheetData>
    <row r="1" spans="1:14" ht="18" x14ac:dyDescent="0.35">
      <c r="A1" s="599" t="str">
        <f>Indice!C1</f>
        <v xml:space="preserve">ELADIA SOCIEDAD ANONIMA </v>
      </c>
      <c r="I1" s="645" t="s">
        <v>207</v>
      </c>
    </row>
    <row r="2" spans="1:14" x14ac:dyDescent="0.3">
      <c r="C2" s="677"/>
    </row>
    <row r="5" spans="1:14" x14ac:dyDescent="0.3">
      <c r="A5" s="316" t="s">
        <v>909</v>
      </c>
      <c r="B5" s="316"/>
      <c r="C5" s="316"/>
      <c r="D5" s="316"/>
      <c r="E5" s="316"/>
      <c r="F5" s="316"/>
      <c r="G5" s="316"/>
      <c r="H5" s="316"/>
      <c r="I5" s="316"/>
    </row>
    <row r="6" spans="1:14" s="808" customFormat="1" ht="17.399999999999999" customHeight="1" x14ac:dyDescent="0.25">
      <c r="A6" s="1093"/>
      <c r="B6" s="1093"/>
      <c r="C6" s="1093"/>
      <c r="D6" s="1093"/>
      <c r="E6" s="1093"/>
      <c r="F6" s="1093"/>
      <c r="G6" s="1093"/>
      <c r="H6" s="1093"/>
      <c r="I6" s="1093"/>
      <c r="J6" s="807"/>
      <c r="K6" s="807"/>
      <c r="L6" s="807"/>
      <c r="M6" s="807"/>
      <c r="N6" s="807"/>
    </row>
    <row r="8" spans="1:14" s="658" customFormat="1" ht="39.15" customHeight="1" x14ac:dyDescent="0.3">
      <c r="A8" s="1094" t="s">
        <v>910</v>
      </c>
      <c r="B8" s="1094"/>
      <c r="C8" s="1094"/>
      <c r="D8" s="1094"/>
      <c r="E8" s="1094"/>
      <c r="F8" s="1094"/>
      <c r="G8" s="1094"/>
      <c r="H8" s="1094"/>
      <c r="I8" s="1094"/>
    </row>
    <row r="9" spans="1:14" s="659" customFormat="1" x14ac:dyDescent="0.3">
      <c r="A9" s="658"/>
      <c r="B9" s="658"/>
      <c r="C9" s="658"/>
      <c r="D9" s="658"/>
      <c r="E9" s="658"/>
      <c r="F9" s="658"/>
      <c r="G9" s="658"/>
      <c r="H9" s="658"/>
      <c r="I9" s="658"/>
      <c r="J9" s="658"/>
      <c r="K9" s="658"/>
      <c r="L9" s="658"/>
      <c r="M9" s="658"/>
      <c r="N9" s="658"/>
    </row>
    <row r="10" spans="1:14" s="659" customFormat="1" ht="46.5" customHeight="1" x14ac:dyDescent="0.3">
      <c r="J10" s="658"/>
      <c r="K10" s="658"/>
      <c r="L10" s="658"/>
      <c r="M10" s="658"/>
      <c r="N10" s="658"/>
    </row>
    <row r="11" spans="1:14" s="659" customFormat="1" x14ac:dyDescent="0.3">
      <c r="A11" s="658"/>
      <c r="B11" s="658"/>
      <c r="C11" s="658"/>
      <c r="D11" s="658"/>
      <c r="E11" s="658"/>
      <c r="F11" s="658"/>
      <c r="G11" s="658"/>
      <c r="H11" s="658"/>
      <c r="I11" s="658"/>
      <c r="J11" s="658"/>
      <c r="K11" s="658"/>
      <c r="L11" s="658"/>
      <c r="M11" s="658"/>
      <c r="N11" s="658"/>
    </row>
    <row r="12" spans="1:14" s="659" customFormat="1" x14ac:dyDescent="0.3">
      <c r="A12" s="1095"/>
      <c r="B12" s="1095"/>
      <c r="C12" s="1095"/>
      <c r="D12" s="1095"/>
      <c r="E12" s="1095"/>
      <c r="F12" s="1095"/>
      <c r="G12" s="1095"/>
      <c r="H12" s="1095"/>
      <c r="I12" s="1095"/>
      <c r="J12" s="658"/>
      <c r="K12" s="658"/>
      <c r="L12" s="658"/>
      <c r="M12" s="658"/>
      <c r="N12" s="658"/>
    </row>
    <row r="13" spans="1:14" s="659" customFormat="1" x14ac:dyDescent="0.3">
      <c r="A13" s="658"/>
      <c r="B13" s="658"/>
      <c r="C13" s="658"/>
      <c r="D13" s="658"/>
      <c r="E13" s="658"/>
      <c r="F13" s="658"/>
      <c r="G13" s="658"/>
      <c r="H13" s="658"/>
      <c r="I13" s="658"/>
      <c r="J13" s="658"/>
      <c r="K13" s="658"/>
      <c r="L13" s="658"/>
      <c r="M13" s="658"/>
      <c r="N13" s="658"/>
    </row>
  </sheetData>
  <mergeCells count="3">
    <mergeCell ref="A6:I6"/>
    <mergeCell ref="A8:I8"/>
    <mergeCell ref="A12:I12"/>
  </mergeCells>
  <hyperlinks>
    <hyperlink ref="I1" location="Indice!A1" display="Indice" xr:uid="{00000000-0004-0000-2C00-000000000000}"/>
  </hyperlinks>
  <pageMargins left="0.7" right="0.7" top="0.75" bottom="0.75" header="0.3" footer="0.3"/>
  <pageSetup paperSize="9" orientation="portrait" verticalDpi="0"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H63"/>
  <sheetViews>
    <sheetView showGridLines="0" zoomScale="80" zoomScaleNormal="80" workbookViewId="0">
      <selection activeCell="C26" sqref="C26"/>
    </sheetView>
  </sheetViews>
  <sheetFormatPr baseColWidth="10" defaultColWidth="10.6640625" defaultRowHeight="14.4" x14ac:dyDescent="0.3"/>
  <cols>
    <col min="1" max="1" width="48.109375" customWidth="1"/>
    <col min="2" max="2" width="16.88671875" customWidth="1"/>
    <col min="3" max="3" width="17.5546875" customWidth="1"/>
    <col min="5" max="5" width="13.5546875" bestFit="1" customWidth="1"/>
  </cols>
  <sheetData>
    <row r="1" spans="1:8" x14ac:dyDescent="0.3">
      <c r="A1" s="405" t="str">
        <f>Indice!C1</f>
        <v xml:space="preserve">ELADIA SOCIEDAD ANONIMA </v>
      </c>
      <c r="D1" s="809" t="s">
        <v>207</v>
      </c>
      <c r="H1" s="258"/>
    </row>
    <row r="5" spans="1:8" x14ac:dyDescent="0.3">
      <c r="A5" s="810" t="s">
        <v>911</v>
      </c>
      <c r="B5" s="810"/>
      <c r="C5" s="810"/>
      <c r="D5" s="810"/>
      <c r="E5" s="811"/>
      <c r="F5" s="811"/>
      <c r="G5" s="811"/>
    </row>
    <row r="6" spans="1:8" x14ac:dyDescent="0.3">
      <c r="A6" s="812" t="s">
        <v>449</v>
      </c>
      <c r="B6" s="813"/>
      <c r="C6" s="813"/>
      <c r="D6" s="813"/>
      <c r="E6" s="813"/>
      <c r="F6" s="813"/>
      <c r="G6" s="813"/>
    </row>
    <row r="7" spans="1:8" x14ac:dyDescent="0.3">
      <c r="A7" s="813"/>
      <c r="B7" s="813"/>
      <c r="C7" s="813"/>
      <c r="D7" s="813"/>
      <c r="E7" s="813"/>
      <c r="F7" s="813"/>
      <c r="G7" s="813"/>
    </row>
    <row r="8" spans="1:8" x14ac:dyDescent="0.3">
      <c r="A8" s="1096"/>
      <c r="B8" s="1096"/>
      <c r="C8" s="1096"/>
      <c r="D8" s="1096"/>
      <c r="E8" s="1096"/>
      <c r="F8" s="1096"/>
      <c r="G8" s="1096"/>
    </row>
    <row r="9" spans="1:8" x14ac:dyDescent="0.3">
      <c r="A9" s="813"/>
      <c r="B9" s="813"/>
      <c r="C9" s="813"/>
      <c r="D9" s="813"/>
      <c r="E9" s="813"/>
      <c r="F9" s="813"/>
      <c r="G9" s="813"/>
    </row>
    <row r="10" spans="1:8" x14ac:dyDescent="0.3">
      <c r="A10" s="814"/>
      <c r="B10" s="522">
        <v>45382</v>
      </c>
      <c r="C10" s="522">
        <v>45291</v>
      </c>
      <c r="D10" s="813"/>
      <c r="E10" s="813"/>
      <c r="F10" s="813"/>
      <c r="G10" s="813"/>
    </row>
    <row r="11" spans="1:8" x14ac:dyDescent="0.3">
      <c r="A11" s="815" t="s">
        <v>912</v>
      </c>
      <c r="B11" s="816"/>
      <c r="C11" s="816"/>
      <c r="D11" s="813"/>
      <c r="E11" s="813"/>
      <c r="F11" s="813"/>
      <c r="G11" s="813"/>
    </row>
    <row r="12" spans="1:8" x14ac:dyDescent="0.3">
      <c r="A12" s="816" t="s">
        <v>118</v>
      </c>
      <c r="B12" s="816">
        <v>0</v>
      </c>
      <c r="C12" s="816">
        <v>0</v>
      </c>
      <c r="D12" s="813"/>
      <c r="E12" s="813"/>
      <c r="F12" s="813"/>
      <c r="G12" s="813"/>
    </row>
    <row r="13" spans="1:8" ht="10.5" customHeight="1" x14ac:dyDescent="0.3">
      <c r="A13" s="817" t="s">
        <v>913</v>
      </c>
      <c r="B13" s="816"/>
      <c r="C13" s="816"/>
      <c r="D13" s="813"/>
      <c r="E13" s="813"/>
      <c r="F13" s="813"/>
      <c r="G13" s="813"/>
    </row>
    <row r="14" spans="1:8" x14ac:dyDescent="0.3">
      <c r="A14" s="818" t="s">
        <v>914</v>
      </c>
      <c r="B14" s="816"/>
      <c r="C14" s="816"/>
      <c r="D14" s="813"/>
      <c r="E14" s="813"/>
      <c r="F14" s="813"/>
      <c r="G14" s="813"/>
    </row>
    <row r="15" spans="1:8" x14ac:dyDescent="0.3">
      <c r="A15" s="816" t="s">
        <v>915</v>
      </c>
      <c r="B15" s="819">
        <v>22651000</v>
      </c>
      <c r="C15" s="819">
        <v>17233859</v>
      </c>
      <c r="D15" s="813"/>
      <c r="E15" s="813"/>
      <c r="F15" s="813"/>
      <c r="G15" s="813"/>
    </row>
    <row r="16" spans="1:8" x14ac:dyDescent="0.3">
      <c r="A16" s="816" t="s">
        <v>577</v>
      </c>
      <c r="B16" s="819">
        <v>9629745</v>
      </c>
      <c r="C16" s="819">
        <v>0</v>
      </c>
      <c r="D16" s="813"/>
      <c r="E16" s="813"/>
      <c r="F16" s="813"/>
      <c r="G16" s="813"/>
    </row>
    <row r="17" spans="1:7" x14ac:dyDescent="0.3">
      <c r="A17" s="816" t="s">
        <v>916</v>
      </c>
      <c r="B17" s="820">
        <v>0</v>
      </c>
      <c r="C17" s="820">
        <v>0</v>
      </c>
      <c r="D17" s="813"/>
      <c r="E17" s="813"/>
      <c r="F17" s="813"/>
      <c r="G17" s="813"/>
    </row>
    <row r="18" spans="1:7" x14ac:dyDescent="0.3">
      <c r="A18" s="818" t="s">
        <v>917</v>
      </c>
      <c r="B18" s="821"/>
      <c r="C18" s="821"/>
      <c r="D18" s="813"/>
      <c r="E18" s="813"/>
      <c r="F18" s="813"/>
      <c r="G18" s="813"/>
    </row>
    <row r="19" spans="1:7" x14ac:dyDescent="0.3">
      <c r="A19" s="816" t="s">
        <v>915</v>
      </c>
      <c r="B19" s="822">
        <v>92997.35</v>
      </c>
      <c r="C19" s="819">
        <v>0</v>
      </c>
      <c r="D19" s="813"/>
      <c r="E19" s="823"/>
      <c r="F19" s="813"/>
      <c r="G19" s="813"/>
    </row>
    <row r="20" spans="1:7" x14ac:dyDescent="0.3">
      <c r="A20" s="816" t="s">
        <v>577</v>
      </c>
      <c r="B20" s="822">
        <v>1400</v>
      </c>
      <c r="C20" s="819">
        <v>86411498</v>
      </c>
      <c r="D20" s="813"/>
      <c r="E20" s="823"/>
      <c r="F20" s="813"/>
      <c r="G20" s="813"/>
    </row>
    <row r="21" spans="1:7" x14ac:dyDescent="0.3">
      <c r="A21" s="816" t="s">
        <v>916</v>
      </c>
      <c r="B21" s="819">
        <v>0</v>
      </c>
      <c r="C21" s="819">
        <v>0</v>
      </c>
      <c r="D21" s="813"/>
      <c r="E21" s="823"/>
      <c r="F21" s="813"/>
      <c r="G21" s="813"/>
    </row>
    <row r="22" spans="1:7" x14ac:dyDescent="0.3">
      <c r="A22" s="816"/>
      <c r="B22" s="821"/>
      <c r="C22" s="821"/>
      <c r="D22" s="813"/>
      <c r="E22" s="813"/>
      <c r="F22" s="813"/>
      <c r="G22" s="813"/>
    </row>
    <row r="23" spans="1:7" x14ac:dyDescent="0.3">
      <c r="A23" s="816" t="s">
        <v>122</v>
      </c>
      <c r="B23" s="821"/>
      <c r="C23" s="821">
        <v>0</v>
      </c>
      <c r="D23" s="813"/>
      <c r="E23" s="813"/>
      <c r="F23" s="813"/>
      <c r="G23" s="813"/>
    </row>
    <row r="24" spans="1:7" x14ac:dyDescent="0.3">
      <c r="A24" s="816"/>
      <c r="B24" s="821"/>
      <c r="C24" s="821"/>
      <c r="D24" s="813"/>
      <c r="E24" s="813"/>
      <c r="F24" s="813"/>
      <c r="G24" s="813"/>
    </row>
    <row r="25" spans="1:7" x14ac:dyDescent="0.3">
      <c r="A25" s="817" t="s">
        <v>918</v>
      </c>
      <c r="B25" s="821"/>
      <c r="C25" s="821"/>
      <c r="D25" s="813"/>
      <c r="E25" s="813"/>
      <c r="F25" s="813"/>
      <c r="G25" s="813"/>
    </row>
    <row r="26" spans="1:7" x14ac:dyDescent="0.3">
      <c r="A26" s="816" t="s">
        <v>577</v>
      </c>
      <c r="B26" s="819">
        <v>10285337660</v>
      </c>
      <c r="C26" s="819">
        <v>10285337660</v>
      </c>
      <c r="D26" s="813"/>
      <c r="E26" s="813"/>
      <c r="F26" s="813"/>
      <c r="G26" s="813"/>
    </row>
    <row r="27" spans="1:7" x14ac:dyDescent="0.3">
      <c r="A27" s="816" t="s">
        <v>386</v>
      </c>
      <c r="B27" s="819">
        <v>170621955</v>
      </c>
      <c r="C27" s="819">
        <v>170621955</v>
      </c>
      <c r="D27" s="813"/>
      <c r="E27" s="813"/>
      <c r="F27" s="813"/>
      <c r="G27" s="813"/>
    </row>
    <row r="28" spans="1:7" x14ac:dyDescent="0.3">
      <c r="A28" s="816" t="s">
        <v>387</v>
      </c>
      <c r="B28" s="819">
        <v>1631013747</v>
      </c>
      <c r="C28" s="819">
        <v>1631013747</v>
      </c>
      <c r="D28" s="813"/>
      <c r="E28" s="813"/>
      <c r="F28" s="813"/>
      <c r="G28" s="813"/>
    </row>
    <row r="29" spans="1:7" x14ac:dyDescent="0.3">
      <c r="A29" s="816"/>
      <c r="B29" s="821"/>
      <c r="C29" s="821"/>
      <c r="D29" s="813"/>
      <c r="E29" s="813"/>
      <c r="F29" s="813"/>
      <c r="G29" s="813"/>
    </row>
    <row r="30" spans="1:7" x14ac:dyDescent="0.3">
      <c r="A30" s="815" t="s">
        <v>919</v>
      </c>
      <c r="B30" s="824">
        <f>SUM(B12:B28)</f>
        <v>12119348504.35</v>
      </c>
      <c r="C30" s="824">
        <f>SUM(C12:C28)</f>
        <v>12190618719</v>
      </c>
      <c r="D30" s="813"/>
      <c r="E30" s="813"/>
      <c r="F30" s="813"/>
      <c r="G30" s="813"/>
    </row>
    <row r="31" spans="1:7" x14ac:dyDescent="0.3">
      <c r="A31" s="815"/>
      <c r="B31" s="816"/>
      <c r="C31" s="816"/>
      <c r="D31" s="813"/>
      <c r="E31" s="813"/>
      <c r="F31" s="813"/>
      <c r="G31" s="813"/>
    </row>
    <row r="32" spans="1:7" x14ac:dyDescent="0.3">
      <c r="A32" s="815" t="s">
        <v>920</v>
      </c>
      <c r="B32" s="801">
        <v>2024</v>
      </c>
      <c r="C32" s="801">
        <v>2023</v>
      </c>
      <c r="D32" s="813"/>
      <c r="E32" s="813"/>
      <c r="F32" s="813"/>
      <c r="G32" s="813"/>
    </row>
    <row r="33" spans="1:7" x14ac:dyDescent="0.3">
      <c r="A33" s="816" t="s">
        <v>921</v>
      </c>
      <c r="B33" s="825">
        <v>0</v>
      </c>
      <c r="C33" s="825">
        <v>0</v>
      </c>
      <c r="D33" s="813"/>
      <c r="E33" s="813"/>
      <c r="F33" s="813"/>
      <c r="G33" s="813"/>
    </row>
    <row r="34" spans="1:7" x14ac:dyDescent="0.3">
      <c r="A34" s="817" t="s">
        <v>138</v>
      </c>
      <c r="B34" s="825"/>
      <c r="C34" s="825"/>
      <c r="D34" s="813"/>
      <c r="E34" s="813"/>
      <c r="F34" s="813"/>
      <c r="G34" s="813"/>
    </row>
    <row r="35" spans="1:7" x14ac:dyDescent="0.3">
      <c r="A35" s="816" t="s">
        <v>667</v>
      </c>
      <c r="B35" s="825">
        <v>0</v>
      </c>
      <c r="C35" s="825">
        <v>0</v>
      </c>
      <c r="D35" s="813"/>
      <c r="E35" s="813"/>
      <c r="F35" s="813"/>
      <c r="G35" s="813"/>
    </row>
    <row r="36" spans="1:7" x14ac:dyDescent="0.3">
      <c r="A36" s="816" t="s">
        <v>668</v>
      </c>
      <c r="B36" s="825">
        <v>0</v>
      </c>
      <c r="C36" s="825">
        <v>0</v>
      </c>
      <c r="D36" s="813"/>
      <c r="E36" s="813"/>
      <c r="F36" s="813"/>
      <c r="G36" s="813"/>
    </row>
    <row r="37" spans="1:7" x14ac:dyDescent="0.3">
      <c r="A37" s="816" t="s">
        <v>669</v>
      </c>
      <c r="B37" s="825">
        <v>0</v>
      </c>
      <c r="C37" s="825">
        <v>0</v>
      </c>
      <c r="D37" s="813"/>
      <c r="E37" s="813"/>
      <c r="F37" s="813"/>
      <c r="G37" s="813"/>
    </row>
    <row r="38" spans="1:7" x14ac:dyDescent="0.3">
      <c r="A38" s="816" t="s">
        <v>670</v>
      </c>
      <c r="B38" s="825">
        <v>0</v>
      </c>
      <c r="C38" s="825">
        <v>0</v>
      </c>
      <c r="D38" s="813"/>
      <c r="E38" s="813"/>
      <c r="F38" s="813"/>
      <c r="G38" s="813"/>
    </row>
    <row r="39" spans="1:7" x14ac:dyDescent="0.3">
      <c r="A39" s="816"/>
      <c r="B39" s="825"/>
      <c r="C39" s="825"/>
      <c r="D39" s="813"/>
      <c r="E39" s="813"/>
      <c r="F39" s="813"/>
      <c r="G39" s="813"/>
    </row>
    <row r="40" spans="1:7" x14ac:dyDescent="0.3">
      <c r="A40" s="817" t="s">
        <v>922</v>
      </c>
      <c r="B40" s="825"/>
      <c r="C40" s="825"/>
      <c r="D40" s="813"/>
      <c r="E40" s="813"/>
      <c r="F40" s="813"/>
      <c r="G40" s="813"/>
    </row>
    <row r="41" spans="1:7" x14ac:dyDescent="0.3">
      <c r="A41" s="816" t="s">
        <v>667</v>
      </c>
      <c r="B41" s="825">
        <v>1674369855</v>
      </c>
      <c r="C41" s="825">
        <v>1674369855</v>
      </c>
      <c r="D41" s="813"/>
      <c r="E41" s="813"/>
      <c r="F41" s="813"/>
      <c r="G41" s="813"/>
    </row>
    <row r="42" spans="1:7" x14ac:dyDescent="0.3">
      <c r="A42" s="816" t="s">
        <v>668</v>
      </c>
      <c r="B42" s="825">
        <v>1674369855</v>
      </c>
      <c r="C42" s="825">
        <v>1674369855</v>
      </c>
      <c r="D42" s="813"/>
      <c r="E42" s="813"/>
      <c r="F42" s="813"/>
      <c r="G42" s="813"/>
    </row>
    <row r="43" spans="1:7" x14ac:dyDescent="0.3">
      <c r="A43" s="816" t="s">
        <v>669</v>
      </c>
      <c r="B43" s="825">
        <v>1674369855</v>
      </c>
      <c r="C43" s="825">
        <v>1674369855</v>
      </c>
      <c r="D43" s="813"/>
      <c r="E43" s="813"/>
      <c r="F43" s="813"/>
      <c r="G43" s="813"/>
    </row>
    <row r="44" spans="1:7" x14ac:dyDescent="0.3">
      <c r="A44" s="816" t="s">
        <v>670</v>
      </c>
      <c r="B44" s="825">
        <v>1674369855</v>
      </c>
      <c r="C44" s="825">
        <v>1674369855</v>
      </c>
      <c r="D44" s="813"/>
      <c r="E44" s="813"/>
      <c r="F44" s="813"/>
      <c r="G44" s="813"/>
    </row>
    <row r="45" spans="1:7" x14ac:dyDescent="0.3">
      <c r="A45" s="816"/>
      <c r="B45" s="825"/>
      <c r="C45" s="825"/>
      <c r="D45" s="813"/>
      <c r="E45" s="813"/>
      <c r="F45" s="813"/>
      <c r="G45" s="813"/>
    </row>
    <row r="46" spans="1:7" x14ac:dyDescent="0.3">
      <c r="A46" s="816" t="s">
        <v>923</v>
      </c>
      <c r="B46" s="825">
        <v>0</v>
      </c>
      <c r="C46" s="825">
        <v>0</v>
      </c>
      <c r="D46" s="813"/>
      <c r="E46" s="813"/>
      <c r="F46" s="813"/>
      <c r="G46" s="813"/>
    </row>
    <row r="47" spans="1:7" x14ac:dyDescent="0.3">
      <c r="A47" s="816"/>
      <c r="B47" s="825"/>
      <c r="C47" s="825"/>
      <c r="D47" s="813"/>
      <c r="E47" s="813"/>
      <c r="F47" s="813"/>
      <c r="G47" s="813"/>
    </row>
    <row r="48" spans="1:7" x14ac:dyDescent="0.3">
      <c r="A48" s="815" t="s">
        <v>924</v>
      </c>
      <c r="B48" s="826">
        <f>SUM(B33:B46)</f>
        <v>6697479420</v>
      </c>
      <c r="C48" s="826">
        <f>SUM(C33:C46)</f>
        <v>6697479420</v>
      </c>
      <c r="D48" s="813"/>
      <c r="E48" s="813"/>
      <c r="F48" s="813"/>
      <c r="G48" s="813"/>
    </row>
    <row r="49" spans="1:7" x14ac:dyDescent="0.3">
      <c r="A49" s="813"/>
      <c r="B49" s="813"/>
      <c r="C49" s="813"/>
      <c r="D49" s="813"/>
      <c r="E49" s="813"/>
      <c r="F49" s="813"/>
      <c r="G49" s="813"/>
    </row>
    <row r="50" spans="1:7" x14ac:dyDescent="0.3">
      <c r="A50" s="1097"/>
      <c r="B50" s="1097"/>
      <c r="C50" s="1097"/>
      <c r="D50" s="1097"/>
      <c r="E50" s="1097"/>
      <c r="F50" s="1097"/>
      <c r="G50" s="827"/>
    </row>
    <row r="51" spans="1:7" x14ac:dyDescent="0.3">
      <c r="A51" s="827"/>
      <c r="B51" s="827"/>
      <c r="C51" s="827"/>
      <c r="D51" s="827"/>
      <c r="E51" s="827"/>
      <c r="F51" s="827"/>
      <c r="G51" s="827"/>
    </row>
    <row r="52" spans="1:7" x14ac:dyDescent="0.3">
      <c r="A52" s="828"/>
      <c r="B52" s="522">
        <v>45382</v>
      </c>
      <c r="C52" s="522">
        <v>45291</v>
      </c>
      <c r="D52" s="827"/>
      <c r="E52" s="827"/>
      <c r="F52" s="827"/>
      <c r="G52" s="827"/>
    </row>
    <row r="53" spans="1:7" x14ac:dyDescent="0.3">
      <c r="A53" s="829" t="s">
        <v>925</v>
      </c>
      <c r="B53" s="830">
        <v>0</v>
      </c>
      <c r="C53" s="830">
        <v>0</v>
      </c>
      <c r="D53" s="827"/>
      <c r="E53" s="827"/>
      <c r="F53" s="827"/>
      <c r="G53" s="827"/>
    </row>
    <row r="54" spans="1:7" x14ac:dyDescent="0.3">
      <c r="A54" s="831" t="s">
        <v>926</v>
      </c>
      <c r="B54" s="830">
        <v>0</v>
      </c>
      <c r="C54" s="830">
        <v>0</v>
      </c>
      <c r="D54" s="827"/>
      <c r="E54" s="827"/>
      <c r="F54" s="827"/>
      <c r="G54" s="827"/>
    </row>
    <row r="55" spans="1:7" x14ac:dyDescent="0.3">
      <c r="A55" s="831" t="s">
        <v>927</v>
      </c>
      <c r="B55" s="830">
        <v>0</v>
      </c>
      <c r="C55" s="830">
        <v>0</v>
      </c>
      <c r="D55" s="827"/>
      <c r="E55" s="827"/>
      <c r="F55" s="827"/>
      <c r="G55" s="827"/>
    </row>
    <row r="56" spans="1:7" x14ac:dyDescent="0.3">
      <c r="A56" s="831" t="s">
        <v>928</v>
      </c>
      <c r="B56" s="830">
        <v>0</v>
      </c>
      <c r="C56" s="830">
        <v>0</v>
      </c>
      <c r="D56" s="827"/>
      <c r="E56" s="827"/>
      <c r="F56" s="827"/>
      <c r="G56" s="827"/>
    </row>
    <row r="57" spans="1:7" x14ac:dyDescent="0.3">
      <c r="A57" s="829" t="s">
        <v>173</v>
      </c>
      <c r="B57" s="830">
        <v>0</v>
      </c>
      <c r="C57" s="830">
        <v>0</v>
      </c>
      <c r="D57" s="827"/>
      <c r="E57" s="827"/>
      <c r="F57" s="827"/>
      <c r="G57" s="827"/>
    </row>
    <row r="58" spans="1:7" x14ac:dyDescent="0.3">
      <c r="A58" s="831" t="s">
        <v>929</v>
      </c>
      <c r="B58" s="830"/>
      <c r="C58" s="830">
        <v>10651328461</v>
      </c>
      <c r="D58" s="827"/>
      <c r="E58" s="827"/>
      <c r="F58" s="827"/>
      <c r="G58" s="827"/>
    </row>
    <row r="59" spans="1:7" x14ac:dyDescent="0.3">
      <c r="A59" s="831" t="s">
        <v>930</v>
      </c>
      <c r="B59" s="830">
        <v>0</v>
      </c>
      <c r="C59" s="830">
        <v>0</v>
      </c>
      <c r="D59" s="827"/>
      <c r="E59" s="827"/>
      <c r="F59" s="827"/>
      <c r="G59" s="827"/>
    </row>
    <row r="60" spans="1:7" x14ac:dyDescent="0.3">
      <c r="A60" s="829" t="s">
        <v>931</v>
      </c>
      <c r="B60" s="830"/>
      <c r="C60" s="830"/>
      <c r="D60" s="827"/>
      <c r="E60" s="827"/>
      <c r="F60" s="827"/>
      <c r="G60" s="827"/>
    </row>
    <row r="61" spans="1:7" x14ac:dyDescent="0.3">
      <c r="A61" s="831"/>
      <c r="B61" s="830"/>
      <c r="C61" s="830"/>
      <c r="D61" s="827"/>
      <c r="E61" s="827"/>
      <c r="F61" s="827"/>
      <c r="G61" s="827"/>
    </row>
    <row r="62" spans="1:7" x14ac:dyDescent="0.3">
      <c r="A62" s="827"/>
      <c r="B62" s="827"/>
      <c r="C62" s="827"/>
      <c r="D62" s="827"/>
      <c r="E62" s="827"/>
      <c r="F62" s="827"/>
      <c r="G62" s="827"/>
    </row>
    <row r="63" spans="1:7" x14ac:dyDescent="0.3">
      <c r="A63" s="827"/>
      <c r="B63" s="827"/>
      <c r="C63" s="827"/>
      <c r="D63" s="827"/>
      <c r="E63" s="827"/>
      <c r="F63" s="827"/>
      <c r="G63" s="827"/>
    </row>
  </sheetData>
  <mergeCells count="2">
    <mergeCell ref="A8:G8"/>
    <mergeCell ref="A50:F50"/>
  </mergeCells>
  <hyperlinks>
    <hyperlink ref="D1" location="Indice!A1" display="Indice" xr:uid="{00000000-0004-0000-2D00-000000000000}"/>
  </hyperlinks>
  <pageMargins left="0.7" right="0.7" top="0.75" bottom="0.75" header="0.3" footer="0.3"/>
  <pageSetup orientation="portrait" verticalDpi="0"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C179"/>
  <sheetViews>
    <sheetView topLeftCell="A72" workbookViewId="0">
      <selection activeCell="C26" sqref="C26"/>
    </sheetView>
  </sheetViews>
  <sheetFormatPr baseColWidth="10" defaultColWidth="10.6640625" defaultRowHeight="14.4" x14ac:dyDescent="0.3"/>
  <cols>
    <col min="2" max="2" width="66.109375" bestFit="1" customWidth="1"/>
  </cols>
  <sheetData>
    <row r="1" spans="1:3" x14ac:dyDescent="0.3">
      <c r="A1" t="s">
        <v>618</v>
      </c>
      <c r="B1" t="s">
        <v>932</v>
      </c>
      <c r="C1" s="258" t="s">
        <v>894</v>
      </c>
    </row>
    <row r="2" spans="1:3" x14ac:dyDescent="0.3">
      <c r="A2" t="s">
        <v>621</v>
      </c>
      <c r="B2" t="s">
        <v>622</v>
      </c>
    </row>
    <row r="3" spans="1:3" x14ac:dyDescent="0.3">
      <c r="A3" t="s">
        <v>933</v>
      </c>
      <c r="B3" t="s">
        <v>934</v>
      </c>
    </row>
    <row r="4" spans="1:3" x14ac:dyDescent="0.3">
      <c r="A4" t="s">
        <v>935</v>
      </c>
      <c r="B4" t="s">
        <v>936</v>
      </c>
    </row>
    <row r="5" spans="1:3" x14ac:dyDescent="0.3">
      <c r="A5" t="s">
        <v>937</v>
      </c>
      <c r="B5" t="s">
        <v>938</v>
      </c>
    </row>
    <row r="6" spans="1:3" x14ac:dyDescent="0.3">
      <c r="A6" t="s">
        <v>939</v>
      </c>
      <c r="B6" t="s">
        <v>940</v>
      </c>
    </row>
    <row r="7" spans="1:3" x14ac:dyDescent="0.3">
      <c r="A7" t="s">
        <v>941</v>
      </c>
      <c r="B7" t="s">
        <v>942</v>
      </c>
    </row>
    <row r="8" spans="1:3" x14ac:dyDescent="0.3">
      <c r="A8" t="s">
        <v>943</v>
      </c>
      <c r="B8" t="s">
        <v>944</v>
      </c>
    </row>
    <row r="9" spans="1:3" x14ac:dyDescent="0.3">
      <c r="A9" t="s">
        <v>945</v>
      </c>
      <c r="B9" t="s">
        <v>946</v>
      </c>
    </row>
    <row r="10" spans="1:3" x14ac:dyDescent="0.3">
      <c r="A10" t="s">
        <v>947</v>
      </c>
      <c r="B10" t="s">
        <v>948</v>
      </c>
    </row>
    <row r="11" spans="1:3" x14ac:dyDescent="0.3">
      <c r="A11" t="s">
        <v>949</v>
      </c>
      <c r="B11" t="s">
        <v>950</v>
      </c>
    </row>
    <row r="12" spans="1:3" x14ac:dyDescent="0.3">
      <c r="A12" t="s">
        <v>951</v>
      </c>
      <c r="B12" t="s">
        <v>952</v>
      </c>
    </row>
    <row r="13" spans="1:3" x14ac:dyDescent="0.3">
      <c r="A13" t="s">
        <v>953</v>
      </c>
      <c r="B13" t="s">
        <v>954</v>
      </c>
    </row>
    <row r="14" spans="1:3" x14ac:dyDescent="0.3">
      <c r="A14" t="s">
        <v>955</v>
      </c>
      <c r="B14" t="s">
        <v>956</v>
      </c>
    </row>
    <row r="15" spans="1:3" x14ac:dyDescent="0.3">
      <c r="A15" t="s">
        <v>957</v>
      </c>
      <c r="B15" t="s">
        <v>958</v>
      </c>
    </row>
    <row r="16" spans="1:3" x14ac:dyDescent="0.3">
      <c r="A16" t="s">
        <v>959</v>
      </c>
      <c r="B16" t="s">
        <v>960</v>
      </c>
    </row>
    <row r="17" spans="1:2" x14ac:dyDescent="0.3">
      <c r="A17" t="s">
        <v>961</v>
      </c>
      <c r="B17" t="s">
        <v>962</v>
      </c>
    </row>
    <row r="18" spans="1:2" x14ac:dyDescent="0.3">
      <c r="A18" t="s">
        <v>963</v>
      </c>
      <c r="B18" t="s">
        <v>964</v>
      </c>
    </row>
    <row r="19" spans="1:2" x14ac:dyDescent="0.3">
      <c r="A19" t="s">
        <v>965</v>
      </c>
      <c r="B19" t="s">
        <v>966</v>
      </c>
    </row>
    <row r="20" spans="1:2" x14ac:dyDescent="0.3">
      <c r="A20" t="s">
        <v>967</v>
      </c>
      <c r="B20" t="s">
        <v>968</v>
      </c>
    </row>
    <row r="21" spans="1:2" x14ac:dyDescent="0.3">
      <c r="A21" t="s">
        <v>969</v>
      </c>
      <c r="B21" t="s">
        <v>970</v>
      </c>
    </row>
    <row r="22" spans="1:2" x14ac:dyDescent="0.3">
      <c r="A22" t="s">
        <v>971</v>
      </c>
      <c r="B22" t="s">
        <v>972</v>
      </c>
    </row>
    <row r="23" spans="1:2" x14ac:dyDescent="0.3">
      <c r="A23" t="s">
        <v>973</v>
      </c>
      <c r="B23" t="s">
        <v>974</v>
      </c>
    </row>
    <row r="24" spans="1:2" x14ac:dyDescent="0.3">
      <c r="A24" t="s">
        <v>975</v>
      </c>
      <c r="B24" t="s">
        <v>976</v>
      </c>
    </row>
    <row r="25" spans="1:2" x14ac:dyDescent="0.3">
      <c r="A25" t="s">
        <v>977</v>
      </c>
      <c r="B25" t="s">
        <v>978</v>
      </c>
    </row>
    <row r="26" spans="1:2" x14ac:dyDescent="0.3">
      <c r="A26" t="s">
        <v>979</v>
      </c>
      <c r="B26" t="s">
        <v>980</v>
      </c>
    </row>
    <row r="27" spans="1:2" x14ac:dyDescent="0.3">
      <c r="A27" t="s">
        <v>981</v>
      </c>
      <c r="B27" t="s">
        <v>982</v>
      </c>
    </row>
    <row r="28" spans="1:2" x14ac:dyDescent="0.3">
      <c r="A28" t="s">
        <v>983</v>
      </c>
      <c r="B28" t="s">
        <v>984</v>
      </c>
    </row>
    <row r="29" spans="1:2" x14ac:dyDescent="0.3">
      <c r="A29" t="s">
        <v>985</v>
      </c>
      <c r="B29" t="s">
        <v>986</v>
      </c>
    </row>
    <row r="30" spans="1:2" x14ac:dyDescent="0.3">
      <c r="A30" t="s">
        <v>987</v>
      </c>
      <c r="B30" t="s">
        <v>988</v>
      </c>
    </row>
    <row r="31" spans="1:2" x14ac:dyDescent="0.3">
      <c r="A31" t="s">
        <v>989</v>
      </c>
      <c r="B31" t="s">
        <v>990</v>
      </c>
    </row>
    <row r="32" spans="1:2" x14ac:dyDescent="0.3">
      <c r="A32" t="s">
        <v>991</v>
      </c>
      <c r="B32" t="s">
        <v>992</v>
      </c>
    </row>
    <row r="33" spans="1:2" x14ac:dyDescent="0.3">
      <c r="A33" t="s">
        <v>993</v>
      </c>
      <c r="B33" t="s">
        <v>994</v>
      </c>
    </row>
    <row r="34" spans="1:2" x14ac:dyDescent="0.3">
      <c r="A34" t="s">
        <v>995</v>
      </c>
      <c r="B34" t="s">
        <v>996</v>
      </c>
    </row>
    <row r="35" spans="1:2" x14ac:dyDescent="0.3">
      <c r="A35" t="s">
        <v>997</v>
      </c>
      <c r="B35" t="s">
        <v>998</v>
      </c>
    </row>
    <row r="36" spans="1:2" x14ac:dyDescent="0.3">
      <c r="A36" t="s">
        <v>999</v>
      </c>
      <c r="B36" t="s">
        <v>1000</v>
      </c>
    </row>
    <row r="37" spans="1:2" x14ac:dyDescent="0.3">
      <c r="A37" t="s">
        <v>1001</v>
      </c>
      <c r="B37" t="s">
        <v>1002</v>
      </c>
    </row>
    <row r="38" spans="1:2" x14ac:dyDescent="0.3">
      <c r="A38" t="s">
        <v>1003</v>
      </c>
      <c r="B38" t="s">
        <v>1004</v>
      </c>
    </row>
    <row r="39" spans="1:2" x14ac:dyDescent="0.3">
      <c r="A39" t="s">
        <v>1005</v>
      </c>
      <c r="B39" t="s">
        <v>1006</v>
      </c>
    </row>
    <row r="40" spans="1:2" x14ac:dyDescent="0.3">
      <c r="A40" t="s">
        <v>1007</v>
      </c>
      <c r="B40" t="s">
        <v>1008</v>
      </c>
    </row>
    <row r="41" spans="1:2" x14ac:dyDescent="0.3">
      <c r="A41" t="s">
        <v>1009</v>
      </c>
      <c r="B41" t="s">
        <v>1010</v>
      </c>
    </row>
    <row r="42" spans="1:2" x14ac:dyDescent="0.3">
      <c r="A42" t="s">
        <v>1011</v>
      </c>
      <c r="B42" t="s">
        <v>1012</v>
      </c>
    </row>
    <row r="43" spans="1:2" x14ac:dyDescent="0.3">
      <c r="A43" t="s">
        <v>1013</v>
      </c>
      <c r="B43" t="s">
        <v>1014</v>
      </c>
    </row>
    <row r="44" spans="1:2" x14ac:dyDescent="0.3">
      <c r="A44" t="s">
        <v>1015</v>
      </c>
      <c r="B44" t="s">
        <v>1016</v>
      </c>
    </row>
    <row r="45" spans="1:2" x14ac:dyDescent="0.3">
      <c r="A45" t="s">
        <v>1017</v>
      </c>
      <c r="B45" t="s">
        <v>1018</v>
      </c>
    </row>
    <row r="46" spans="1:2" x14ac:dyDescent="0.3">
      <c r="A46" t="s">
        <v>1019</v>
      </c>
      <c r="B46" t="s">
        <v>1020</v>
      </c>
    </row>
    <row r="47" spans="1:2" x14ac:dyDescent="0.3">
      <c r="A47" t="s">
        <v>1021</v>
      </c>
      <c r="B47" t="s">
        <v>1022</v>
      </c>
    </row>
    <row r="48" spans="1:2" x14ac:dyDescent="0.3">
      <c r="A48" t="s">
        <v>1023</v>
      </c>
      <c r="B48" t="s">
        <v>1024</v>
      </c>
    </row>
    <row r="49" spans="1:2" x14ac:dyDescent="0.3">
      <c r="A49" t="s">
        <v>1025</v>
      </c>
      <c r="B49" t="s">
        <v>1026</v>
      </c>
    </row>
    <row r="50" spans="1:2" x14ac:dyDescent="0.3">
      <c r="A50" t="s">
        <v>1027</v>
      </c>
      <c r="B50" t="s">
        <v>1028</v>
      </c>
    </row>
    <row r="51" spans="1:2" x14ac:dyDescent="0.3">
      <c r="A51" t="s">
        <v>1029</v>
      </c>
      <c r="B51" t="s">
        <v>1030</v>
      </c>
    </row>
    <row r="52" spans="1:2" x14ac:dyDescent="0.3">
      <c r="A52" t="s">
        <v>1031</v>
      </c>
      <c r="B52" t="s">
        <v>1032</v>
      </c>
    </row>
    <row r="53" spans="1:2" x14ac:dyDescent="0.3">
      <c r="A53" t="s">
        <v>1033</v>
      </c>
      <c r="B53" t="s">
        <v>1034</v>
      </c>
    </row>
    <row r="54" spans="1:2" x14ac:dyDescent="0.3">
      <c r="A54" t="s">
        <v>1035</v>
      </c>
      <c r="B54" t="s">
        <v>1036</v>
      </c>
    </row>
    <row r="55" spans="1:2" x14ac:dyDescent="0.3">
      <c r="A55" t="s">
        <v>1037</v>
      </c>
      <c r="B55" t="s">
        <v>1038</v>
      </c>
    </row>
    <row r="56" spans="1:2" x14ac:dyDescent="0.3">
      <c r="A56" t="s">
        <v>1039</v>
      </c>
      <c r="B56" t="s">
        <v>1040</v>
      </c>
    </row>
    <row r="57" spans="1:2" x14ac:dyDescent="0.3">
      <c r="A57" t="s">
        <v>1041</v>
      </c>
      <c r="B57" t="s">
        <v>1042</v>
      </c>
    </row>
    <row r="58" spans="1:2" x14ac:dyDescent="0.3">
      <c r="A58" t="s">
        <v>1043</v>
      </c>
      <c r="B58" t="s">
        <v>1044</v>
      </c>
    </row>
    <row r="59" spans="1:2" x14ac:dyDescent="0.3">
      <c r="A59" t="s">
        <v>1045</v>
      </c>
      <c r="B59" t="s">
        <v>1046</v>
      </c>
    </row>
    <row r="60" spans="1:2" x14ac:dyDescent="0.3">
      <c r="A60" t="s">
        <v>1047</v>
      </c>
      <c r="B60" t="s">
        <v>1048</v>
      </c>
    </row>
    <row r="61" spans="1:2" x14ac:dyDescent="0.3">
      <c r="A61" t="s">
        <v>1049</v>
      </c>
      <c r="B61" t="s">
        <v>1050</v>
      </c>
    </row>
    <row r="62" spans="1:2" x14ac:dyDescent="0.3">
      <c r="A62" t="s">
        <v>1051</v>
      </c>
      <c r="B62" t="s">
        <v>1052</v>
      </c>
    </row>
    <row r="63" spans="1:2" x14ac:dyDescent="0.3">
      <c r="A63" t="s">
        <v>1053</v>
      </c>
      <c r="B63" t="s">
        <v>1054</v>
      </c>
    </row>
    <row r="64" spans="1:2" x14ac:dyDescent="0.3">
      <c r="A64" t="s">
        <v>1055</v>
      </c>
      <c r="B64" t="s">
        <v>1056</v>
      </c>
    </row>
    <row r="65" spans="1:2" x14ac:dyDescent="0.3">
      <c r="A65" t="s">
        <v>1057</v>
      </c>
      <c r="B65" t="s">
        <v>1058</v>
      </c>
    </row>
    <row r="66" spans="1:2" x14ac:dyDescent="0.3">
      <c r="A66" t="s">
        <v>1059</v>
      </c>
      <c r="B66" t="s">
        <v>1060</v>
      </c>
    </row>
    <row r="67" spans="1:2" x14ac:dyDescent="0.3">
      <c r="A67" t="s">
        <v>1061</v>
      </c>
      <c r="B67" t="s">
        <v>1062</v>
      </c>
    </row>
    <row r="68" spans="1:2" x14ac:dyDescent="0.3">
      <c r="A68" t="s">
        <v>1063</v>
      </c>
      <c r="B68" t="s">
        <v>1064</v>
      </c>
    </row>
    <row r="69" spans="1:2" x14ac:dyDescent="0.3">
      <c r="A69" t="s">
        <v>1065</v>
      </c>
      <c r="B69" t="s">
        <v>1066</v>
      </c>
    </row>
    <row r="70" spans="1:2" x14ac:dyDescent="0.3">
      <c r="A70" t="s">
        <v>1067</v>
      </c>
      <c r="B70" t="s">
        <v>1068</v>
      </c>
    </row>
    <row r="71" spans="1:2" x14ac:dyDescent="0.3">
      <c r="A71" t="s">
        <v>1069</v>
      </c>
      <c r="B71" t="s">
        <v>1070</v>
      </c>
    </row>
    <row r="72" spans="1:2" x14ac:dyDescent="0.3">
      <c r="A72" t="s">
        <v>1071</v>
      </c>
      <c r="B72" t="s">
        <v>1072</v>
      </c>
    </row>
    <row r="73" spans="1:2" x14ac:dyDescent="0.3">
      <c r="A73" t="s">
        <v>1073</v>
      </c>
      <c r="B73" t="s">
        <v>1074</v>
      </c>
    </row>
    <row r="74" spans="1:2" x14ac:dyDescent="0.3">
      <c r="A74" t="s">
        <v>1075</v>
      </c>
      <c r="B74" t="s">
        <v>1076</v>
      </c>
    </row>
    <row r="75" spans="1:2" x14ac:dyDescent="0.3">
      <c r="A75" t="s">
        <v>1077</v>
      </c>
      <c r="B75" t="s">
        <v>1078</v>
      </c>
    </row>
    <row r="76" spans="1:2" x14ac:dyDescent="0.3">
      <c r="A76" t="s">
        <v>1079</v>
      </c>
      <c r="B76" t="s">
        <v>1080</v>
      </c>
    </row>
    <row r="77" spans="1:2" x14ac:dyDescent="0.3">
      <c r="A77" t="s">
        <v>1081</v>
      </c>
      <c r="B77" t="s">
        <v>1082</v>
      </c>
    </row>
    <row r="78" spans="1:2" x14ac:dyDescent="0.3">
      <c r="A78" t="s">
        <v>1083</v>
      </c>
      <c r="B78" t="s">
        <v>1084</v>
      </c>
    </row>
    <row r="79" spans="1:2" x14ac:dyDescent="0.3">
      <c r="A79" t="s">
        <v>1085</v>
      </c>
      <c r="B79" t="s">
        <v>1086</v>
      </c>
    </row>
    <row r="80" spans="1:2" x14ac:dyDescent="0.3">
      <c r="A80" t="s">
        <v>1087</v>
      </c>
      <c r="B80" t="s">
        <v>1088</v>
      </c>
    </row>
    <row r="81" spans="1:2" x14ac:dyDescent="0.3">
      <c r="A81" t="s">
        <v>1089</v>
      </c>
      <c r="B81" t="s">
        <v>1090</v>
      </c>
    </row>
    <row r="82" spans="1:2" x14ac:dyDescent="0.3">
      <c r="A82" t="s">
        <v>1091</v>
      </c>
      <c r="B82" t="s">
        <v>1092</v>
      </c>
    </row>
    <row r="83" spans="1:2" x14ac:dyDescent="0.3">
      <c r="A83" t="s">
        <v>1093</v>
      </c>
      <c r="B83" t="s">
        <v>1094</v>
      </c>
    </row>
    <row r="84" spans="1:2" x14ac:dyDescent="0.3">
      <c r="A84" t="s">
        <v>1095</v>
      </c>
      <c r="B84" t="s">
        <v>1096</v>
      </c>
    </row>
    <row r="85" spans="1:2" x14ac:dyDescent="0.3">
      <c r="A85" t="s">
        <v>1097</v>
      </c>
      <c r="B85" t="s">
        <v>1098</v>
      </c>
    </row>
    <row r="86" spans="1:2" x14ac:dyDescent="0.3">
      <c r="A86" t="s">
        <v>1099</v>
      </c>
      <c r="B86" t="s">
        <v>1100</v>
      </c>
    </row>
    <row r="87" spans="1:2" x14ac:dyDescent="0.3">
      <c r="A87" t="s">
        <v>1101</v>
      </c>
      <c r="B87" t="s">
        <v>1102</v>
      </c>
    </row>
    <row r="88" spans="1:2" x14ac:dyDescent="0.3">
      <c r="A88" t="s">
        <v>1103</v>
      </c>
      <c r="B88" t="s">
        <v>1104</v>
      </c>
    </row>
    <row r="89" spans="1:2" x14ac:dyDescent="0.3">
      <c r="A89" t="s">
        <v>1105</v>
      </c>
      <c r="B89" t="s">
        <v>1106</v>
      </c>
    </row>
    <row r="90" spans="1:2" x14ac:dyDescent="0.3">
      <c r="A90" t="s">
        <v>1107</v>
      </c>
      <c r="B90" t="s">
        <v>1108</v>
      </c>
    </row>
    <row r="91" spans="1:2" x14ac:dyDescent="0.3">
      <c r="A91" t="s">
        <v>1109</v>
      </c>
      <c r="B91" t="s">
        <v>1110</v>
      </c>
    </row>
    <row r="92" spans="1:2" x14ac:dyDescent="0.3">
      <c r="A92" t="s">
        <v>1111</v>
      </c>
      <c r="B92" t="s">
        <v>1112</v>
      </c>
    </row>
    <row r="93" spans="1:2" x14ac:dyDescent="0.3">
      <c r="A93" t="s">
        <v>1113</v>
      </c>
      <c r="B93" t="s">
        <v>1114</v>
      </c>
    </row>
    <row r="94" spans="1:2" x14ac:dyDescent="0.3">
      <c r="A94" t="s">
        <v>1115</v>
      </c>
      <c r="B94" t="s">
        <v>1116</v>
      </c>
    </row>
    <row r="95" spans="1:2" x14ac:dyDescent="0.3">
      <c r="A95" t="s">
        <v>1117</v>
      </c>
      <c r="B95" t="s">
        <v>1118</v>
      </c>
    </row>
    <row r="96" spans="1:2" x14ac:dyDescent="0.3">
      <c r="A96" t="s">
        <v>1119</v>
      </c>
      <c r="B96" t="s">
        <v>1120</v>
      </c>
    </row>
    <row r="97" spans="1:2" x14ac:dyDescent="0.3">
      <c r="A97" t="s">
        <v>1121</v>
      </c>
      <c r="B97" t="s">
        <v>1122</v>
      </c>
    </row>
    <row r="98" spans="1:2" x14ac:dyDescent="0.3">
      <c r="A98" t="s">
        <v>1123</v>
      </c>
      <c r="B98" t="s">
        <v>1124</v>
      </c>
    </row>
    <row r="99" spans="1:2" x14ac:dyDescent="0.3">
      <c r="A99" t="s">
        <v>1125</v>
      </c>
      <c r="B99" t="s">
        <v>1126</v>
      </c>
    </row>
    <row r="100" spans="1:2" x14ac:dyDescent="0.3">
      <c r="A100" t="s">
        <v>1127</v>
      </c>
      <c r="B100" t="s">
        <v>1128</v>
      </c>
    </row>
    <row r="101" spans="1:2" x14ac:dyDescent="0.3">
      <c r="A101" t="s">
        <v>1129</v>
      </c>
      <c r="B101" t="s">
        <v>1130</v>
      </c>
    </row>
    <row r="102" spans="1:2" x14ac:dyDescent="0.3">
      <c r="A102" t="s">
        <v>1131</v>
      </c>
      <c r="B102" t="s">
        <v>1132</v>
      </c>
    </row>
    <row r="103" spans="1:2" x14ac:dyDescent="0.3">
      <c r="A103" t="s">
        <v>1133</v>
      </c>
      <c r="B103" t="s">
        <v>1134</v>
      </c>
    </row>
    <row r="104" spans="1:2" x14ac:dyDescent="0.3">
      <c r="A104" t="s">
        <v>1135</v>
      </c>
      <c r="B104" t="s">
        <v>1136</v>
      </c>
    </row>
    <row r="105" spans="1:2" x14ac:dyDescent="0.3">
      <c r="A105" t="s">
        <v>1137</v>
      </c>
      <c r="B105" t="s">
        <v>1138</v>
      </c>
    </row>
    <row r="106" spans="1:2" x14ac:dyDescent="0.3">
      <c r="A106" t="s">
        <v>1139</v>
      </c>
      <c r="B106" t="s">
        <v>1140</v>
      </c>
    </row>
    <row r="107" spans="1:2" x14ac:dyDescent="0.3">
      <c r="A107" t="s">
        <v>1141</v>
      </c>
      <c r="B107" t="s">
        <v>1142</v>
      </c>
    </row>
    <row r="108" spans="1:2" x14ac:dyDescent="0.3">
      <c r="A108" t="s">
        <v>1143</v>
      </c>
      <c r="B108" t="s">
        <v>1144</v>
      </c>
    </row>
    <row r="109" spans="1:2" x14ac:dyDescent="0.3">
      <c r="A109" t="s">
        <v>1145</v>
      </c>
      <c r="B109" t="s">
        <v>1146</v>
      </c>
    </row>
    <row r="110" spans="1:2" x14ac:dyDescent="0.3">
      <c r="A110" t="s">
        <v>1147</v>
      </c>
      <c r="B110" t="s">
        <v>1148</v>
      </c>
    </row>
    <row r="111" spans="1:2" x14ac:dyDescent="0.3">
      <c r="A111" t="s">
        <v>1149</v>
      </c>
      <c r="B111" t="s">
        <v>1150</v>
      </c>
    </row>
    <row r="112" spans="1:2" x14ac:dyDescent="0.3">
      <c r="A112" t="s">
        <v>1151</v>
      </c>
      <c r="B112" t="s">
        <v>1152</v>
      </c>
    </row>
    <row r="113" spans="1:2" x14ac:dyDescent="0.3">
      <c r="A113" t="s">
        <v>1153</v>
      </c>
      <c r="B113" t="s">
        <v>1154</v>
      </c>
    </row>
    <row r="114" spans="1:2" x14ac:dyDescent="0.3">
      <c r="A114" t="s">
        <v>1155</v>
      </c>
      <c r="B114" t="s">
        <v>1156</v>
      </c>
    </row>
    <row r="115" spans="1:2" x14ac:dyDescent="0.3">
      <c r="A115" t="s">
        <v>1157</v>
      </c>
      <c r="B115" t="s">
        <v>1158</v>
      </c>
    </row>
    <row r="116" spans="1:2" x14ac:dyDescent="0.3">
      <c r="A116" t="s">
        <v>1159</v>
      </c>
      <c r="B116" t="s">
        <v>1160</v>
      </c>
    </row>
    <row r="117" spans="1:2" x14ac:dyDescent="0.3">
      <c r="A117" t="s">
        <v>1161</v>
      </c>
      <c r="B117" t="s">
        <v>1162</v>
      </c>
    </row>
    <row r="118" spans="1:2" x14ac:dyDescent="0.3">
      <c r="A118" t="s">
        <v>1163</v>
      </c>
      <c r="B118" t="s">
        <v>1164</v>
      </c>
    </row>
    <row r="119" spans="1:2" x14ac:dyDescent="0.3">
      <c r="A119" t="s">
        <v>1165</v>
      </c>
      <c r="B119" t="s">
        <v>1166</v>
      </c>
    </row>
    <row r="120" spans="1:2" x14ac:dyDescent="0.3">
      <c r="A120" t="s">
        <v>1167</v>
      </c>
      <c r="B120" t="s">
        <v>1168</v>
      </c>
    </row>
    <row r="121" spans="1:2" x14ac:dyDescent="0.3">
      <c r="A121" t="s">
        <v>1169</v>
      </c>
      <c r="B121" t="s">
        <v>1170</v>
      </c>
    </row>
    <row r="122" spans="1:2" x14ac:dyDescent="0.3">
      <c r="A122" t="s">
        <v>1171</v>
      </c>
      <c r="B122" t="s">
        <v>1172</v>
      </c>
    </row>
    <row r="123" spans="1:2" x14ac:dyDescent="0.3">
      <c r="A123" t="s">
        <v>1173</v>
      </c>
      <c r="B123" t="s">
        <v>1174</v>
      </c>
    </row>
    <row r="124" spans="1:2" x14ac:dyDescent="0.3">
      <c r="A124" t="s">
        <v>1175</v>
      </c>
      <c r="B124" t="s">
        <v>1176</v>
      </c>
    </row>
    <row r="125" spans="1:2" x14ac:dyDescent="0.3">
      <c r="A125" t="s">
        <v>1177</v>
      </c>
      <c r="B125" t="s">
        <v>1178</v>
      </c>
    </row>
    <row r="126" spans="1:2" x14ac:dyDescent="0.3">
      <c r="A126" t="s">
        <v>1179</v>
      </c>
      <c r="B126" t="s">
        <v>1180</v>
      </c>
    </row>
    <row r="127" spans="1:2" x14ac:dyDescent="0.3">
      <c r="A127" t="s">
        <v>1181</v>
      </c>
      <c r="B127" t="s">
        <v>1182</v>
      </c>
    </row>
    <row r="128" spans="1:2" x14ac:dyDescent="0.3">
      <c r="A128" t="s">
        <v>1183</v>
      </c>
      <c r="B128" t="s">
        <v>1184</v>
      </c>
    </row>
    <row r="129" spans="1:2" x14ac:dyDescent="0.3">
      <c r="A129" t="s">
        <v>1185</v>
      </c>
      <c r="B129" t="s">
        <v>1186</v>
      </c>
    </row>
    <row r="130" spans="1:2" x14ac:dyDescent="0.3">
      <c r="A130" t="s">
        <v>1187</v>
      </c>
      <c r="B130" t="s">
        <v>1188</v>
      </c>
    </row>
    <row r="131" spans="1:2" x14ac:dyDescent="0.3">
      <c r="A131" t="s">
        <v>1189</v>
      </c>
      <c r="B131" t="s">
        <v>1190</v>
      </c>
    </row>
    <row r="132" spans="1:2" x14ac:dyDescent="0.3">
      <c r="A132" t="s">
        <v>1191</v>
      </c>
      <c r="B132" t="s">
        <v>1192</v>
      </c>
    </row>
    <row r="133" spans="1:2" x14ac:dyDescent="0.3">
      <c r="A133" t="s">
        <v>1193</v>
      </c>
      <c r="B133" t="s">
        <v>1194</v>
      </c>
    </row>
    <row r="134" spans="1:2" x14ac:dyDescent="0.3">
      <c r="A134" t="s">
        <v>1195</v>
      </c>
      <c r="B134" t="s">
        <v>1196</v>
      </c>
    </row>
    <row r="135" spans="1:2" x14ac:dyDescent="0.3">
      <c r="A135" t="s">
        <v>1197</v>
      </c>
      <c r="B135" t="s">
        <v>1198</v>
      </c>
    </row>
    <row r="136" spans="1:2" x14ac:dyDescent="0.3">
      <c r="A136" t="s">
        <v>1199</v>
      </c>
      <c r="B136" t="s">
        <v>1200</v>
      </c>
    </row>
    <row r="137" spans="1:2" x14ac:dyDescent="0.3">
      <c r="A137" t="s">
        <v>1201</v>
      </c>
      <c r="B137" t="s">
        <v>1202</v>
      </c>
    </row>
    <row r="138" spans="1:2" x14ac:dyDescent="0.3">
      <c r="A138" t="s">
        <v>1203</v>
      </c>
      <c r="B138" t="s">
        <v>1204</v>
      </c>
    </row>
    <row r="139" spans="1:2" x14ac:dyDescent="0.3">
      <c r="A139" t="s">
        <v>1205</v>
      </c>
      <c r="B139" t="s">
        <v>1206</v>
      </c>
    </row>
    <row r="140" spans="1:2" x14ac:dyDescent="0.3">
      <c r="A140" t="s">
        <v>1207</v>
      </c>
      <c r="B140" t="s">
        <v>1208</v>
      </c>
    </row>
    <row r="141" spans="1:2" x14ac:dyDescent="0.3">
      <c r="A141" t="s">
        <v>1209</v>
      </c>
      <c r="B141" t="s">
        <v>1210</v>
      </c>
    </row>
    <row r="142" spans="1:2" x14ac:dyDescent="0.3">
      <c r="A142" t="s">
        <v>1211</v>
      </c>
      <c r="B142" t="s">
        <v>1212</v>
      </c>
    </row>
    <row r="143" spans="1:2" x14ac:dyDescent="0.3">
      <c r="A143" t="s">
        <v>1213</v>
      </c>
      <c r="B143" t="s">
        <v>1214</v>
      </c>
    </row>
    <row r="144" spans="1:2" x14ac:dyDescent="0.3">
      <c r="A144" t="s">
        <v>1215</v>
      </c>
      <c r="B144" t="s">
        <v>1216</v>
      </c>
    </row>
    <row r="145" spans="1:2" x14ac:dyDescent="0.3">
      <c r="A145" t="s">
        <v>1217</v>
      </c>
      <c r="B145" t="s">
        <v>1218</v>
      </c>
    </row>
    <row r="146" spans="1:2" x14ac:dyDescent="0.3">
      <c r="A146" t="s">
        <v>1219</v>
      </c>
      <c r="B146" t="s">
        <v>1220</v>
      </c>
    </row>
    <row r="147" spans="1:2" x14ac:dyDescent="0.3">
      <c r="A147" t="s">
        <v>1221</v>
      </c>
      <c r="B147" t="s">
        <v>1222</v>
      </c>
    </row>
    <row r="148" spans="1:2" x14ac:dyDescent="0.3">
      <c r="A148" t="s">
        <v>1223</v>
      </c>
      <c r="B148" t="s">
        <v>1224</v>
      </c>
    </row>
    <row r="149" spans="1:2" x14ac:dyDescent="0.3">
      <c r="A149" t="s">
        <v>1225</v>
      </c>
      <c r="B149" t="s">
        <v>1226</v>
      </c>
    </row>
    <row r="150" spans="1:2" x14ac:dyDescent="0.3">
      <c r="A150" t="s">
        <v>1227</v>
      </c>
      <c r="B150" t="s">
        <v>1228</v>
      </c>
    </row>
    <row r="151" spans="1:2" x14ac:dyDescent="0.3">
      <c r="A151" t="s">
        <v>1229</v>
      </c>
      <c r="B151" t="s">
        <v>1230</v>
      </c>
    </row>
    <row r="152" spans="1:2" x14ac:dyDescent="0.3">
      <c r="A152" t="s">
        <v>1231</v>
      </c>
      <c r="B152" t="s">
        <v>1232</v>
      </c>
    </row>
    <row r="153" spans="1:2" x14ac:dyDescent="0.3">
      <c r="A153" t="s">
        <v>1233</v>
      </c>
      <c r="B153" t="s">
        <v>1234</v>
      </c>
    </row>
    <row r="154" spans="1:2" x14ac:dyDescent="0.3">
      <c r="A154" t="s">
        <v>1235</v>
      </c>
      <c r="B154" t="s">
        <v>1236</v>
      </c>
    </row>
    <row r="155" spans="1:2" x14ac:dyDescent="0.3">
      <c r="A155" t="s">
        <v>1237</v>
      </c>
      <c r="B155" t="s">
        <v>1238</v>
      </c>
    </row>
    <row r="156" spans="1:2" x14ac:dyDescent="0.3">
      <c r="A156" t="s">
        <v>1239</v>
      </c>
      <c r="B156" t="s">
        <v>1240</v>
      </c>
    </row>
    <row r="157" spans="1:2" x14ac:dyDescent="0.3">
      <c r="A157" t="s">
        <v>1241</v>
      </c>
      <c r="B157" t="s">
        <v>1242</v>
      </c>
    </row>
    <row r="158" spans="1:2" x14ac:dyDescent="0.3">
      <c r="A158" t="s">
        <v>1243</v>
      </c>
      <c r="B158" t="s">
        <v>1244</v>
      </c>
    </row>
    <row r="159" spans="1:2" x14ac:dyDescent="0.3">
      <c r="A159" t="s">
        <v>1245</v>
      </c>
      <c r="B159" t="s">
        <v>1246</v>
      </c>
    </row>
    <row r="160" spans="1:2" x14ac:dyDescent="0.3">
      <c r="A160" t="s">
        <v>1247</v>
      </c>
      <c r="B160" t="s">
        <v>1248</v>
      </c>
    </row>
    <row r="161" spans="1:2" x14ac:dyDescent="0.3">
      <c r="A161" t="s">
        <v>1249</v>
      </c>
      <c r="B161" t="s">
        <v>1250</v>
      </c>
    </row>
    <row r="162" spans="1:2" x14ac:dyDescent="0.3">
      <c r="A162" t="s">
        <v>1251</v>
      </c>
      <c r="B162" t="s">
        <v>1252</v>
      </c>
    </row>
    <row r="163" spans="1:2" x14ac:dyDescent="0.3">
      <c r="A163" t="s">
        <v>1253</v>
      </c>
      <c r="B163" t="s">
        <v>1254</v>
      </c>
    </row>
    <row r="164" spans="1:2" x14ac:dyDescent="0.3">
      <c r="A164" t="s">
        <v>1255</v>
      </c>
      <c r="B164" t="s">
        <v>1256</v>
      </c>
    </row>
    <row r="165" spans="1:2" x14ac:dyDescent="0.3">
      <c r="A165" t="s">
        <v>1257</v>
      </c>
      <c r="B165" t="s">
        <v>1258</v>
      </c>
    </row>
    <row r="166" spans="1:2" x14ac:dyDescent="0.3">
      <c r="A166" t="s">
        <v>1259</v>
      </c>
      <c r="B166" t="s">
        <v>1260</v>
      </c>
    </row>
    <row r="167" spans="1:2" x14ac:dyDescent="0.3">
      <c r="A167" t="s">
        <v>1261</v>
      </c>
      <c r="B167" t="s">
        <v>1262</v>
      </c>
    </row>
    <row r="168" spans="1:2" x14ac:dyDescent="0.3">
      <c r="A168" t="s">
        <v>1263</v>
      </c>
      <c r="B168" t="s">
        <v>1264</v>
      </c>
    </row>
    <row r="169" spans="1:2" x14ac:dyDescent="0.3">
      <c r="A169" t="s">
        <v>1265</v>
      </c>
      <c r="B169" t="s">
        <v>1266</v>
      </c>
    </row>
    <row r="170" spans="1:2" x14ac:dyDescent="0.3">
      <c r="A170" t="s">
        <v>1267</v>
      </c>
      <c r="B170" t="s">
        <v>1268</v>
      </c>
    </row>
    <row r="171" spans="1:2" x14ac:dyDescent="0.3">
      <c r="A171" t="s">
        <v>1269</v>
      </c>
      <c r="B171" t="s">
        <v>1270</v>
      </c>
    </row>
    <row r="172" spans="1:2" x14ac:dyDescent="0.3">
      <c r="A172" t="s">
        <v>1271</v>
      </c>
      <c r="B172" t="s">
        <v>1272</v>
      </c>
    </row>
    <row r="173" spans="1:2" x14ac:dyDescent="0.3">
      <c r="A173" t="s">
        <v>1273</v>
      </c>
      <c r="B173" t="s">
        <v>1274</v>
      </c>
    </row>
    <row r="174" spans="1:2" x14ac:dyDescent="0.3">
      <c r="A174" t="s">
        <v>1275</v>
      </c>
      <c r="B174" t="s">
        <v>1276</v>
      </c>
    </row>
    <row r="175" spans="1:2" x14ac:dyDescent="0.3">
      <c r="A175" t="s">
        <v>1277</v>
      </c>
      <c r="B175" t="s">
        <v>1278</v>
      </c>
    </row>
    <row r="176" spans="1:2" x14ac:dyDescent="0.3">
      <c r="A176" t="s">
        <v>1279</v>
      </c>
      <c r="B176" t="s">
        <v>1280</v>
      </c>
    </row>
    <row r="177" spans="1:2" x14ac:dyDescent="0.3">
      <c r="A177" t="s">
        <v>1281</v>
      </c>
      <c r="B177" t="s">
        <v>1282</v>
      </c>
    </row>
    <row r="178" spans="1:2" x14ac:dyDescent="0.3">
      <c r="A178" t="s">
        <v>1283</v>
      </c>
      <c r="B178" t="s">
        <v>1284</v>
      </c>
    </row>
    <row r="179" spans="1:2" x14ac:dyDescent="0.3">
      <c r="A179" t="s">
        <v>1285</v>
      </c>
      <c r="B179" t="s">
        <v>1286</v>
      </c>
    </row>
  </sheetData>
  <hyperlinks>
    <hyperlink ref="C1" location="Indice!A1" display="Índice" xr:uid="{00000000-0004-0000-2E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A1:Y59"/>
  <sheetViews>
    <sheetView showGridLines="0" zoomScale="60" zoomScaleNormal="60" workbookViewId="0">
      <pane ySplit="13" topLeftCell="A29" activePane="bottomLeft" state="frozen"/>
      <selection activeCell="C26" sqref="C26"/>
      <selection pane="bottomLeft" activeCell="C26" sqref="C26"/>
    </sheetView>
  </sheetViews>
  <sheetFormatPr baseColWidth="10" defaultColWidth="11.44140625" defaultRowHeight="13.2" x14ac:dyDescent="0.25"/>
  <cols>
    <col min="1" max="1" width="40.6640625" style="31" customWidth="1"/>
    <col min="2" max="2" width="0.88671875" style="31" customWidth="1"/>
    <col min="3" max="3" width="19.88671875" style="173" customWidth="1"/>
    <col min="4" max="4" width="2.5546875" style="173" hidden="1" customWidth="1"/>
    <col min="5" max="5" width="0.88671875" style="174" customWidth="1"/>
    <col min="6" max="6" width="19.109375" style="174" customWidth="1"/>
    <col min="7" max="7" width="0.88671875" style="174" customWidth="1"/>
    <col min="8" max="8" width="16.6640625" style="173" customWidth="1"/>
    <col min="9" max="9" width="0.88671875" style="174" customWidth="1"/>
    <col min="10" max="10" width="17.6640625" style="173" customWidth="1"/>
    <col min="11" max="11" width="0.88671875" style="174" customWidth="1"/>
    <col min="12" max="12" width="17.6640625" style="173" customWidth="1"/>
    <col min="13" max="13" width="0.5546875" style="174" customWidth="1"/>
    <col min="14" max="14" width="18.44140625" style="173" customWidth="1"/>
    <col min="15" max="15" width="0.5546875" style="174" customWidth="1"/>
    <col min="16" max="16" width="16.44140625" style="173" customWidth="1"/>
    <col min="17" max="17" width="1.109375" style="174" customWidth="1"/>
    <col min="18" max="18" width="19.5546875" style="173" customWidth="1"/>
    <col min="19" max="19" width="1.109375" style="176" customWidth="1"/>
    <col min="20" max="20" width="17.44140625" style="31" bestFit="1" customWidth="1"/>
    <col min="21" max="21" width="1.109375" style="31" customWidth="1"/>
    <col min="22" max="22" width="19.5546875" style="31" customWidth="1"/>
    <col min="23" max="23" width="14.5546875" style="31" bestFit="1" customWidth="1"/>
    <col min="24" max="24" width="18.44140625" style="31" customWidth="1"/>
    <col min="25" max="25" width="14.5546875" style="31" bestFit="1" customWidth="1"/>
    <col min="26" max="16384" width="11.44140625" style="31"/>
  </cols>
  <sheetData>
    <row r="1" spans="1:23" ht="14.4" x14ac:dyDescent="0.25">
      <c r="A1" s="37" t="str">
        <f>Indice!C1</f>
        <v xml:space="preserve">ELADIA SOCIEDAD ANONIMA </v>
      </c>
      <c r="J1" s="175" t="s">
        <v>207</v>
      </c>
    </row>
    <row r="3" spans="1:23" ht="13.8" x14ac:dyDescent="0.25">
      <c r="P3" s="163"/>
      <c r="T3" s="177"/>
    </row>
    <row r="4" spans="1:23" ht="13.8" x14ac:dyDescent="0.25">
      <c r="B4" s="163"/>
      <c r="C4" s="163"/>
      <c r="D4" s="163"/>
      <c r="E4" s="163"/>
      <c r="F4" s="163"/>
      <c r="G4" s="163"/>
      <c r="H4" s="921" t="s">
        <v>250</v>
      </c>
      <c r="I4" s="921"/>
      <c r="J4" s="921"/>
      <c r="K4" s="921"/>
      <c r="L4" s="921"/>
      <c r="M4" s="921"/>
      <c r="N4" s="921"/>
      <c r="O4" s="163"/>
      <c r="P4" s="163"/>
      <c r="Q4" s="163"/>
      <c r="R4" s="163"/>
      <c r="T4" s="177"/>
    </row>
    <row r="5" spans="1:23" ht="14.4" customHeight="1" x14ac:dyDescent="0.25">
      <c r="A5" s="163"/>
      <c r="B5" s="163"/>
      <c r="C5" s="163"/>
      <c r="D5" s="163"/>
      <c r="E5" s="163"/>
      <c r="F5" s="163"/>
      <c r="G5" s="163"/>
      <c r="H5" s="921" t="str">
        <f>IFERROR(IF(Indice!B6="","Al dia... de mes… de año 2XX2…","Al "&amp;DAY(Indice!B6)&amp;" de "&amp;VLOOKUP(MONTH(Indice!B6),Indice!S:T,2,0)&amp;" de "&amp;YEAR(Indice!B6)),"Al dia... de mes… de año 2XX2…")</f>
        <v>Al 31 de Marzo de 2024</v>
      </c>
      <c r="I5" s="921"/>
      <c r="J5" s="921"/>
      <c r="K5" s="921"/>
      <c r="L5" s="921"/>
      <c r="M5" s="921"/>
      <c r="N5" s="921"/>
      <c r="O5" s="163"/>
      <c r="P5" s="163"/>
      <c r="Q5" s="163"/>
      <c r="R5" s="163"/>
      <c r="T5" s="177"/>
    </row>
    <row r="6" spans="1:23" ht="13.8" x14ac:dyDescent="0.25">
      <c r="B6" s="2"/>
      <c r="C6" s="2"/>
      <c r="D6" s="2"/>
      <c r="E6" s="2"/>
      <c r="F6" s="2"/>
      <c r="G6" s="2"/>
      <c r="H6" s="922" t="s">
        <v>251</v>
      </c>
      <c r="I6" s="922"/>
      <c r="J6" s="922"/>
      <c r="K6" s="922"/>
      <c r="L6" s="922"/>
      <c r="M6" s="922"/>
      <c r="N6" s="922"/>
      <c r="O6" s="2"/>
      <c r="P6" s="2"/>
      <c r="Q6" s="2"/>
      <c r="R6" s="2"/>
      <c r="T6" s="177"/>
    </row>
    <row r="7" spans="1:23" ht="13.8" x14ac:dyDescent="0.25">
      <c r="B7" s="2"/>
      <c r="C7" s="2"/>
      <c r="D7" s="2"/>
      <c r="E7" s="2"/>
      <c r="F7" s="2"/>
      <c r="G7" s="2"/>
      <c r="H7" s="922" t="s">
        <v>209</v>
      </c>
      <c r="I7" s="922"/>
      <c r="J7" s="922"/>
      <c r="K7" s="922"/>
      <c r="L7" s="922"/>
      <c r="M7" s="922"/>
      <c r="N7" s="922"/>
      <c r="O7" s="2"/>
      <c r="P7" s="2"/>
      <c r="Q7" s="2"/>
      <c r="R7" s="2"/>
      <c r="T7" s="177"/>
    </row>
    <row r="8" spans="1:23" ht="13.8" x14ac:dyDescent="0.25">
      <c r="A8" s="178"/>
      <c r="B8" s="178"/>
      <c r="C8" s="178"/>
      <c r="D8" s="178"/>
      <c r="E8" s="178"/>
      <c r="F8" s="178"/>
      <c r="G8" s="178"/>
      <c r="H8" s="178"/>
      <c r="I8" s="178"/>
      <c r="J8" s="178"/>
      <c r="K8" s="178"/>
      <c r="L8" s="178"/>
      <c r="M8" s="178"/>
      <c r="N8" s="178"/>
      <c r="O8" s="178"/>
      <c r="P8" s="178"/>
      <c r="Q8" s="178"/>
      <c r="R8" s="178"/>
      <c r="T8" s="177"/>
    </row>
    <row r="9" spans="1:23" ht="13.8" x14ac:dyDescent="0.25">
      <c r="A9" s="178"/>
      <c r="B9" s="178"/>
      <c r="C9" s="178"/>
      <c r="D9" s="178"/>
      <c r="E9" s="178"/>
      <c r="F9" s="178"/>
      <c r="G9" s="178"/>
      <c r="H9" s="178"/>
      <c r="I9" s="178"/>
      <c r="J9" s="178"/>
      <c r="K9" s="178"/>
      <c r="L9" s="178"/>
      <c r="M9" s="178"/>
      <c r="N9" s="178"/>
      <c r="O9" s="178"/>
      <c r="P9" s="178"/>
      <c r="Q9" s="178"/>
      <c r="R9" s="178"/>
      <c r="T9" s="177"/>
    </row>
    <row r="10" spans="1:23" ht="25.5" customHeight="1" x14ac:dyDescent="0.25">
      <c r="A10" s="77"/>
      <c r="B10" s="77"/>
      <c r="C10" s="923" t="s">
        <v>252</v>
      </c>
      <c r="D10" s="923"/>
      <c r="E10" s="923"/>
      <c r="F10" s="923"/>
      <c r="G10" s="923"/>
      <c r="H10" s="923"/>
      <c r="I10" s="77"/>
      <c r="J10" s="77"/>
      <c r="K10" s="77"/>
      <c r="L10" s="77"/>
      <c r="M10" s="77"/>
      <c r="N10" s="923" t="s">
        <v>253</v>
      </c>
      <c r="O10" s="923"/>
      <c r="P10" s="923"/>
      <c r="Q10" s="923"/>
      <c r="R10" s="923"/>
      <c r="T10" s="177"/>
    </row>
    <row r="11" spans="1:23" ht="18.899999999999999" customHeight="1" x14ac:dyDescent="0.25">
      <c r="A11" s="926"/>
      <c r="C11" s="924" t="s">
        <v>254</v>
      </c>
      <c r="D11" s="179" t="s">
        <v>255</v>
      </c>
      <c r="E11" s="180"/>
      <c r="F11" s="924" t="s">
        <v>256</v>
      </c>
      <c r="G11" s="180"/>
      <c r="H11" s="924" t="s">
        <v>257</v>
      </c>
      <c r="I11" s="180"/>
      <c r="J11" s="924" t="s">
        <v>258</v>
      </c>
      <c r="K11" s="180"/>
      <c r="L11" s="924" t="s">
        <v>259</v>
      </c>
      <c r="M11" s="180"/>
      <c r="N11" s="924" t="s">
        <v>260</v>
      </c>
      <c r="O11" s="180"/>
      <c r="P11" s="924" t="s">
        <v>261</v>
      </c>
      <c r="Q11" s="180"/>
      <c r="R11" s="924" t="s">
        <v>161</v>
      </c>
      <c r="T11" s="924" t="s">
        <v>262</v>
      </c>
      <c r="U11" s="180"/>
      <c r="V11" s="924" t="s">
        <v>263</v>
      </c>
    </row>
    <row r="12" spans="1:23" ht="15.75" customHeight="1" x14ac:dyDescent="0.25">
      <c r="A12" s="926"/>
      <c r="C12" s="925"/>
      <c r="D12" s="179" t="s">
        <v>264</v>
      </c>
      <c r="E12" s="180"/>
      <c r="F12" s="925"/>
      <c r="G12" s="180"/>
      <c r="H12" s="925"/>
      <c r="I12" s="180"/>
      <c r="J12" s="925"/>
      <c r="K12" s="180"/>
      <c r="L12" s="925"/>
      <c r="M12" s="180"/>
      <c r="N12" s="925"/>
      <c r="O12" s="180"/>
      <c r="P12" s="925"/>
      <c r="Q12" s="180"/>
      <c r="R12" s="925" t="s">
        <v>263</v>
      </c>
      <c r="T12" s="925"/>
      <c r="U12" s="180"/>
      <c r="V12" s="925"/>
    </row>
    <row r="13" spans="1:23" ht="8.1" customHeight="1" x14ac:dyDescent="0.25">
      <c r="F13" s="173"/>
      <c r="T13" s="177"/>
    </row>
    <row r="14" spans="1:23" x14ac:dyDescent="0.25">
      <c r="A14" s="181" t="s">
        <v>265</v>
      </c>
      <c r="B14" s="108"/>
      <c r="C14" s="182">
        <v>35250000000</v>
      </c>
      <c r="F14" s="182">
        <v>2854544000</v>
      </c>
      <c r="H14" s="183">
        <v>18153411617</v>
      </c>
      <c r="J14" s="184">
        <v>4817756260</v>
      </c>
      <c r="L14" s="182">
        <v>5908031779</v>
      </c>
      <c r="N14" s="182">
        <v>2538164611</v>
      </c>
      <c r="P14" s="182">
        <v>0</v>
      </c>
      <c r="R14" s="182">
        <v>13985450258</v>
      </c>
      <c r="T14" s="182">
        <v>0</v>
      </c>
      <c r="U14" s="176"/>
      <c r="V14" s="182">
        <f>+C14+F14+H14+J14+L14+N14+P14+R14+T14</f>
        <v>83507358525</v>
      </c>
      <c r="W14" s="185" t="s">
        <v>266</v>
      </c>
    </row>
    <row r="15" spans="1:23" x14ac:dyDescent="0.25">
      <c r="A15" s="31" t="s">
        <v>267</v>
      </c>
      <c r="F15" s="173"/>
      <c r="T15" s="173"/>
      <c r="U15" s="176"/>
      <c r="V15" s="173"/>
      <c r="W15" s="176"/>
    </row>
    <row r="16" spans="1:23" x14ac:dyDescent="0.25">
      <c r="A16" s="181" t="s">
        <v>268</v>
      </c>
      <c r="C16" s="182">
        <f>+C14</f>
        <v>35250000000</v>
      </c>
      <c r="F16" s="182">
        <f>+F14</f>
        <v>2854544000</v>
      </c>
      <c r="H16" s="182">
        <f>+H14</f>
        <v>18153411617</v>
      </c>
      <c r="J16" s="182">
        <f>+J14</f>
        <v>4817756260</v>
      </c>
      <c r="L16" s="182">
        <f>+L14</f>
        <v>5908031779</v>
      </c>
      <c r="N16" s="182">
        <f>+N14</f>
        <v>2538164611</v>
      </c>
      <c r="P16" s="182"/>
      <c r="R16" s="182">
        <f>+R14</f>
        <v>13985450258</v>
      </c>
      <c r="T16" s="182">
        <f>+T14</f>
        <v>0</v>
      </c>
      <c r="U16" s="176"/>
      <c r="V16" s="182">
        <f>+C16+F16+H16+J16+L16+N16+P16+R16+T16</f>
        <v>83507358525</v>
      </c>
      <c r="W16" s="176"/>
    </row>
    <row r="17" spans="1:25" ht="26.4" x14ac:dyDescent="0.25">
      <c r="A17" s="186" t="s">
        <v>269</v>
      </c>
      <c r="C17" s="187">
        <v>0</v>
      </c>
      <c r="D17" s="187"/>
      <c r="E17" s="188"/>
      <c r="F17" s="187">
        <v>0</v>
      </c>
      <c r="G17" s="188"/>
      <c r="H17" s="187">
        <v>0</v>
      </c>
      <c r="I17" s="188"/>
      <c r="J17" s="187">
        <v>0</v>
      </c>
      <c r="K17" s="188"/>
      <c r="L17" s="187">
        <v>0</v>
      </c>
      <c r="M17" s="188"/>
      <c r="N17" s="187">
        <v>0</v>
      </c>
      <c r="O17" s="188"/>
      <c r="P17" s="189">
        <v>0</v>
      </c>
      <c r="Q17" s="188"/>
      <c r="R17" s="189">
        <v>0</v>
      </c>
      <c r="S17" s="190"/>
      <c r="T17" s="189">
        <v>0</v>
      </c>
      <c r="U17" s="191"/>
      <c r="V17" s="192">
        <f>+R17</f>
        <v>0</v>
      </c>
    </row>
    <row r="18" spans="1:25" x14ac:dyDescent="0.25">
      <c r="A18" s="181" t="s">
        <v>270</v>
      </c>
      <c r="C18" s="182">
        <v>0</v>
      </c>
      <c r="F18" s="182">
        <v>0</v>
      </c>
      <c r="H18" s="182">
        <v>0</v>
      </c>
      <c r="J18" s="182">
        <v>0</v>
      </c>
      <c r="L18" s="182">
        <v>0</v>
      </c>
      <c r="N18" s="182">
        <v>0</v>
      </c>
      <c r="P18" s="182">
        <v>0</v>
      </c>
      <c r="R18" s="182">
        <v>0</v>
      </c>
      <c r="T18" s="182">
        <v>0</v>
      </c>
      <c r="U18" s="176"/>
      <c r="V18" s="182">
        <f>+F18</f>
        <v>0</v>
      </c>
    </row>
    <row r="19" spans="1:25" ht="39.6" x14ac:dyDescent="0.25">
      <c r="A19" s="186" t="s">
        <v>271</v>
      </c>
      <c r="C19" s="187">
        <v>0</v>
      </c>
      <c r="D19" s="187"/>
      <c r="E19" s="188"/>
      <c r="F19" s="187">
        <v>0</v>
      </c>
      <c r="G19" s="188"/>
      <c r="H19" s="187">
        <v>0</v>
      </c>
      <c r="I19" s="188"/>
      <c r="J19" s="187">
        <v>0</v>
      </c>
      <c r="K19" s="188"/>
      <c r="L19" s="187">
        <v>0</v>
      </c>
      <c r="M19" s="188"/>
      <c r="N19" s="189">
        <v>0</v>
      </c>
      <c r="O19" s="188"/>
      <c r="P19" s="187">
        <v>0</v>
      </c>
      <c r="Q19" s="188"/>
      <c r="R19" s="189">
        <v>0</v>
      </c>
      <c r="S19" s="193"/>
      <c r="T19" s="194">
        <v>0</v>
      </c>
      <c r="U19" s="191"/>
      <c r="V19" s="192">
        <v>0</v>
      </c>
    </row>
    <row r="20" spans="1:25" x14ac:dyDescent="0.25">
      <c r="A20" s="181" t="s">
        <v>272</v>
      </c>
      <c r="C20" s="182">
        <v>0</v>
      </c>
      <c r="F20" s="182">
        <v>0</v>
      </c>
      <c r="H20" s="182">
        <v>0</v>
      </c>
      <c r="J20" s="182">
        <v>0</v>
      </c>
      <c r="L20" s="182">
        <v>0</v>
      </c>
      <c r="N20" s="182">
        <f>-R20</f>
        <v>0</v>
      </c>
      <c r="P20" s="182">
        <v>0</v>
      </c>
      <c r="R20" s="182">
        <v>0</v>
      </c>
      <c r="T20" s="182">
        <v>0</v>
      </c>
      <c r="U20" s="176"/>
      <c r="V20" s="182">
        <f>+N20+R20</f>
        <v>0</v>
      </c>
    </row>
    <row r="21" spans="1:25" x14ac:dyDescent="0.25">
      <c r="A21" s="181" t="s">
        <v>273</v>
      </c>
      <c r="C21" s="182">
        <v>0</v>
      </c>
      <c r="F21" s="182">
        <v>0</v>
      </c>
      <c r="H21" s="182">
        <v>0</v>
      </c>
      <c r="J21" s="182">
        <v>0</v>
      </c>
      <c r="L21" s="183">
        <v>7171425420</v>
      </c>
      <c r="N21" s="182">
        <v>0</v>
      </c>
      <c r="P21" s="182">
        <v>0</v>
      </c>
      <c r="R21" s="182">
        <v>0</v>
      </c>
      <c r="T21" s="182">
        <v>0</v>
      </c>
      <c r="U21" s="176"/>
      <c r="V21" s="182">
        <f>+L21</f>
        <v>7171425420</v>
      </c>
    </row>
    <row r="22" spans="1:25" x14ac:dyDescent="0.25">
      <c r="A22" s="181" t="s">
        <v>274</v>
      </c>
      <c r="C22" s="182">
        <v>0</v>
      </c>
      <c r="F22" s="182">
        <v>0</v>
      </c>
      <c r="H22" s="182">
        <v>0</v>
      </c>
      <c r="J22" s="182">
        <v>0</v>
      </c>
      <c r="L22" s="184">
        <v>0</v>
      </c>
      <c r="N22" s="182">
        <v>0</v>
      </c>
      <c r="P22" s="182">
        <v>0</v>
      </c>
      <c r="R22" s="183">
        <v>24026531868</v>
      </c>
      <c r="T22" s="182">
        <v>0</v>
      </c>
      <c r="U22" s="176"/>
      <c r="V22" s="182">
        <f>+R22</f>
        <v>24026531868</v>
      </c>
    </row>
    <row r="23" spans="1:25" x14ac:dyDescent="0.25">
      <c r="A23" s="181" t="s">
        <v>275</v>
      </c>
      <c r="C23" s="182">
        <v>0</v>
      </c>
      <c r="F23" s="182">
        <v>0</v>
      </c>
      <c r="H23" s="182">
        <v>0</v>
      </c>
      <c r="J23" s="182">
        <v>0</v>
      </c>
      <c r="L23" s="182">
        <v>0</v>
      </c>
      <c r="N23" s="182">
        <v>0</v>
      </c>
      <c r="P23" s="182">
        <v>0</v>
      </c>
      <c r="R23" s="183">
        <v>333013466</v>
      </c>
      <c r="T23" s="182">
        <v>0</v>
      </c>
      <c r="U23" s="176"/>
      <c r="V23" s="182">
        <f>+R23</f>
        <v>333013466</v>
      </c>
    </row>
    <row r="24" spans="1:25" x14ac:dyDescent="0.25">
      <c r="F24" s="173"/>
      <c r="T24" s="177"/>
    </row>
    <row r="25" spans="1:25" ht="13.8" thickBot="1" x14ac:dyDescent="0.3">
      <c r="A25" s="181" t="str">
        <f>IFERROR(IF(Indice!B6="","Saldo al .. de  de 20X1 ","Saldo al "&amp;DAY(Indice!B6)&amp;" de "&amp;VLOOKUP(MONTH(Indice!B6),Indice!S:T,2,0)&amp;" de "&amp;YEAR(Indice!B6-365)),"Saldo al .. de  de 20X1 ")</f>
        <v>Saldo al 31 de Marzo de 2023</v>
      </c>
      <c r="B25" s="108"/>
      <c r="C25" s="195">
        <f>C16+C17+C18+C19+C21+C22+C23</f>
        <v>35250000000</v>
      </c>
      <c r="D25" s="196">
        <f>SUM(D14:D23)</f>
        <v>0</v>
      </c>
      <c r="E25" s="197"/>
      <c r="F25" s="195">
        <f>F16+F17+F18+F19+F21+F22+F23</f>
        <v>2854544000</v>
      </c>
      <c r="G25" s="197"/>
      <c r="H25" s="195">
        <f>H16+H17+H18+H19+H21+H22+H23</f>
        <v>18153411617</v>
      </c>
      <c r="I25" s="197">
        <f>SUM(I14:I24)</f>
        <v>0</v>
      </c>
      <c r="J25" s="195">
        <f>J16+J17+J18+J19+J21+J22+J23</f>
        <v>4817756260</v>
      </c>
      <c r="K25" s="197"/>
      <c r="L25" s="195">
        <f>L16+L17+L18+L19+L21+L22+L23</f>
        <v>13079457199</v>
      </c>
      <c r="M25" s="197"/>
      <c r="N25" s="195">
        <f>N16+N17+N18+N20+N21+N22+N23</f>
        <v>2538164611</v>
      </c>
      <c r="O25" s="197"/>
      <c r="P25" s="195">
        <f>P16+P17+P18+P19+P21+P22+P23</f>
        <v>0</v>
      </c>
      <c r="Q25" s="197"/>
      <c r="R25" s="195">
        <f>R16+R17+R18+R20+R21+R22+R23</f>
        <v>38344995592</v>
      </c>
      <c r="S25" s="198"/>
      <c r="T25" s="195">
        <f>T16+T17+T18+T19+T21+T22+T23</f>
        <v>0</v>
      </c>
      <c r="U25" s="198"/>
      <c r="V25" s="195">
        <f>V16+V17+V18+V19+V21+V22+V23</f>
        <v>115038329279</v>
      </c>
      <c r="W25" s="116"/>
      <c r="X25" s="127"/>
      <c r="Y25" s="127"/>
    </row>
    <row r="26" spans="1:25" ht="31.5" customHeight="1" thickTop="1" x14ac:dyDescent="0.25">
      <c r="A26" s="199" t="s">
        <v>276</v>
      </c>
      <c r="C26" s="187">
        <v>0</v>
      </c>
      <c r="D26" s="187"/>
      <c r="E26" s="188"/>
      <c r="F26" s="187">
        <v>0</v>
      </c>
      <c r="G26" s="188"/>
      <c r="H26" s="187">
        <v>0</v>
      </c>
      <c r="I26" s="188"/>
      <c r="J26" s="187">
        <v>0</v>
      </c>
      <c r="K26" s="188"/>
      <c r="L26" s="187">
        <v>0</v>
      </c>
      <c r="M26" s="188"/>
      <c r="N26" s="187">
        <v>0</v>
      </c>
      <c r="O26" s="188"/>
      <c r="P26" s="189">
        <v>0</v>
      </c>
      <c r="Q26" s="188"/>
      <c r="R26" s="200">
        <v>-1901904196</v>
      </c>
      <c r="S26" s="190"/>
      <c r="T26" s="201">
        <v>0</v>
      </c>
      <c r="U26" s="192"/>
      <c r="V26" s="202">
        <f>+R26</f>
        <v>-1901904196</v>
      </c>
      <c r="X26" s="127"/>
    </row>
    <row r="27" spans="1:25" x14ac:dyDescent="0.25">
      <c r="A27" s="181" t="s">
        <v>277</v>
      </c>
      <c r="B27" s="203"/>
      <c r="C27" s="182">
        <v>59400000000</v>
      </c>
      <c r="F27" s="182">
        <v>-2854544000</v>
      </c>
      <c r="H27" s="182">
        <v>0</v>
      </c>
      <c r="J27" s="182">
        <v>-4817756260</v>
      </c>
      <c r="L27" s="182">
        <v>-13079457199</v>
      </c>
      <c r="N27" s="182">
        <v>-2538164611</v>
      </c>
      <c r="P27" s="182">
        <v>0</v>
      </c>
      <c r="R27" s="182">
        <v>-36110077930</v>
      </c>
      <c r="T27" s="182">
        <v>0</v>
      </c>
      <c r="U27" s="176"/>
      <c r="V27" s="182">
        <v>0</v>
      </c>
      <c r="X27" s="127"/>
    </row>
    <row r="28" spans="1:25" x14ac:dyDescent="0.25">
      <c r="A28" s="181" t="s">
        <v>278</v>
      </c>
      <c r="B28" s="203"/>
      <c r="C28" s="182">
        <v>-18950000000</v>
      </c>
      <c r="F28" s="182">
        <v>0</v>
      </c>
      <c r="H28" s="182">
        <v>0</v>
      </c>
      <c r="J28" s="182">
        <v>0</v>
      </c>
      <c r="L28" s="182">
        <v>0</v>
      </c>
      <c r="N28" s="182">
        <v>0</v>
      </c>
      <c r="P28" s="182">
        <v>0</v>
      </c>
      <c r="R28" s="182">
        <v>0</v>
      </c>
      <c r="T28" s="182">
        <v>0</v>
      </c>
      <c r="U28" s="176"/>
      <c r="V28" s="182">
        <f>+C28</f>
        <v>-18950000000</v>
      </c>
    </row>
    <row r="29" spans="1:25" x14ac:dyDescent="0.25">
      <c r="A29" s="181" t="s">
        <v>279</v>
      </c>
      <c r="B29" s="203"/>
      <c r="C29" s="182">
        <v>0</v>
      </c>
      <c r="F29" s="182">
        <v>0</v>
      </c>
      <c r="H29" s="182">
        <v>0</v>
      </c>
      <c r="J29" s="182">
        <v>0</v>
      </c>
      <c r="L29" s="182"/>
      <c r="N29" s="182">
        <v>0</v>
      </c>
      <c r="P29" s="182">
        <v>0</v>
      </c>
      <c r="R29" s="182">
        <v>0</v>
      </c>
      <c r="T29" s="182">
        <v>0</v>
      </c>
      <c r="U29" s="176"/>
      <c r="V29" s="182">
        <v>0</v>
      </c>
      <c r="X29" s="204"/>
    </row>
    <row r="30" spans="1:25" x14ac:dyDescent="0.25">
      <c r="A30" s="181" t="s">
        <v>280</v>
      </c>
      <c r="B30" s="203"/>
      <c r="C30" s="182">
        <v>0</v>
      </c>
      <c r="F30" s="182">
        <v>0</v>
      </c>
      <c r="H30" s="182">
        <v>0</v>
      </c>
      <c r="J30" s="182">
        <v>0</v>
      </c>
      <c r="L30" s="182">
        <v>0</v>
      </c>
      <c r="N30" s="182">
        <v>0</v>
      </c>
      <c r="P30" s="182">
        <v>0</v>
      </c>
      <c r="R30" s="182">
        <v>0</v>
      </c>
      <c r="T30" s="182">
        <v>0</v>
      </c>
      <c r="U30" s="176"/>
      <c r="V30" s="182">
        <v>0</v>
      </c>
    </row>
    <row r="31" spans="1:25" x14ac:dyDescent="0.25">
      <c r="A31" s="181" t="s">
        <v>274</v>
      </c>
      <c r="B31" s="203"/>
      <c r="C31" s="182">
        <v>0</v>
      </c>
      <c r="F31" s="182">
        <v>0</v>
      </c>
      <c r="H31" s="182">
        <v>0</v>
      </c>
      <c r="J31" s="182">
        <v>0</v>
      </c>
      <c r="L31" s="182">
        <v>0</v>
      </c>
      <c r="N31" s="182">
        <v>0</v>
      </c>
      <c r="P31" s="182">
        <v>0</v>
      </c>
      <c r="R31" s="182">
        <v>35765367971</v>
      </c>
      <c r="T31" s="182">
        <v>0</v>
      </c>
      <c r="U31" s="176"/>
      <c r="V31" s="182">
        <f>+R31</f>
        <v>35765367971</v>
      </c>
    </row>
    <row r="32" spans="1:25" x14ac:dyDescent="0.25">
      <c r="A32" s="203" t="s">
        <v>281</v>
      </c>
      <c r="B32" s="203"/>
      <c r="F32" s="173"/>
      <c r="N32" s="205"/>
      <c r="U32" s="173"/>
    </row>
    <row r="33" spans="1:25" x14ac:dyDescent="0.25">
      <c r="A33" s="181" t="s">
        <v>275</v>
      </c>
      <c r="C33" s="182">
        <v>0</v>
      </c>
      <c r="F33" s="182">
        <v>0</v>
      </c>
      <c r="H33" s="182">
        <v>0</v>
      </c>
      <c r="J33" s="182">
        <v>0</v>
      </c>
      <c r="L33" s="182">
        <v>0</v>
      </c>
      <c r="N33" s="182">
        <v>0</v>
      </c>
      <c r="P33" s="182">
        <v>0</v>
      </c>
      <c r="R33" s="206">
        <v>-18029287473</v>
      </c>
      <c r="T33" s="182">
        <v>0</v>
      </c>
      <c r="U33" s="176"/>
      <c r="V33" s="182">
        <f>+N33+R33</f>
        <v>-18029287473</v>
      </c>
    </row>
    <row r="34" spans="1:25" x14ac:dyDescent="0.25">
      <c r="F34" s="173"/>
      <c r="T34" s="177"/>
    </row>
    <row r="35" spans="1:25" ht="13.8" thickBot="1" x14ac:dyDescent="0.3">
      <c r="A35" s="181" t="str">
        <f>IFERROR(IF(Indice!B6="","Saldo al .. de  de 20X2 ","Saldo al "&amp;DAY(Indice!B6)&amp;" de "&amp;VLOOKUP(MONTH(Indice!B6),Indice!S:T,2,0)&amp;" de "&amp;YEAR(Indice!B6)),"Saldo al .. de  de 20X2 ")</f>
        <v>Saldo al 31 de Marzo de 2024</v>
      </c>
      <c r="B35" s="108"/>
      <c r="C35" s="195">
        <f>SUM(C25:C33)</f>
        <v>75700000000</v>
      </c>
      <c r="D35" s="196">
        <f>SUM(D25:D33)</f>
        <v>0</v>
      </c>
      <c r="E35" s="207"/>
      <c r="F35" s="195">
        <f>+F25+F27</f>
        <v>0</v>
      </c>
      <c r="G35" s="207"/>
      <c r="H35" s="195">
        <f>H25+H26+H28+H32+H33</f>
        <v>18153411617</v>
      </c>
      <c r="I35" s="207"/>
      <c r="J35" s="195">
        <f>+J25+J27</f>
        <v>0</v>
      </c>
      <c r="K35" s="207"/>
      <c r="L35" s="195">
        <v>0</v>
      </c>
      <c r="M35" s="207"/>
      <c r="N35" s="195">
        <f>SUM(N25:N33)</f>
        <v>0</v>
      </c>
      <c r="O35" s="207"/>
      <c r="P35" s="195">
        <f>P25+P26+P28+P32+P33</f>
        <v>0</v>
      </c>
      <c r="Q35" s="207"/>
      <c r="R35" s="195">
        <f>SUM(R25:R33)</f>
        <v>18069093964</v>
      </c>
      <c r="T35" s="195">
        <f>T25+T26+T28+T32+T33</f>
        <v>0</v>
      </c>
      <c r="U35" s="198"/>
      <c r="V35" s="195">
        <f>SUM(V25:V33)</f>
        <v>111922505581</v>
      </c>
      <c r="W35" s="116"/>
      <c r="X35" s="204"/>
      <c r="Y35" s="204"/>
    </row>
    <row r="36" spans="1:25" ht="13.8" thickTop="1" x14ac:dyDescent="0.25">
      <c r="A36" s="108"/>
      <c r="B36" s="108"/>
      <c r="C36" s="208"/>
      <c r="D36" s="185"/>
      <c r="E36" s="207"/>
      <c r="F36" s="207"/>
      <c r="G36" s="207"/>
      <c r="H36" s="208"/>
      <c r="I36" s="207"/>
      <c r="J36" s="208"/>
      <c r="K36" s="207"/>
      <c r="L36" s="208"/>
      <c r="M36" s="207"/>
      <c r="N36" s="208"/>
      <c r="O36" s="207"/>
      <c r="P36" s="208"/>
      <c r="Q36" s="207"/>
      <c r="R36" s="208"/>
      <c r="T36" s="209"/>
    </row>
    <row r="37" spans="1:25" x14ac:dyDescent="0.25">
      <c r="A37" s="31" t="s">
        <v>238</v>
      </c>
      <c r="C37" s="198"/>
      <c r="D37" s="198"/>
      <c r="E37" s="210"/>
      <c r="F37" s="210"/>
      <c r="G37" s="210"/>
      <c r="H37" s="198"/>
      <c r="I37" s="210"/>
      <c r="J37" s="31"/>
      <c r="K37" s="31"/>
      <c r="M37" s="210"/>
      <c r="N37" s="198"/>
      <c r="O37" s="210"/>
      <c r="P37" s="198"/>
      <c r="Q37" s="210"/>
      <c r="R37" s="198"/>
      <c r="V37" s="116"/>
      <c r="X37" s="204"/>
    </row>
    <row r="38" spans="1:25" x14ac:dyDescent="0.25">
      <c r="C38" s="198"/>
      <c r="D38" s="198"/>
      <c r="E38" s="210"/>
      <c r="F38" s="210"/>
      <c r="G38" s="210"/>
      <c r="H38" s="198"/>
      <c r="I38" s="210"/>
      <c r="J38" s="31"/>
      <c r="K38" s="31"/>
      <c r="M38" s="210"/>
      <c r="N38" s="198"/>
      <c r="O38" s="210"/>
      <c r="P38" s="198"/>
      <c r="Q38" s="210"/>
      <c r="R38" s="211"/>
    </row>
    <row r="39" spans="1:25" x14ac:dyDescent="0.25">
      <c r="C39" s="198"/>
      <c r="D39" s="198"/>
      <c r="E39" s="210"/>
      <c r="F39" s="210"/>
      <c r="G39" s="210"/>
      <c r="H39" s="198"/>
      <c r="I39" s="210"/>
      <c r="J39" s="31"/>
      <c r="K39" s="31"/>
      <c r="M39" s="210"/>
      <c r="N39" s="198"/>
      <c r="O39" s="210"/>
      <c r="P39" s="198"/>
      <c r="Q39" s="210"/>
      <c r="R39" s="198"/>
      <c r="V39" s="116"/>
    </row>
    <row r="40" spans="1:25" x14ac:dyDescent="0.25">
      <c r="C40" s="198"/>
      <c r="D40" s="198"/>
      <c r="E40" s="210"/>
      <c r="F40" s="210"/>
      <c r="G40" s="210"/>
      <c r="H40" s="198"/>
      <c r="I40" s="210"/>
      <c r="J40" s="31"/>
      <c r="K40" s="31"/>
      <c r="M40" s="210"/>
      <c r="N40" s="198"/>
      <c r="O40" s="210"/>
      <c r="P40" s="198"/>
      <c r="Q40" s="210"/>
      <c r="R40" s="198"/>
    </row>
    <row r="41" spans="1:25" x14ac:dyDescent="0.25">
      <c r="C41" s="198"/>
      <c r="D41" s="198"/>
      <c r="E41" s="210"/>
      <c r="F41" s="210"/>
      <c r="G41" s="210"/>
      <c r="H41" s="198"/>
      <c r="I41" s="210"/>
      <c r="J41" s="31"/>
      <c r="K41" s="31"/>
      <c r="M41" s="210"/>
      <c r="N41" s="198"/>
      <c r="O41" s="210"/>
      <c r="P41" s="198"/>
      <c r="Q41" s="210"/>
      <c r="R41" s="198"/>
    </row>
    <row r="43" spans="1:25" x14ac:dyDescent="0.25">
      <c r="C43" s="198"/>
      <c r="D43" s="198"/>
      <c r="E43" s="210"/>
      <c r="F43" s="210"/>
      <c r="G43" s="210"/>
      <c r="H43" s="198"/>
      <c r="I43" s="210"/>
      <c r="J43" s="31"/>
      <c r="K43" s="31"/>
      <c r="M43" s="210"/>
      <c r="N43" s="198"/>
      <c r="O43" s="210"/>
      <c r="P43" s="198"/>
      <c r="Q43" s="210"/>
      <c r="R43" s="198"/>
    </row>
    <row r="44" spans="1:25" s="63" customFormat="1" ht="15" x14ac:dyDescent="0.25">
      <c r="A44" s="62" t="s">
        <v>84</v>
      </c>
      <c r="G44" s="139"/>
      <c r="L44" s="906" t="s">
        <v>85</v>
      </c>
      <c r="M44" s="906"/>
    </row>
    <row r="45" spans="1:25" s="63" customFormat="1" ht="15.6" x14ac:dyDescent="0.3">
      <c r="A45" s="64" t="s">
        <v>38</v>
      </c>
      <c r="G45" s="67"/>
      <c r="L45" s="67" t="s">
        <v>86</v>
      </c>
      <c r="M45" s="67"/>
    </row>
    <row r="46" spans="1:25" s="63" customFormat="1" ht="15" x14ac:dyDescent="0.25">
      <c r="A46" s="65" t="s">
        <v>87</v>
      </c>
      <c r="G46" s="141"/>
      <c r="L46" s="902" t="s">
        <v>88</v>
      </c>
      <c r="M46" s="902"/>
    </row>
    <row r="47" spans="1:25" s="63" customFormat="1" ht="15.6" x14ac:dyDescent="0.3">
      <c r="A47" s="66" t="s">
        <v>89</v>
      </c>
      <c r="G47" s="141"/>
      <c r="L47" s="67"/>
      <c r="M47" s="68"/>
    </row>
    <row r="48" spans="1:25" s="63" customFormat="1" ht="15.6" x14ac:dyDescent="0.3">
      <c r="A48" s="69"/>
      <c r="E48" s="142"/>
      <c r="F48" s="143"/>
      <c r="G48" s="141"/>
      <c r="L48" s="69"/>
      <c r="M48" s="69"/>
      <c r="N48" s="70"/>
    </row>
    <row r="49" spans="1:19" s="63" customFormat="1" ht="15" x14ac:dyDescent="0.25">
      <c r="E49" s="144"/>
      <c r="F49" s="918"/>
      <c r="G49" s="918"/>
    </row>
    <row r="50" spans="1:19" s="63" customFormat="1" ht="15.6" x14ac:dyDescent="0.3">
      <c r="E50" s="142"/>
      <c r="F50" s="919"/>
      <c r="G50" s="919"/>
      <c r="L50" s="70"/>
      <c r="M50" s="70"/>
      <c r="N50" s="70"/>
    </row>
    <row r="51" spans="1:19" s="70" customFormat="1" ht="15.6" x14ac:dyDescent="0.3">
      <c r="E51" s="142"/>
      <c r="F51" s="143"/>
      <c r="G51" s="143"/>
    </row>
    <row r="52" spans="1:19" s="71" customFormat="1" ht="15.6" x14ac:dyDescent="0.3">
      <c r="A52" s="62" t="s">
        <v>84</v>
      </c>
      <c r="F52" s="145"/>
      <c r="G52" s="116"/>
      <c r="L52" s="70"/>
      <c r="M52" s="70"/>
      <c r="N52" s="70"/>
    </row>
    <row r="53" spans="1:19" s="71" customFormat="1" ht="15.6" x14ac:dyDescent="0.3">
      <c r="A53" s="64" t="s">
        <v>90</v>
      </c>
      <c r="F53" s="147"/>
      <c r="G53" s="113"/>
      <c r="L53" s="70"/>
      <c r="M53" s="70"/>
      <c r="N53" s="70"/>
    </row>
    <row r="54" spans="1:19" s="71" customFormat="1" ht="15.6" x14ac:dyDescent="0.3">
      <c r="A54" s="65" t="s">
        <v>92</v>
      </c>
      <c r="F54" s="148"/>
      <c r="G54" s="113"/>
      <c r="L54" s="70"/>
      <c r="M54" s="70"/>
      <c r="N54" s="70"/>
    </row>
    <row r="55" spans="1:19" s="71" customFormat="1" ht="15.6" x14ac:dyDescent="0.3">
      <c r="A55" s="65"/>
      <c r="F55" s="72"/>
      <c r="L55" s="70"/>
      <c r="M55" s="70"/>
      <c r="N55" s="70"/>
    </row>
    <row r="56" spans="1:19" s="71" customFormat="1" ht="15.6" x14ac:dyDescent="0.3">
      <c r="A56" s="72"/>
      <c r="F56" s="72"/>
      <c r="L56" s="70"/>
      <c r="M56" s="70"/>
      <c r="N56" s="70"/>
    </row>
    <row r="57" spans="1:19" ht="15.6" x14ac:dyDescent="0.3">
      <c r="C57" s="31"/>
      <c r="D57" s="31"/>
      <c r="E57" s="31"/>
      <c r="F57" s="31"/>
      <c r="G57" s="31"/>
      <c r="H57" s="31"/>
      <c r="I57" s="31"/>
      <c r="J57" s="31"/>
      <c r="K57" s="31"/>
      <c r="L57" s="70"/>
      <c r="M57" s="74"/>
      <c r="N57" s="74"/>
      <c r="O57" s="31"/>
      <c r="P57" s="31"/>
      <c r="Q57" s="31"/>
      <c r="R57" s="31"/>
      <c r="S57" s="31"/>
    </row>
    <row r="58" spans="1:19" ht="15.6" x14ac:dyDescent="0.3">
      <c r="L58" s="70"/>
      <c r="M58" s="173"/>
    </row>
    <row r="59" spans="1:19" x14ac:dyDescent="0.25">
      <c r="L59" s="31"/>
      <c r="M59" s="173"/>
    </row>
  </sheetData>
  <mergeCells count="21">
    <mergeCell ref="L46:M46"/>
    <mergeCell ref="F49:G49"/>
    <mergeCell ref="F50:G50"/>
    <mergeCell ref="N11:N12"/>
    <mergeCell ref="P11:P12"/>
    <mergeCell ref="T11:T12"/>
    <mergeCell ref="V11:V12"/>
    <mergeCell ref="L44:M44"/>
    <mergeCell ref="A11:A12"/>
    <mergeCell ref="C11:C12"/>
    <mergeCell ref="F11:F12"/>
    <mergeCell ref="H11:H12"/>
    <mergeCell ref="J11:J12"/>
    <mergeCell ref="L11:L12"/>
    <mergeCell ref="R11:R12"/>
    <mergeCell ref="H4:N4"/>
    <mergeCell ref="H5:N5"/>
    <mergeCell ref="H6:N6"/>
    <mergeCell ref="H7:N7"/>
    <mergeCell ref="C10:H10"/>
    <mergeCell ref="N10:R10"/>
  </mergeCells>
  <hyperlinks>
    <hyperlink ref="J1" location="Indice!A1" display="Indice" xr:uid="{00000000-0004-0000-0400-000000000000}"/>
  </hyperlinks>
  <pageMargins left="0.70866141732283472" right="0.70866141732283472" top="0.74803149606299213" bottom="0.74803149606299213" header="0.31496062992125984" footer="0.31496062992125984"/>
  <pageSetup paperSize="9" scale="6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dimension ref="A1:K60"/>
  <sheetViews>
    <sheetView showGridLines="0" zoomScale="50" zoomScaleNormal="50" workbookViewId="0">
      <selection activeCell="C26" sqref="C26"/>
    </sheetView>
  </sheetViews>
  <sheetFormatPr baseColWidth="10" defaultColWidth="10.88671875" defaultRowHeight="13.8" x14ac:dyDescent="0.25"/>
  <cols>
    <col min="1" max="1" width="78" style="2" customWidth="1"/>
    <col min="2" max="2" width="28" style="212" customWidth="1"/>
    <col min="3" max="3" width="29.5546875" style="212" customWidth="1"/>
    <col min="4" max="4" width="2.44140625" style="2" customWidth="1"/>
    <col min="5" max="5" width="5.44140625" style="2" customWidth="1"/>
    <col min="6" max="6" width="2.33203125" style="2" customWidth="1"/>
    <col min="7" max="7" width="4.44140625" style="2" customWidth="1"/>
    <col min="8" max="8" width="16.88671875" style="2" customWidth="1"/>
    <col min="9" max="9" width="14.88671875" style="2" bestFit="1" customWidth="1"/>
    <col min="10" max="10" width="10.88671875" style="2"/>
    <col min="11" max="11" width="16.88671875" style="2" customWidth="1"/>
    <col min="12" max="16384" width="10.88671875" style="2"/>
  </cols>
  <sheetData>
    <row r="1" spans="1:11" x14ac:dyDescent="0.25">
      <c r="A1" s="167" t="str">
        <f>Indice!C1</f>
        <v xml:space="preserve">ELADIA SOCIEDAD ANONIMA </v>
      </c>
    </row>
    <row r="2" spans="1:11" x14ac:dyDescent="0.25">
      <c r="A2" s="213"/>
      <c r="B2" s="214"/>
      <c r="C2" s="214"/>
    </row>
    <row r="3" spans="1:11" hidden="1" x14ac:dyDescent="0.25">
      <c r="A3" s="927"/>
      <c r="B3" s="927"/>
      <c r="C3" s="927"/>
    </row>
    <row r="4" spans="1:11" x14ac:dyDescent="0.25">
      <c r="A4" s="213"/>
      <c r="B4" s="214"/>
      <c r="C4" s="214"/>
    </row>
    <row r="5" spans="1:11" s="31" customFormat="1" x14ac:dyDescent="0.25">
      <c r="A5" s="921" t="s">
        <v>282</v>
      </c>
      <c r="B5" s="921"/>
      <c r="C5" s="921"/>
    </row>
    <row r="6" spans="1:11" s="31" customFormat="1" x14ac:dyDescent="0.25">
      <c r="A6" s="921" t="str">
        <f>IFERROR(IF(Indice!B6="","Al dia... de mes… de año 2XX2…","Al "&amp;DAY(Indice!B6)&amp;" de "&amp;VLOOKUP(MONTH(Indice!B6),Indice!S:T,2,0)&amp;" de "&amp;YEAR(Indice!B6)),"Al dia... de mes… de año 2XX2…")</f>
        <v>Al 31 de Marzo de 2024</v>
      </c>
      <c r="B6" s="921"/>
      <c r="C6" s="921"/>
    </row>
    <row r="7" spans="1:11" s="31" customFormat="1" x14ac:dyDescent="0.25">
      <c r="A7" s="928" t="s">
        <v>251</v>
      </c>
      <c r="B7" s="928"/>
      <c r="C7" s="928"/>
    </row>
    <row r="8" spans="1:11" s="31" customFormat="1" x14ac:dyDescent="0.25">
      <c r="A8" s="922" t="s">
        <v>209</v>
      </c>
      <c r="B8" s="922"/>
      <c r="C8" s="922"/>
      <c r="D8" s="2"/>
      <c r="E8" s="2"/>
      <c r="F8" s="2"/>
      <c r="G8" s="2"/>
    </row>
    <row r="9" spans="1:11" s="31" customFormat="1" x14ac:dyDescent="0.25">
      <c r="A9" s="215"/>
      <c r="B9" s="215"/>
      <c r="C9" s="215"/>
    </row>
    <row r="10" spans="1:11" s="31" customFormat="1" x14ac:dyDescent="0.25">
      <c r="A10" s="215"/>
      <c r="B10" s="215"/>
      <c r="C10" s="215"/>
    </row>
    <row r="11" spans="1:11" s="31" customFormat="1" ht="18.600000000000001" x14ac:dyDescent="0.45">
      <c r="A11" s="216"/>
      <c r="B11" s="160">
        <v>45382</v>
      </c>
      <c r="C11" s="160">
        <v>45016</v>
      </c>
    </row>
    <row r="12" spans="1:11" s="31" customFormat="1" x14ac:dyDescent="0.25">
      <c r="A12" s="2"/>
      <c r="B12" s="217"/>
      <c r="C12" s="217"/>
    </row>
    <row r="13" spans="1:11" s="31" customFormat="1" x14ac:dyDescent="0.25">
      <c r="A13" s="163" t="s">
        <v>283</v>
      </c>
      <c r="B13" s="212"/>
      <c r="C13" s="212"/>
    </row>
    <row r="14" spans="1:11" s="31" customFormat="1" x14ac:dyDescent="0.25">
      <c r="A14" s="2" t="s">
        <v>284</v>
      </c>
      <c r="B14" s="218">
        <v>67705999030</v>
      </c>
      <c r="C14" s="218">
        <v>27558263039</v>
      </c>
      <c r="K14" s="116"/>
    </row>
    <row r="15" spans="1:11" s="31" customFormat="1" x14ac:dyDescent="0.25">
      <c r="A15" s="2" t="s">
        <v>285</v>
      </c>
      <c r="B15" s="219">
        <v>-38317281081</v>
      </c>
      <c r="C15" s="219">
        <v>-11380473690</v>
      </c>
      <c r="F15" s="127"/>
      <c r="K15" s="220"/>
    </row>
    <row r="16" spans="1:11" s="31" customFormat="1" x14ac:dyDescent="0.25">
      <c r="A16" s="2" t="s">
        <v>286</v>
      </c>
      <c r="B16" s="218">
        <v>1593591901</v>
      </c>
      <c r="C16" s="218">
        <v>4597913546</v>
      </c>
      <c r="F16" s="127"/>
      <c r="K16" s="116"/>
    </row>
    <row r="17" spans="1:11" s="31" customFormat="1" ht="14.4" x14ac:dyDescent="0.3">
      <c r="A17" s="2" t="s">
        <v>287</v>
      </c>
      <c r="B17" s="221">
        <v>937971342</v>
      </c>
      <c r="C17" s="219">
        <v>-1795353775</v>
      </c>
      <c r="F17" s="127"/>
      <c r="J17"/>
      <c r="K17"/>
    </row>
    <row r="18" spans="1:11" s="31" customFormat="1" ht="14.4" x14ac:dyDescent="0.3">
      <c r="A18" s="2" t="s">
        <v>288</v>
      </c>
      <c r="B18" s="222">
        <v>0</v>
      </c>
      <c r="C18" s="222">
        <v>0</v>
      </c>
      <c r="F18" s="127"/>
      <c r="J18"/>
      <c r="K18"/>
    </row>
    <row r="19" spans="1:11" s="31" customFormat="1" ht="14.4" x14ac:dyDescent="0.3">
      <c r="A19" s="2" t="s">
        <v>289</v>
      </c>
      <c r="B19" s="222">
        <v>496139707</v>
      </c>
      <c r="C19" s="222">
        <v>2893149728</v>
      </c>
      <c r="F19" s="127"/>
      <c r="J19"/>
      <c r="K19"/>
    </row>
    <row r="20" spans="1:11" s="31" customFormat="1" ht="21" customHeight="1" x14ac:dyDescent="0.3">
      <c r="A20" s="223" t="s">
        <v>290</v>
      </c>
      <c r="B20" s="224">
        <f>SUM(B14:B19)</f>
        <v>32416420899</v>
      </c>
      <c r="C20" s="224">
        <f>SUM(C14:C19)</f>
        <v>21873498848</v>
      </c>
      <c r="I20" s="220"/>
      <c r="J20"/>
      <c r="K20"/>
    </row>
    <row r="21" spans="1:11" s="31" customFormat="1" ht="14.4" x14ac:dyDescent="0.3">
      <c r="A21" s="2"/>
      <c r="B21" s="212"/>
      <c r="C21" s="212"/>
      <c r="J21"/>
      <c r="K21"/>
    </row>
    <row r="22" spans="1:11" s="31" customFormat="1" ht="14.4" x14ac:dyDescent="0.3">
      <c r="A22" s="163" t="s">
        <v>291</v>
      </c>
      <c r="B22" s="219"/>
      <c r="C22" s="212"/>
      <c r="I22" s="116"/>
      <c r="J22"/>
      <c r="K22"/>
    </row>
    <row r="23" spans="1:11" s="31" customFormat="1" ht="14.4" x14ac:dyDescent="0.3">
      <c r="A23" s="2" t="s">
        <v>292</v>
      </c>
      <c r="B23" s="225">
        <v>-16091990520</v>
      </c>
      <c r="C23" s="219">
        <v>-17388049578</v>
      </c>
      <c r="F23" s="127"/>
      <c r="I23" s="116"/>
      <c r="J23"/>
      <c r="K23"/>
    </row>
    <row r="24" spans="1:11" s="31" customFormat="1" ht="14.4" x14ac:dyDescent="0.3">
      <c r="A24" s="2" t="s">
        <v>293</v>
      </c>
      <c r="B24" s="225">
        <v>92552502</v>
      </c>
      <c r="C24" s="219">
        <v>0</v>
      </c>
      <c r="I24" s="116"/>
      <c r="J24"/>
      <c r="K24"/>
    </row>
    <row r="25" spans="1:11" s="31" customFormat="1" ht="14.4" x14ac:dyDescent="0.3">
      <c r="A25" s="2" t="s">
        <v>294</v>
      </c>
      <c r="B25" s="219">
        <v>0</v>
      </c>
      <c r="C25" s="219">
        <v>0</v>
      </c>
      <c r="I25" s="116"/>
      <c r="J25"/>
      <c r="K25"/>
    </row>
    <row r="26" spans="1:11" s="31" customFormat="1" ht="14.4" x14ac:dyDescent="0.3">
      <c r="A26" s="2" t="s">
        <v>295</v>
      </c>
      <c r="B26" s="225">
        <v>-11492501027</v>
      </c>
      <c r="C26" s="219">
        <v>-19791049099</v>
      </c>
      <c r="H26" s="116"/>
      <c r="J26"/>
      <c r="K26"/>
    </row>
    <row r="27" spans="1:11" s="31" customFormat="1" ht="21" customHeight="1" x14ac:dyDescent="0.3">
      <c r="A27" s="226" t="s">
        <v>296</v>
      </c>
      <c r="B27" s="227">
        <f>SUM(B23:B26)</f>
        <v>-27491939045</v>
      </c>
      <c r="C27" s="227">
        <f>SUM(C23:C26)</f>
        <v>-37179098677</v>
      </c>
      <c r="J27"/>
      <c r="K27"/>
    </row>
    <row r="28" spans="1:11" s="31" customFormat="1" ht="14.4" x14ac:dyDescent="0.3">
      <c r="A28" s="2"/>
      <c r="B28" s="212"/>
      <c r="C28" s="212"/>
      <c r="J28"/>
      <c r="K28"/>
    </row>
    <row r="29" spans="1:11" s="31" customFormat="1" ht="14.4" x14ac:dyDescent="0.3">
      <c r="A29" s="163" t="s">
        <v>297</v>
      </c>
      <c r="B29" s="212"/>
      <c r="C29" s="212"/>
      <c r="J29"/>
      <c r="K29"/>
    </row>
    <row r="30" spans="1:11" s="31" customFormat="1" ht="14.4" x14ac:dyDescent="0.3">
      <c r="A30" s="2" t="s">
        <v>298</v>
      </c>
      <c r="B30" s="219">
        <v>-2483147171</v>
      </c>
      <c r="C30" s="221">
        <v>13574247699</v>
      </c>
      <c r="J30"/>
      <c r="K30"/>
    </row>
    <row r="31" spans="1:11" s="31" customFormat="1" ht="14.4" x14ac:dyDescent="0.3">
      <c r="A31" s="2" t="s">
        <v>299</v>
      </c>
      <c r="B31" s="219">
        <v>0</v>
      </c>
      <c r="C31" s="219">
        <v>0</v>
      </c>
      <c r="J31"/>
      <c r="K31"/>
    </row>
    <row r="32" spans="1:11" s="31" customFormat="1" ht="14.4" x14ac:dyDescent="0.3">
      <c r="A32" s="2" t="s">
        <v>300</v>
      </c>
      <c r="B32" s="219">
        <v>0</v>
      </c>
      <c r="C32" s="219">
        <v>0</v>
      </c>
      <c r="J32"/>
      <c r="K32"/>
    </row>
    <row r="33" spans="1:11" s="31" customFormat="1" ht="14.4" x14ac:dyDescent="0.3">
      <c r="A33" s="228" t="s">
        <v>301</v>
      </c>
      <c r="B33" s="229">
        <f>B30+B31+B32</f>
        <v>-2483147171</v>
      </c>
      <c r="C33" s="229">
        <f>C30+C31+C32</f>
        <v>13574247699</v>
      </c>
      <c r="J33"/>
      <c r="K33"/>
    </row>
    <row r="34" spans="1:11" s="31" customFormat="1" ht="14.4" x14ac:dyDescent="0.3">
      <c r="A34" s="230"/>
      <c r="B34" s="231"/>
      <c r="C34" s="231"/>
      <c r="J34"/>
      <c r="K34"/>
    </row>
    <row r="35" spans="1:11" s="31" customFormat="1" ht="14.4" x14ac:dyDescent="0.3">
      <c r="A35" s="232" t="s">
        <v>302</v>
      </c>
      <c r="B35" s="219">
        <f>+B20+B27+B33</f>
        <v>2441334683</v>
      </c>
      <c r="C35" s="219">
        <f>+C20+C27+C33</f>
        <v>-1731352130</v>
      </c>
      <c r="J35"/>
      <c r="K35"/>
    </row>
    <row r="36" spans="1:11" ht="14.4" x14ac:dyDescent="0.3">
      <c r="A36" s="232" t="s">
        <v>303</v>
      </c>
      <c r="B36" s="221">
        <v>400927353</v>
      </c>
      <c r="C36" s="221">
        <v>767895872</v>
      </c>
      <c r="J36"/>
      <c r="K36"/>
    </row>
    <row r="37" spans="1:11" s="31" customFormat="1" ht="14.4" x14ac:dyDescent="0.3">
      <c r="A37" s="232" t="s">
        <v>304</v>
      </c>
      <c r="B37" s="233">
        <f>+C39</f>
        <v>475644912</v>
      </c>
      <c r="C37" s="221">
        <v>1439101170</v>
      </c>
      <c r="J37"/>
      <c r="K37"/>
    </row>
    <row r="38" spans="1:11" s="31" customFormat="1" x14ac:dyDescent="0.25">
      <c r="A38" s="2"/>
      <c r="B38" s="212"/>
      <c r="C38" s="212"/>
      <c r="K38" s="127"/>
    </row>
    <row r="39" spans="1:11" s="31" customFormat="1" ht="17.399999999999999" x14ac:dyDescent="0.45">
      <c r="A39" s="234" t="s">
        <v>305</v>
      </c>
      <c r="B39" s="235">
        <f>+SUM(B35:B37)</f>
        <v>3317906948</v>
      </c>
      <c r="C39" s="235">
        <f>+SUM(C35:C37)</f>
        <v>475644912</v>
      </c>
      <c r="K39" s="220"/>
    </row>
    <row r="40" spans="1:11" s="31" customFormat="1" x14ac:dyDescent="0.25">
      <c r="A40" s="2"/>
      <c r="B40" s="236"/>
      <c r="C40" s="236"/>
    </row>
    <row r="41" spans="1:11" x14ac:dyDescent="0.25">
      <c r="A41" s="2" t="s">
        <v>238</v>
      </c>
      <c r="B41" s="198"/>
      <c r="C41" s="198"/>
    </row>
    <row r="42" spans="1:11" x14ac:dyDescent="0.25">
      <c r="B42" s="198"/>
      <c r="C42" s="198"/>
    </row>
    <row r="43" spans="1:11" x14ac:dyDescent="0.25">
      <c r="B43" s="198"/>
      <c r="C43" s="198"/>
    </row>
    <row r="44" spans="1:11" x14ac:dyDescent="0.25">
      <c r="B44" s="198"/>
      <c r="C44" s="198"/>
    </row>
    <row r="47" spans="1:11" s="63" customFormat="1" ht="15" x14ac:dyDescent="0.25">
      <c r="A47" s="62" t="s">
        <v>84</v>
      </c>
      <c r="B47" s="906" t="s">
        <v>85</v>
      </c>
      <c r="C47" s="906"/>
      <c r="G47" s="139"/>
    </row>
    <row r="48" spans="1:11" s="63" customFormat="1" ht="15.6" x14ac:dyDescent="0.3">
      <c r="A48" s="64" t="s">
        <v>38</v>
      </c>
      <c r="B48" s="907" t="s">
        <v>86</v>
      </c>
      <c r="C48" s="907"/>
      <c r="G48" s="67"/>
    </row>
    <row r="49" spans="1:7" s="63" customFormat="1" ht="15" x14ac:dyDescent="0.25">
      <c r="A49" s="65" t="s">
        <v>87</v>
      </c>
      <c r="B49" s="902" t="s">
        <v>88</v>
      </c>
      <c r="C49" s="902"/>
      <c r="G49" s="141"/>
    </row>
    <row r="50" spans="1:7" s="63" customFormat="1" ht="15.6" x14ac:dyDescent="0.3">
      <c r="A50" s="66" t="s">
        <v>89</v>
      </c>
      <c r="B50" s="67"/>
      <c r="C50" s="68"/>
      <c r="G50" s="141"/>
    </row>
    <row r="51" spans="1:7" s="63" customFormat="1" ht="15.6" x14ac:dyDescent="0.3">
      <c r="A51" s="69"/>
      <c r="B51" s="69"/>
      <c r="C51" s="69"/>
      <c r="D51" s="70"/>
      <c r="E51" s="142"/>
      <c r="F51" s="143"/>
      <c r="G51" s="141"/>
    </row>
    <row r="52" spans="1:7" s="63" customFormat="1" ht="15" x14ac:dyDescent="0.25">
      <c r="E52" s="144"/>
      <c r="F52" s="918"/>
      <c r="G52" s="918"/>
    </row>
    <row r="53" spans="1:7" s="63" customFormat="1" ht="15.6" x14ac:dyDescent="0.3">
      <c r="B53" s="70"/>
      <c r="C53" s="70"/>
      <c r="D53" s="70"/>
      <c r="E53" s="142"/>
      <c r="F53" s="919"/>
      <c r="G53" s="919"/>
    </row>
    <row r="54" spans="1:7" s="70" customFormat="1" ht="15.6" x14ac:dyDescent="0.3">
      <c r="E54" s="142"/>
      <c r="F54" s="143"/>
      <c r="G54" s="143"/>
    </row>
    <row r="55" spans="1:7" s="71" customFormat="1" ht="15.6" x14ac:dyDescent="0.3">
      <c r="A55" s="62" t="s">
        <v>84</v>
      </c>
      <c r="B55" s="70"/>
      <c r="C55" s="70"/>
      <c r="D55" s="70"/>
      <c r="F55" s="145"/>
      <c r="G55" s="116"/>
    </row>
    <row r="56" spans="1:7" s="71" customFormat="1" ht="15.6" x14ac:dyDescent="0.3">
      <c r="A56" s="64" t="s">
        <v>90</v>
      </c>
      <c r="B56" s="70"/>
      <c r="C56" s="70"/>
      <c r="D56" s="70"/>
      <c r="F56" s="147"/>
      <c r="G56" s="113"/>
    </row>
    <row r="57" spans="1:7" s="71" customFormat="1" ht="15.6" x14ac:dyDescent="0.3">
      <c r="A57" s="65" t="s">
        <v>92</v>
      </c>
      <c r="B57" s="70"/>
      <c r="C57" s="70"/>
      <c r="D57" s="70"/>
      <c r="F57" s="148"/>
      <c r="G57" s="113"/>
    </row>
    <row r="58" spans="1:7" s="71" customFormat="1" ht="15.6" x14ac:dyDescent="0.3">
      <c r="A58" s="65"/>
      <c r="B58" s="70"/>
      <c r="C58" s="70"/>
      <c r="D58" s="70"/>
      <c r="F58" s="72"/>
    </row>
    <row r="59" spans="1:7" s="71" customFormat="1" ht="15.6" x14ac:dyDescent="0.3">
      <c r="A59" s="72"/>
      <c r="B59" s="70"/>
      <c r="C59" s="70"/>
      <c r="D59" s="70"/>
      <c r="F59" s="72"/>
    </row>
    <row r="60" spans="1:7" s="31" customFormat="1" ht="15.6" x14ac:dyDescent="0.3">
      <c r="B60" s="70"/>
      <c r="C60" s="70"/>
      <c r="D60" s="70"/>
    </row>
  </sheetData>
  <mergeCells count="10">
    <mergeCell ref="B48:C48"/>
    <mergeCell ref="B49:C49"/>
    <mergeCell ref="F52:G52"/>
    <mergeCell ref="F53:G53"/>
    <mergeCell ref="A3:C3"/>
    <mergeCell ref="A5:C5"/>
    <mergeCell ref="A6:C6"/>
    <mergeCell ref="A7:C7"/>
    <mergeCell ref="A8:C8"/>
    <mergeCell ref="B47:C47"/>
  </mergeCells>
  <pageMargins left="0.70866141732283472" right="0.70866141732283472" top="0.74803149606299213" bottom="0.74803149606299213" header="0.31496062992125984" footer="0.31496062992125984"/>
  <pageSetup paperSize="9" scale="68" orientation="portrait" verticalDpi="36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pageSetUpPr fitToPage="1"/>
  </sheetPr>
  <dimension ref="A1:J84"/>
  <sheetViews>
    <sheetView showGridLines="0" zoomScale="60" zoomScaleNormal="60" zoomScaleSheetLayoutView="80" workbookViewId="0">
      <selection activeCell="C26" sqref="C26:G26"/>
    </sheetView>
  </sheetViews>
  <sheetFormatPr baseColWidth="10" defaultColWidth="11.44140625" defaultRowHeight="13.8" x14ac:dyDescent="0.25"/>
  <cols>
    <col min="1" max="2" width="11.44140625" style="2"/>
    <col min="3" max="3" width="15.6640625" style="2" customWidth="1"/>
    <col min="4" max="4" width="22.5546875" style="2" customWidth="1"/>
    <col min="5" max="6" width="22.6640625" style="2" customWidth="1"/>
    <col min="7" max="7" width="34.5546875" style="2" customWidth="1"/>
    <col min="8" max="16384" width="11.44140625" style="2"/>
  </cols>
  <sheetData>
    <row r="1" spans="1:10" ht="15" customHeight="1" x14ac:dyDescent="0.3">
      <c r="A1" s="1" t="str">
        <f>Indice!C1</f>
        <v xml:space="preserve">ELADIA SOCIEDAD ANONIMA </v>
      </c>
      <c r="G1" s="3" t="s">
        <v>0</v>
      </c>
    </row>
    <row r="5" spans="1:10" ht="15" customHeight="1" x14ac:dyDescent="0.25"/>
    <row r="6" spans="1:10" ht="15" customHeight="1" x14ac:dyDescent="0.25">
      <c r="A6" s="8" t="s">
        <v>306</v>
      </c>
      <c r="B6" s="8"/>
      <c r="C6" s="8"/>
      <c r="D6" s="8"/>
      <c r="E6" s="8"/>
      <c r="F6" s="8"/>
      <c r="G6" s="8" t="str">
        <f>IFERROR(IF(Indice!B6="","Al dia... de mes… de año 2XX2…","Al "&amp;DAY(Indice!B6)&amp;" de "&amp;VLOOKUP(MONTH(Indice!B6),Indice!S:T,2,0)&amp;" de "&amp;YEAR(Indice!B6)),"Al dia... de mes… de año 2XX2…")</f>
        <v>Al 31 de Marzo de 2024</v>
      </c>
      <c r="H6" s="6"/>
      <c r="I6" s="6"/>
      <c r="J6" s="6"/>
    </row>
    <row r="7" spans="1:10" ht="15" customHeight="1" x14ac:dyDescent="0.25">
      <c r="A7" s="6" t="s">
        <v>307</v>
      </c>
      <c r="B7" s="6"/>
      <c r="C7" s="6"/>
      <c r="D7" s="6"/>
      <c r="E7" s="6"/>
      <c r="F7" s="6"/>
      <c r="G7" s="6"/>
      <c r="H7" s="6"/>
      <c r="I7" s="6"/>
      <c r="J7" s="6"/>
    </row>
    <row r="8" spans="1:10" ht="15" customHeight="1" x14ac:dyDescent="0.25">
      <c r="A8" s="191" t="s">
        <v>239</v>
      </c>
      <c r="B8" s="191"/>
      <c r="C8" s="191"/>
      <c r="D8" s="191"/>
      <c r="E8" s="191"/>
      <c r="F8" s="191"/>
      <c r="G8" s="191"/>
      <c r="H8" s="191"/>
      <c r="I8" s="191"/>
      <c r="J8" s="191"/>
    </row>
    <row r="9" spans="1:10" ht="15" customHeight="1" x14ac:dyDescent="0.25">
      <c r="A9" s="191"/>
      <c r="B9" s="191"/>
      <c r="C9" s="191"/>
      <c r="D9" s="191"/>
      <c r="E9" s="191"/>
      <c r="F9" s="191"/>
      <c r="G9" s="191"/>
      <c r="H9" s="191"/>
      <c r="I9" s="191"/>
      <c r="J9" s="191"/>
    </row>
    <row r="10" spans="1:10" ht="15" customHeight="1" x14ac:dyDescent="0.25"/>
    <row r="11" spans="1:10" ht="15" customHeight="1" x14ac:dyDescent="0.25">
      <c r="A11" s="4" t="s">
        <v>308</v>
      </c>
      <c r="B11" s="5"/>
      <c r="C11" s="5"/>
      <c r="D11" s="5"/>
      <c r="E11" s="5"/>
      <c r="F11" s="5"/>
      <c r="G11" s="5"/>
      <c r="H11" s="929"/>
      <c r="I11" s="929"/>
      <c r="J11" s="929"/>
    </row>
    <row r="12" spans="1:10" ht="15" customHeight="1" x14ac:dyDescent="0.25">
      <c r="A12" s="833" t="s">
        <v>309</v>
      </c>
      <c r="B12" s="834"/>
      <c r="C12" s="834"/>
      <c r="D12" s="834"/>
      <c r="E12" s="834"/>
      <c r="F12" s="834"/>
      <c r="G12" s="834"/>
    </row>
    <row r="13" spans="1:10" ht="15" customHeight="1" thickBot="1" x14ac:dyDescent="0.3">
      <c r="A13" s="58"/>
      <c r="H13" s="191"/>
      <c r="I13" s="191"/>
      <c r="J13" s="191"/>
    </row>
    <row r="14" spans="1:10" ht="15" customHeight="1" x14ac:dyDescent="0.25">
      <c r="A14" s="837"/>
      <c r="B14" s="838"/>
      <c r="C14" s="837"/>
      <c r="D14" s="839"/>
      <c r="E14" s="839"/>
      <c r="F14" s="839"/>
      <c r="G14" s="838"/>
    </row>
    <row r="15" spans="1:10" ht="15" customHeight="1" x14ac:dyDescent="0.25">
      <c r="A15" s="861" t="s">
        <v>310</v>
      </c>
      <c r="B15" s="862"/>
      <c r="C15" s="842" t="s">
        <v>4</v>
      </c>
      <c r="D15" s="843"/>
      <c r="E15" s="843"/>
      <c r="F15" s="843"/>
      <c r="G15" s="844"/>
    </row>
    <row r="16" spans="1:10" ht="15" customHeight="1" thickBot="1" x14ac:dyDescent="0.3">
      <c r="A16" s="869"/>
      <c r="B16" s="870"/>
      <c r="C16" s="930"/>
      <c r="D16" s="931"/>
      <c r="E16" s="931"/>
      <c r="F16" s="931"/>
      <c r="G16" s="932"/>
    </row>
    <row r="17" spans="1:7" ht="15" customHeight="1" x14ac:dyDescent="0.25">
      <c r="A17" s="837"/>
      <c r="B17" s="838"/>
      <c r="C17" s="837"/>
      <c r="D17" s="839"/>
      <c r="E17" s="839"/>
      <c r="F17" s="839"/>
      <c r="G17" s="838"/>
    </row>
    <row r="18" spans="1:7" ht="15" customHeight="1" x14ac:dyDescent="0.25">
      <c r="A18" s="861" t="s">
        <v>311</v>
      </c>
      <c r="B18" s="862"/>
      <c r="C18" s="863" t="s">
        <v>312</v>
      </c>
      <c r="D18" s="864"/>
      <c r="E18" s="864"/>
      <c r="F18" s="864"/>
      <c r="G18" s="865"/>
    </row>
    <row r="19" spans="1:7" ht="15" customHeight="1" thickBot="1" x14ac:dyDescent="0.3">
      <c r="A19" s="869"/>
      <c r="B19" s="870"/>
      <c r="C19" s="872"/>
      <c r="D19" s="873"/>
      <c r="E19" s="873"/>
      <c r="F19" s="873"/>
      <c r="G19" s="874"/>
    </row>
    <row r="20" spans="1:7" ht="15" customHeight="1" x14ac:dyDescent="0.25">
      <c r="A20" s="837"/>
      <c r="B20" s="838"/>
      <c r="C20" s="837"/>
      <c r="D20" s="839"/>
      <c r="E20" s="839"/>
      <c r="F20" s="839"/>
      <c r="G20" s="838"/>
    </row>
    <row r="21" spans="1:7" ht="15" customHeight="1" x14ac:dyDescent="0.25">
      <c r="A21" s="861" t="s">
        <v>313</v>
      </c>
      <c r="B21" s="862"/>
      <c r="C21" s="866" t="s">
        <v>18</v>
      </c>
      <c r="D21" s="867"/>
      <c r="E21" s="867"/>
      <c r="F21" s="867"/>
      <c r="G21" s="868"/>
    </row>
    <row r="22" spans="1:7" ht="15" customHeight="1" thickBot="1" x14ac:dyDescent="0.3">
      <c r="A22" s="869"/>
      <c r="B22" s="870"/>
      <c r="C22" s="859"/>
      <c r="D22" s="871"/>
      <c r="E22" s="871"/>
      <c r="F22" s="871"/>
      <c r="G22" s="860"/>
    </row>
    <row r="23" spans="1:7" ht="15" customHeight="1" x14ac:dyDescent="0.25">
      <c r="A23" s="837"/>
      <c r="B23" s="838"/>
      <c r="C23" s="845"/>
      <c r="D23" s="846"/>
      <c r="E23" s="846"/>
      <c r="F23" s="846"/>
      <c r="G23" s="847"/>
    </row>
    <row r="24" spans="1:7" ht="15" customHeight="1" x14ac:dyDescent="0.25">
      <c r="A24" s="861"/>
      <c r="B24" s="862"/>
      <c r="C24" s="933" t="s">
        <v>6</v>
      </c>
      <c r="D24" s="934"/>
      <c r="E24" s="934"/>
      <c r="F24" s="934"/>
      <c r="G24" s="935"/>
    </row>
    <row r="25" spans="1:7" ht="15" customHeight="1" x14ac:dyDescent="0.25">
      <c r="A25" s="861"/>
      <c r="B25" s="862"/>
      <c r="C25" s="853"/>
      <c r="D25" s="854"/>
      <c r="E25" s="854"/>
      <c r="F25" s="854"/>
      <c r="G25" s="855"/>
    </row>
    <row r="26" spans="1:7" ht="60" customHeight="1" x14ac:dyDescent="0.25">
      <c r="A26" s="861" t="s">
        <v>314</v>
      </c>
      <c r="B26" s="862"/>
      <c r="C26" s="856" t="s">
        <v>315</v>
      </c>
      <c r="D26" s="857"/>
      <c r="E26" s="857"/>
      <c r="F26" s="857"/>
      <c r="G26" s="858"/>
    </row>
    <row r="27" spans="1:7" ht="62.4" customHeight="1" x14ac:dyDescent="0.25">
      <c r="A27" s="12"/>
      <c r="B27" s="13"/>
      <c r="C27" s="856" t="s">
        <v>8</v>
      </c>
      <c r="D27" s="857"/>
      <c r="E27" s="857"/>
      <c r="F27" s="857"/>
      <c r="G27" s="858"/>
    </row>
    <row r="28" spans="1:7" ht="67.5" customHeight="1" x14ac:dyDescent="0.25">
      <c r="A28" s="12"/>
      <c r="B28" s="13"/>
      <c r="C28" s="856" t="s">
        <v>9</v>
      </c>
      <c r="D28" s="857"/>
      <c r="E28" s="857"/>
      <c r="F28" s="857"/>
      <c r="G28" s="858"/>
    </row>
    <row r="29" spans="1:7" ht="63.6" customHeight="1" x14ac:dyDescent="0.25">
      <c r="A29" s="12"/>
      <c r="B29" s="13"/>
      <c r="C29" s="856" t="s">
        <v>10</v>
      </c>
      <c r="D29" s="857"/>
      <c r="E29" s="857"/>
      <c r="F29" s="857"/>
      <c r="G29" s="858"/>
    </row>
    <row r="30" spans="1:7" ht="50.1" customHeight="1" x14ac:dyDescent="0.25">
      <c r="A30" s="12"/>
      <c r="B30" s="13"/>
      <c r="C30" s="856" t="s">
        <v>11</v>
      </c>
      <c r="D30" s="857"/>
      <c r="E30" s="857"/>
      <c r="F30" s="857"/>
      <c r="G30" s="858"/>
    </row>
    <row r="31" spans="1:7" ht="56.4" customHeight="1" x14ac:dyDescent="0.25">
      <c r="A31" s="12"/>
      <c r="B31" s="13"/>
      <c r="C31" s="856" t="s">
        <v>12</v>
      </c>
      <c r="D31" s="857"/>
      <c r="E31" s="857"/>
      <c r="F31" s="857"/>
      <c r="G31" s="858"/>
    </row>
    <row r="32" spans="1:7" ht="72.599999999999994" customHeight="1" x14ac:dyDescent="0.25">
      <c r="A32" s="12"/>
      <c r="B32" s="13"/>
      <c r="C32" s="856" t="s">
        <v>13</v>
      </c>
      <c r="D32" s="857"/>
      <c r="E32" s="857"/>
      <c r="F32" s="857"/>
      <c r="G32" s="858"/>
    </row>
    <row r="33" spans="1:7" ht="56.1" customHeight="1" thickBot="1" x14ac:dyDescent="0.3">
      <c r="A33" s="859"/>
      <c r="B33" s="860"/>
      <c r="C33" s="856" t="s">
        <v>316</v>
      </c>
      <c r="D33" s="857"/>
      <c r="E33" s="857"/>
      <c r="F33" s="857"/>
      <c r="G33" s="858"/>
    </row>
    <row r="34" spans="1:7" ht="15" customHeight="1" x14ac:dyDescent="0.25">
      <c r="A34" s="837"/>
      <c r="B34" s="838"/>
      <c r="C34" s="939"/>
      <c r="D34" s="940"/>
      <c r="E34" s="940"/>
      <c r="F34" s="940"/>
      <c r="G34" s="941"/>
    </row>
    <row r="35" spans="1:7" ht="23.1" customHeight="1" x14ac:dyDescent="0.25">
      <c r="A35" s="861" t="s">
        <v>317</v>
      </c>
      <c r="B35" s="862"/>
      <c r="C35" s="942" t="s">
        <v>318</v>
      </c>
      <c r="D35" s="943"/>
      <c r="E35" s="943"/>
      <c r="F35" s="943"/>
      <c r="G35" s="944"/>
    </row>
    <row r="36" spans="1:7" ht="14.4" thickBot="1" x14ac:dyDescent="0.3">
      <c r="A36" s="31"/>
      <c r="B36" s="31"/>
      <c r="C36" s="945"/>
      <c r="D36" s="946"/>
      <c r="E36" s="946"/>
      <c r="F36" s="946"/>
      <c r="G36" s="947"/>
    </row>
    <row r="37" spans="1:7" ht="24" customHeight="1" x14ac:dyDescent="0.25">
      <c r="A37" s="837"/>
      <c r="B37" s="838"/>
      <c r="C37" s="939"/>
      <c r="D37" s="940"/>
      <c r="E37" s="940"/>
      <c r="F37" s="940"/>
      <c r="G37" s="941"/>
    </row>
    <row r="38" spans="1:7" ht="45.9" customHeight="1" thickBot="1" x14ac:dyDescent="0.3">
      <c r="A38" s="859" t="s">
        <v>319</v>
      </c>
      <c r="B38" s="860"/>
      <c r="C38" s="948" t="s">
        <v>318</v>
      </c>
      <c r="D38" s="949"/>
      <c r="E38" s="949"/>
      <c r="F38" s="949"/>
      <c r="G38" s="950"/>
    </row>
    <row r="39" spans="1:7" ht="15" customHeight="1" x14ac:dyDescent="0.25">
      <c r="A39" s="951"/>
      <c r="B39" s="952"/>
      <c r="C39" s="952"/>
      <c r="D39" s="952"/>
      <c r="E39" s="952"/>
      <c r="F39" s="952"/>
      <c r="G39" s="953"/>
    </row>
    <row r="40" spans="1:7" ht="15" customHeight="1" x14ac:dyDescent="0.25">
      <c r="A40" s="954" t="s">
        <v>320</v>
      </c>
      <c r="B40" s="955"/>
      <c r="C40" s="955"/>
      <c r="D40" s="955"/>
      <c r="E40" s="955"/>
      <c r="F40" s="955"/>
      <c r="G40" s="956"/>
    </row>
    <row r="41" spans="1:7" ht="15" customHeight="1" thickBot="1" x14ac:dyDescent="0.3">
      <c r="A41" s="957"/>
      <c r="B41" s="958"/>
      <c r="C41" s="958"/>
      <c r="D41" s="958"/>
      <c r="E41" s="958"/>
      <c r="F41" s="958"/>
      <c r="G41" s="959"/>
    </row>
    <row r="42" spans="1:7" ht="15" customHeight="1" thickBot="1" x14ac:dyDescent="0.3">
      <c r="A42" s="936" t="s">
        <v>321</v>
      </c>
      <c r="B42" s="937"/>
      <c r="C42" s="937"/>
      <c r="D42" s="937"/>
      <c r="E42" s="937"/>
      <c r="F42" s="937"/>
      <c r="G42" s="938"/>
    </row>
    <row r="43" spans="1:7" ht="15" customHeight="1" x14ac:dyDescent="0.25">
      <c r="A43" s="237"/>
      <c r="B43" s="238"/>
      <c r="C43" s="238"/>
      <c r="D43" s="960" t="s">
        <v>322</v>
      </c>
      <c r="E43" s="238"/>
      <c r="F43" s="238"/>
      <c r="G43" s="238"/>
    </row>
    <row r="44" spans="1:7" ht="15" customHeight="1" x14ac:dyDescent="0.25">
      <c r="A44" s="239" t="s">
        <v>323</v>
      </c>
      <c r="B44" s="238"/>
      <c r="C44" s="238"/>
      <c r="D44" s="961"/>
      <c r="E44" s="238" t="s">
        <v>324</v>
      </c>
      <c r="F44" s="238" t="s">
        <v>325</v>
      </c>
      <c r="G44" s="238" t="s">
        <v>326</v>
      </c>
    </row>
    <row r="45" spans="1:7" ht="15" customHeight="1" thickBot="1" x14ac:dyDescent="0.3">
      <c r="A45" s="240"/>
      <c r="B45" s="241" t="s">
        <v>327</v>
      </c>
      <c r="C45" s="241" t="s">
        <v>328</v>
      </c>
      <c r="D45" s="962"/>
      <c r="E45" s="241" t="s">
        <v>329</v>
      </c>
      <c r="F45" s="241" t="s">
        <v>329</v>
      </c>
      <c r="G45" s="241" t="s">
        <v>329</v>
      </c>
    </row>
    <row r="46" spans="1:7" ht="15" customHeight="1" x14ac:dyDescent="0.25">
      <c r="A46" s="242"/>
      <c r="B46" s="243"/>
      <c r="C46" s="243"/>
      <c r="D46" s="243"/>
      <c r="E46" s="243"/>
      <c r="F46" s="243"/>
      <c r="G46" s="243"/>
    </row>
    <row r="47" spans="1:7" ht="15" customHeight="1" x14ac:dyDescent="0.25">
      <c r="A47" s="244">
        <v>6000</v>
      </c>
      <c r="B47" s="245" t="s">
        <v>330</v>
      </c>
      <c r="C47" s="245" t="s">
        <v>70</v>
      </c>
      <c r="D47" s="245" t="s">
        <v>331</v>
      </c>
      <c r="E47" s="246">
        <f>6000*25000000</f>
        <v>150000000000</v>
      </c>
      <c r="F47" s="246">
        <f>3786*25000000</f>
        <v>94650000000</v>
      </c>
      <c r="G47" s="246">
        <v>18950000000</v>
      </c>
    </row>
    <row r="48" spans="1:7" ht="15" customHeight="1" x14ac:dyDescent="0.25">
      <c r="A48" s="247"/>
      <c r="B48" s="243"/>
      <c r="C48" s="243"/>
      <c r="D48" s="243"/>
      <c r="E48" s="248"/>
      <c r="F48" s="248"/>
      <c r="G48" s="248"/>
    </row>
    <row r="49" spans="1:7" ht="15" customHeight="1" thickBot="1" x14ac:dyDescent="0.3">
      <c r="A49" s="240"/>
      <c r="B49" s="249"/>
      <c r="C49" s="249"/>
      <c r="D49" s="250"/>
      <c r="E49" s="249"/>
      <c r="F49" s="249"/>
      <c r="G49" s="249"/>
    </row>
    <row r="50" spans="1:7" ht="15" customHeight="1" x14ac:dyDescent="0.25">
      <c r="A50" s="251"/>
      <c r="B50" s="252"/>
      <c r="C50" s="252"/>
      <c r="D50" s="253"/>
      <c r="E50" s="252"/>
      <c r="F50" s="252"/>
      <c r="G50" s="254"/>
    </row>
    <row r="51" spans="1:7" ht="15" customHeight="1" x14ac:dyDescent="0.25">
      <c r="A51" s="251"/>
      <c r="B51" s="252"/>
      <c r="C51" s="252"/>
      <c r="D51" s="253"/>
      <c r="E51" s="252"/>
      <c r="F51" s="252"/>
      <c r="G51" s="254"/>
    </row>
    <row r="52" spans="1:7" ht="15" customHeight="1" x14ac:dyDescent="0.25">
      <c r="A52" s="963"/>
      <c r="B52" s="964"/>
      <c r="C52" s="964"/>
      <c r="D52" s="964"/>
      <c r="E52" s="964"/>
      <c r="F52" s="964"/>
      <c r="G52" s="965"/>
    </row>
    <row r="53" spans="1:7" ht="15" customHeight="1" thickBot="1" x14ac:dyDescent="0.3">
      <c r="A53" s="966"/>
      <c r="B53" s="967"/>
      <c r="C53" s="967"/>
      <c r="D53" s="967"/>
      <c r="E53" s="967"/>
      <c r="F53" s="967"/>
      <c r="G53" s="968"/>
    </row>
    <row r="54" spans="1:7" ht="15" customHeight="1" x14ac:dyDescent="0.25">
      <c r="A54" s="58"/>
    </row>
    <row r="55" spans="1:7" ht="15" customHeight="1" x14ac:dyDescent="0.25">
      <c r="A55" s="58"/>
    </row>
    <row r="56" spans="1:7" ht="15" customHeight="1" x14ac:dyDescent="0.25">
      <c r="A56" s="58"/>
    </row>
    <row r="57" spans="1:7" ht="15" customHeight="1" x14ac:dyDescent="0.25">
      <c r="A57" s="58"/>
    </row>
    <row r="58" spans="1:7" ht="15" customHeight="1" x14ac:dyDescent="0.25">
      <c r="A58" s="58"/>
    </row>
    <row r="59" spans="1:7" ht="15" customHeight="1" x14ac:dyDescent="0.25">
      <c r="A59" s="58"/>
    </row>
    <row r="60" spans="1:7" ht="15" customHeight="1" x14ac:dyDescent="0.25">
      <c r="A60" s="58"/>
    </row>
    <row r="61" spans="1:7" s="63" customFormat="1" ht="15" x14ac:dyDescent="0.25">
      <c r="A61" s="62" t="s">
        <v>84</v>
      </c>
      <c r="E61" s="906" t="s">
        <v>85</v>
      </c>
      <c r="F61" s="906"/>
      <c r="G61" s="906"/>
    </row>
    <row r="62" spans="1:7" s="63" customFormat="1" ht="15.6" x14ac:dyDescent="0.3">
      <c r="A62" s="64" t="s">
        <v>38</v>
      </c>
      <c r="E62" s="907" t="s">
        <v>86</v>
      </c>
      <c r="F62" s="907"/>
      <c r="G62" s="907"/>
    </row>
    <row r="63" spans="1:7" s="63" customFormat="1" ht="15" x14ac:dyDescent="0.25">
      <c r="A63" s="65" t="s">
        <v>87</v>
      </c>
      <c r="E63" s="902" t="s">
        <v>88</v>
      </c>
      <c r="F63" s="902"/>
      <c r="G63" s="902"/>
    </row>
    <row r="64" spans="1:7" s="63" customFormat="1" ht="15.6" x14ac:dyDescent="0.3">
      <c r="A64" s="66" t="s">
        <v>89</v>
      </c>
      <c r="E64" s="67"/>
      <c r="F64" s="67"/>
      <c r="G64" s="68"/>
    </row>
    <row r="65" spans="1:8" s="63" customFormat="1" ht="15.6" x14ac:dyDescent="0.3">
      <c r="A65" s="69"/>
      <c r="E65" s="69"/>
      <c r="F65" s="69"/>
      <c r="G65" s="69"/>
      <c r="H65" s="70"/>
    </row>
    <row r="66" spans="1:8" s="63" customFormat="1" ht="15" x14ac:dyDescent="0.25"/>
    <row r="67" spans="1:8" s="63" customFormat="1" ht="15" x14ac:dyDescent="0.25"/>
    <row r="68" spans="1:8" s="70" customFormat="1" ht="15.6" x14ac:dyDescent="0.3">
      <c r="E68" s="63"/>
      <c r="F68" s="63"/>
      <c r="G68" s="63"/>
      <c r="H68" s="63"/>
    </row>
    <row r="69" spans="1:8" s="71" customFormat="1" ht="15" x14ac:dyDescent="0.25">
      <c r="A69" s="62" t="s">
        <v>84</v>
      </c>
      <c r="E69" s="63"/>
      <c r="F69" s="63"/>
      <c r="G69" s="63"/>
      <c r="H69" s="63"/>
    </row>
    <row r="70" spans="1:8" s="71" customFormat="1" ht="15.6" x14ac:dyDescent="0.3">
      <c r="A70" s="64" t="s">
        <v>90</v>
      </c>
      <c r="E70" s="63"/>
      <c r="F70" s="63"/>
      <c r="G70" s="63"/>
      <c r="H70" s="63"/>
    </row>
    <row r="71" spans="1:8" s="71" customFormat="1" ht="15" x14ac:dyDescent="0.25">
      <c r="A71" s="65" t="s">
        <v>92</v>
      </c>
      <c r="E71" s="63"/>
      <c r="F71" s="63"/>
      <c r="G71" s="63"/>
      <c r="H71" s="63"/>
    </row>
    <row r="72" spans="1:8" s="71" customFormat="1" ht="15" x14ac:dyDescent="0.25">
      <c r="A72" s="65"/>
      <c r="E72" s="63"/>
      <c r="F72" s="63"/>
      <c r="G72" s="63"/>
      <c r="H72" s="63"/>
    </row>
    <row r="73" spans="1:8" s="71" customFormat="1" ht="15" x14ac:dyDescent="0.25">
      <c r="A73" s="72"/>
      <c r="E73" s="63"/>
      <c r="F73" s="63"/>
      <c r="G73" s="63"/>
      <c r="H73" s="63"/>
    </row>
    <row r="74" spans="1:8" s="31" customFormat="1" ht="15" x14ac:dyDescent="0.25">
      <c r="E74" s="63"/>
      <c r="F74" s="63"/>
      <c r="G74" s="63"/>
      <c r="H74" s="63"/>
    </row>
    <row r="75" spans="1:8" ht="15" customHeight="1" x14ac:dyDescent="0.25">
      <c r="A75" s="58"/>
      <c r="E75" s="63"/>
      <c r="F75" s="63"/>
      <c r="G75" s="63"/>
      <c r="H75" s="63"/>
    </row>
    <row r="76" spans="1:8" ht="15" customHeight="1" x14ac:dyDescent="0.25">
      <c r="A76" s="58"/>
      <c r="E76" s="63"/>
      <c r="F76" s="63"/>
      <c r="G76" s="63"/>
      <c r="H76" s="63"/>
    </row>
    <row r="77" spans="1:8" ht="15" customHeight="1" x14ac:dyDescent="0.25">
      <c r="A77" s="58"/>
    </row>
    <row r="78" spans="1:8" ht="15" customHeight="1" x14ac:dyDescent="0.25">
      <c r="A78" s="58"/>
    </row>
    <row r="79" spans="1:8" ht="15" customHeight="1" x14ac:dyDescent="0.25">
      <c r="A79" s="58"/>
    </row>
    <row r="80" spans="1:8" ht="15" customHeight="1" x14ac:dyDescent="0.25">
      <c r="A80" s="58"/>
    </row>
    <row r="81" spans="1:7" ht="15" customHeight="1" x14ac:dyDescent="0.25">
      <c r="A81" s="58"/>
    </row>
    <row r="82" spans="1:7" ht="15" customHeight="1" x14ac:dyDescent="0.25">
      <c r="A82" s="58"/>
    </row>
    <row r="83" spans="1:7" ht="15" customHeight="1" x14ac:dyDescent="0.25">
      <c r="A83" s="58"/>
    </row>
    <row r="84" spans="1:7" ht="15" customHeight="1" x14ac:dyDescent="0.25">
      <c r="A84" s="255"/>
      <c r="B84" s="256"/>
      <c r="C84" s="256"/>
      <c r="D84" s="256"/>
      <c r="E84" s="256"/>
      <c r="F84" s="256"/>
      <c r="G84" s="256"/>
    </row>
  </sheetData>
  <mergeCells count="54">
    <mergeCell ref="D43:D45"/>
    <mergeCell ref="A52:G53"/>
    <mergeCell ref="E61:G61"/>
    <mergeCell ref="E62:G62"/>
    <mergeCell ref="E63:G63"/>
    <mergeCell ref="A33:B33"/>
    <mergeCell ref="C33:G33"/>
    <mergeCell ref="A42:G42"/>
    <mergeCell ref="A34:B34"/>
    <mergeCell ref="C34:G34"/>
    <mergeCell ref="A35:B35"/>
    <mergeCell ref="C35:G35"/>
    <mergeCell ref="C36:G36"/>
    <mergeCell ref="A37:B37"/>
    <mergeCell ref="C37:G37"/>
    <mergeCell ref="A38:B38"/>
    <mergeCell ref="C38:G38"/>
    <mergeCell ref="A39:G39"/>
    <mergeCell ref="A40:G40"/>
    <mergeCell ref="A41:G41"/>
    <mergeCell ref="C28:G28"/>
    <mergeCell ref="C29:G29"/>
    <mergeCell ref="C30:G30"/>
    <mergeCell ref="C31:G31"/>
    <mergeCell ref="C32:G32"/>
    <mergeCell ref="A25:B25"/>
    <mergeCell ref="C25:G25"/>
    <mergeCell ref="A26:B26"/>
    <mergeCell ref="C26:G26"/>
    <mergeCell ref="C27:G27"/>
    <mergeCell ref="A22:B22"/>
    <mergeCell ref="C22:G22"/>
    <mergeCell ref="A23:B23"/>
    <mergeCell ref="C23:G23"/>
    <mergeCell ref="A24:B24"/>
    <mergeCell ref="C24:G24"/>
    <mergeCell ref="A19:B19"/>
    <mergeCell ref="C19:G19"/>
    <mergeCell ref="A20:B20"/>
    <mergeCell ref="C20:G20"/>
    <mergeCell ref="A21:B21"/>
    <mergeCell ref="C21:G21"/>
    <mergeCell ref="A16:B16"/>
    <mergeCell ref="C16:G16"/>
    <mergeCell ref="A17:B17"/>
    <mergeCell ref="C17:G17"/>
    <mergeCell ref="A18:B18"/>
    <mergeCell ref="C18:G18"/>
    <mergeCell ref="H11:J11"/>
    <mergeCell ref="A12:G12"/>
    <mergeCell ref="A14:B14"/>
    <mergeCell ref="C14:G14"/>
    <mergeCell ref="A15:B15"/>
    <mergeCell ref="C15:G15"/>
  </mergeCells>
  <hyperlinks>
    <hyperlink ref="G1" location="BG!A1" display="BG" xr:uid="{00000000-0004-0000-0600-000000000000}"/>
  </hyperlinks>
  <pageMargins left="0.70866141732283472" right="0.70866141732283472" top="0.74803149606299213" bottom="0.74803149606299213" header="0.31496062992125984" footer="0.31496062992125984"/>
  <pageSetup paperSize="5" scale="5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7"/>
  <dimension ref="A1:N150"/>
  <sheetViews>
    <sheetView showGridLines="0" topLeftCell="A66" zoomScale="80" zoomScaleNormal="80" workbookViewId="0">
      <selection activeCell="A26" sqref="A26:I26"/>
    </sheetView>
  </sheetViews>
  <sheetFormatPr baseColWidth="10" defaultColWidth="11.44140625" defaultRowHeight="13.2" x14ac:dyDescent="0.25"/>
  <cols>
    <col min="1" max="1" width="31.44140625" style="31" customWidth="1"/>
    <col min="2" max="2" width="18.88671875" style="31" customWidth="1"/>
    <col min="3" max="3" width="16.88671875" style="31" customWidth="1"/>
    <col min="4" max="4" width="18.109375" style="31" customWidth="1"/>
    <col min="5" max="5" width="12.5546875" style="31" customWidth="1"/>
    <col min="6" max="6" width="17.88671875" style="31" customWidth="1"/>
    <col min="7" max="7" width="20" style="31" customWidth="1"/>
    <col min="8" max="8" width="14.88671875" style="31" customWidth="1"/>
    <col min="9" max="9" width="16.88671875" style="31" customWidth="1"/>
    <col min="10" max="16384" width="11.44140625" style="31"/>
  </cols>
  <sheetData>
    <row r="1" spans="1:11" ht="15" customHeight="1" x14ac:dyDescent="0.3">
      <c r="A1" s="257" t="str">
        <f>Indice!C1</f>
        <v xml:space="preserve">ELADIA SOCIEDAD ANONIMA </v>
      </c>
      <c r="I1" s="258" t="s">
        <v>0</v>
      </c>
    </row>
    <row r="2" spans="1:11" ht="15" customHeight="1" x14ac:dyDescent="0.25"/>
    <row r="3" spans="1:11" ht="15" customHeight="1" x14ac:dyDescent="0.25"/>
    <row r="4" spans="1:11" ht="15" customHeight="1" x14ac:dyDescent="0.25"/>
    <row r="5" spans="1:11" ht="15" customHeight="1" x14ac:dyDescent="0.25"/>
    <row r="6" spans="1:11" ht="15" customHeight="1" x14ac:dyDescent="0.25">
      <c r="A6" s="880" t="s">
        <v>332</v>
      </c>
      <c r="B6" s="881"/>
      <c r="C6" s="881"/>
      <c r="D6" s="881"/>
      <c r="E6" s="881"/>
      <c r="F6" s="881"/>
      <c r="G6" s="881"/>
      <c r="H6" s="881"/>
      <c r="I6" s="969"/>
    </row>
    <row r="7" spans="1:11" ht="26.4" customHeight="1" x14ac:dyDescent="0.25">
      <c r="A7" s="970" t="s">
        <v>333</v>
      </c>
      <c r="B7" s="971"/>
      <c r="C7" s="971"/>
      <c r="D7" s="971"/>
      <c r="E7" s="971"/>
      <c r="F7" s="971"/>
      <c r="G7" s="971"/>
      <c r="H7" s="971"/>
      <c r="I7" s="972"/>
      <c r="J7" s="6"/>
      <c r="K7" s="6"/>
    </row>
    <row r="8" spans="1:11" ht="15" customHeight="1" x14ac:dyDescent="0.25">
      <c r="A8" s="87"/>
      <c r="I8" s="259"/>
    </row>
    <row r="9" spans="1:11" ht="15" customHeight="1" x14ac:dyDescent="0.25">
      <c r="A9" s="87"/>
      <c r="I9" s="259"/>
    </row>
    <row r="10" spans="1:11" ht="15" customHeight="1" x14ac:dyDescent="0.25">
      <c r="A10" s="973" t="s">
        <v>334</v>
      </c>
      <c r="B10" s="974"/>
      <c r="C10" s="974"/>
      <c r="D10" s="974"/>
      <c r="E10" s="974"/>
      <c r="F10" s="974"/>
      <c r="G10" s="974"/>
      <c r="H10" s="974"/>
      <c r="I10" s="975"/>
      <c r="J10" s="6"/>
      <c r="K10" s="6"/>
    </row>
    <row r="11" spans="1:11" s="101" customFormat="1" ht="65.400000000000006" customHeight="1" x14ac:dyDescent="0.2">
      <c r="A11" s="976" t="s">
        <v>335</v>
      </c>
      <c r="B11" s="857"/>
      <c r="C11" s="857"/>
      <c r="D11" s="857"/>
      <c r="E11" s="857"/>
      <c r="F11" s="857"/>
      <c r="G11" s="857"/>
      <c r="H11" s="857"/>
      <c r="I11" s="977"/>
    </row>
    <row r="12" spans="1:11" ht="15" customHeight="1" x14ac:dyDescent="0.25">
      <c r="A12" s="978"/>
      <c r="B12" s="979"/>
      <c r="C12" s="979"/>
      <c r="D12" s="979"/>
      <c r="E12" s="979"/>
      <c r="F12" s="979"/>
      <c r="G12" s="979"/>
      <c r="H12" s="979"/>
      <c r="I12" s="980"/>
    </row>
    <row r="13" spans="1:11" ht="15" customHeight="1" x14ac:dyDescent="0.25">
      <c r="A13" s="981" t="s">
        <v>336</v>
      </c>
      <c r="B13" s="982"/>
      <c r="C13" s="982"/>
      <c r="D13" s="982"/>
      <c r="E13" s="982"/>
      <c r="F13" s="982"/>
      <c r="G13" s="982"/>
      <c r="H13" s="982"/>
      <c r="I13" s="983"/>
      <c r="J13" s="6"/>
      <c r="K13" s="6"/>
    </row>
    <row r="14" spans="1:11" ht="42.75" customHeight="1" x14ac:dyDescent="0.25">
      <c r="A14" s="984" t="s">
        <v>337</v>
      </c>
      <c r="B14" s="985"/>
      <c r="C14" s="985"/>
      <c r="D14" s="985"/>
      <c r="E14" s="985"/>
      <c r="F14" s="985"/>
      <c r="G14" s="985"/>
      <c r="H14" s="985"/>
      <c r="I14" s="986"/>
    </row>
    <row r="15" spans="1:11" ht="15" customHeight="1" x14ac:dyDescent="0.25">
      <c r="A15" s="978"/>
      <c r="B15" s="979"/>
      <c r="C15" s="979"/>
      <c r="D15" s="979"/>
      <c r="E15" s="979"/>
      <c r="F15" s="979"/>
      <c r="G15" s="979"/>
      <c r="H15" s="979"/>
      <c r="I15" s="980"/>
    </row>
    <row r="16" spans="1:11" ht="15" customHeight="1" x14ac:dyDescent="0.25">
      <c r="A16" s="981" t="s">
        <v>338</v>
      </c>
      <c r="B16" s="982"/>
      <c r="C16" s="982"/>
      <c r="D16" s="982"/>
      <c r="E16" s="982"/>
      <c r="F16" s="982"/>
      <c r="G16" s="982"/>
      <c r="H16" s="982"/>
      <c r="I16" s="983"/>
      <c r="J16" s="6"/>
      <c r="K16" s="6"/>
    </row>
    <row r="17" spans="1:11" ht="15" customHeight="1" x14ac:dyDescent="0.25">
      <c r="A17" s="987" t="s">
        <v>339</v>
      </c>
      <c r="B17" s="988"/>
      <c r="C17" s="988"/>
      <c r="D17" s="988"/>
      <c r="E17" s="988"/>
      <c r="F17" s="988"/>
      <c r="G17" s="988"/>
      <c r="H17" s="988"/>
      <c r="I17" s="989"/>
    </row>
    <row r="18" spans="1:11" ht="28.5" customHeight="1" x14ac:dyDescent="0.25">
      <c r="A18" s="987" t="s">
        <v>340</v>
      </c>
      <c r="B18" s="988"/>
      <c r="C18" s="988"/>
      <c r="D18" s="988"/>
      <c r="E18" s="988"/>
      <c r="F18" s="988"/>
      <c r="G18" s="988"/>
      <c r="H18" s="988"/>
      <c r="I18" s="989"/>
    </row>
    <row r="19" spans="1:11" ht="15" customHeight="1" x14ac:dyDescent="0.3">
      <c r="A19" s="263"/>
      <c r="B19" s="264"/>
      <c r="C19" s="264"/>
      <c r="D19" s="264"/>
      <c r="E19" s="264"/>
      <c r="F19" s="264"/>
      <c r="G19" s="264"/>
      <c r="H19" s="264"/>
      <c r="I19" s="265"/>
      <c r="J19" s="264"/>
      <c r="K19" s="264"/>
    </row>
    <row r="20" spans="1:11" ht="14.4" x14ac:dyDescent="0.3">
      <c r="A20" s="990" t="s">
        <v>341</v>
      </c>
      <c r="B20" s="991"/>
      <c r="C20" s="991"/>
      <c r="D20" s="991"/>
      <c r="E20" s="991"/>
      <c r="F20" s="991"/>
      <c r="G20" s="991"/>
      <c r="H20" s="991"/>
      <c r="I20" s="992"/>
      <c r="J20" s="266"/>
      <c r="K20" s="264"/>
    </row>
    <row r="21" spans="1:11" ht="15" customHeight="1" x14ac:dyDescent="0.25">
      <c r="A21" s="267"/>
      <c r="B21" s="268"/>
      <c r="C21" s="268"/>
      <c r="D21" s="268"/>
      <c r="E21" s="268"/>
      <c r="F21" s="268"/>
      <c r="G21" s="268"/>
      <c r="H21" s="268"/>
      <c r="I21" s="269"/>
    </row>
    <row r="22" spans="1:11" ht="15" customHeight="1" x14ac:dyDescent="0.25">
      <c r="A22" s="267"/>
      <c r="B22" s="270"/>
      <c r="C22" s="993">
        <v>45382</v>
      </c>
      <c r="D22" s="994"/>
      <c r="E22" s="993">
        <v>45291</v>
      </c>
      <c r="F22" s="994"/>
      <c r="G22" s="268"/>
      <c r="H22" s="268"/>
      <c r="I22" s="269"/>
    </row>
    <row r="23" spans="1:11" ht="15" customHeight="1" x14ac:dyDescent="0.25">
      <c r="A23" s="267"/>
      <c r="B23" s="271"/>
      <c r="C23" s="272" t="s">
        <v>211</v>
      </c>
      <c r="D23" s="272" t="s">
        <v>342</v>
      </c>
      <c r="E23" s="272" t="s">
        <v>211</v>
      </c>
      <c r="F23" s="272" t="s">
        <v>342</v>
      </c>
      <c r="G23" s="268"/>
      <c r="H23" s="268"/>
      <c r="I23" s="269"/>
    </row>
    <row r="24" spans="1:11" ht="15" customHeight="1" x14ac:dyDescent="0.25">
      <c r="A24" s="995" t="s">
        <v>343</v>
      </c>
      <c r="B24" s="996"/>
      <c r="C24" s="273">
        <v>7377.82</v>
      </c>
      <c r="D24" s="273">
        <v>7411.91</v>
      </c>
      <c r="E24" s="273">
        <v>7263.59</v>
      </c>
      <c r="F24" s="273">
        <v>7283.62</v>
      </c>
      <c r="G24" s="268"/>
      <c r="H24" s="268"/>
      <c r="I24" s="269"/>
    </row>
    <row r="25" spans="1:11" ht="20.100000000000001" customHeight="1" x14ac:dyDescent="0.25">
      <c r="A25" s="267"/>
      <c r="B25" s="268"/>
      <c r="C25" s="268"/>
      <c r="D25" s="268"/>
      <c r="E25" s="268"/>
      <c r="F25" s="268"/>
      <c r="G25" s="268"/>
      <c r="H25" s="268"/>
      <c r="I25" s="269"/>
    </row>
    <row r="26" spans="1:11" ht="15" customHeight="1" x14ac:dyDescent="0.25">
      <c r="A26" s="981" t="s">
        <v>344</v>
      </c>
      <c r="B26" s="982"/>
      <c r="C26" s="982"/>
      <c r="D26" s="982"/>
      <c r="E26" s="982"/>
      <c r="F26" s="982"/>
      <c r="G26" s="982"/>
      <c r="H26" s="982"/>
      <c r="I26" s="983"/>
      <c r="J26" s="6"/>
      <c r="K26" s="6"/>
    </row>
    <row r="27" spans="1:11" ht="28.5" customHeight="1" x14ac:dyDescent="0.25">
      <c r="A27" s="997" t="s">
        <v>345</v>
      </c>
      <c r="B27" s="867"/>
      <c r="C27" s="867"/>
      <c r="D27" s="867"/>
      <c r="E27" s="867"/>
      <c r="F27" s="867"/>
      <c r="G27" s="867"/>
      <c r="H27" s="867"/>
      <c r="I27" s="998"/>
    </row>
    <row r="28" spans="1:11" x14ac:dyDescent="0.25">
      <c r="A28" s="274"/>
      <c r="B28" s="25"/>
      <c r="C28" s="25"/>
      <c r="D28" s="25"/>
      <c r="E28" s="25"/>
      <c r="F28" s="25"/>
      <c r="G28" s="25"/>
      <c r="H28" s="25"/>
      <c r="I28" s="275"/>
    </row>
    <row r="29" spans="1:11" ht="15" customHeight="1" x14ac:dyDescent="0.25">
      <c r="A29" s="981" t="s">
        <v>346</v>
      </c>
      <c r="B29" s="982"/>
      <c r="C29" s="982"/>
      <c r="D29" s="982"/>
      <c r="E29" s="982"/>
      <c r="F29" s="982"/>
      <c r="G29" s="982"/>
      <c r="H29" s="982"/>
      <c r="I29" s="983"/>
      <c r="J29" s="6"/>
      <c r="K29" s="6"/>
    </row>
    <row r="30" spans="1:11" ht="47.1" customHeight="1" x14ac:dyDescent="0.25">
      <c r="A30" s="999" t="s">
        <v>347</v>
      </c>
      <c r="B30" s="1000"/>
      <c r="C30" s="1000"/>
      <c r="D30" s="1000"/>
      <c r="E30" s="1000"/>
      <c r="F30" s="1000"/>
      <c r="G30" s="1000"/>
      <c r="H30" s="1000"/>
      <c r="I30" s="1001"/>
    </row>
    <row r="31" spans="1:11" x14ac:dyDescent="0.25">
      <c r="A31" s="274"/>
      <c r="B31" s="25"/>
      <c r="C31" s="25"/>
      <c r="D31" s="25"/>
      <c r="E31" s="25"/>
      <c r="F31" s="25"/>
      <c r="G31" s="25"/>
      <c r="H31" s="25"/>
      <c r="I31" s="275"/>
    </row>
    <row r="32" spans="1:11" ht="15" customHeight="1" x14ac:dyDescent="0.25">
      <c r="A32" s="981" t="s">
        <v>348</v>
      </c>
      <c r="B32" s="982"/>
      <c r="C32" s="982"/>
      <c r="D32" s="982"/>
      <c r="E32" s="982"/>
      <c r="F32" s="982"/>
      <c r="G32" s="982"/>
      <c r="H32" s="982"/>
      <c r="I32" s="983"/>
      <c r="J32" s="979"/>
      <c r="K32" s="979"/>
    </row>
    <row r="33" spans="1:11" ht="39.9" customHeight="1" x14ac:dyDescent="0.25">
      <c r="A33" s="976" t="s">
        <v>349</v>
      </c>
      <c r="B33" s="857"/>
      <c r="C33" s="857"/>
      <c r="D33" s="857"/>
      <c r="E33" s="857"/>
      <c r="F33" s="857"/>
      <c r="G33" s="857"/>
      <c r="H33" s="857"/>
      <c r="I33" s="977"/>
      <c r="J33" s="979"/>
      <c r="K33" s="979"/>
    </row>
    <row r="34" spans="1:11" ht="34.5" customHeight="1" x14ac:dyDescent="0.25">
      <c r="A34" s="976" t="s">
        <v>350</v>
      </c>
      <c r="B34" s="857"/>
      <c r="C34" s="857"/>
      <c r="D34" s="857"/>
      <c r="E34" s="857"/>
      <c r="F34" s="857"/>
      <c r="G34" s="857"/>
      <c r="H34" s="857"/>
      <c r="I34" s="977"/>
      <c r="J34" s="979"/>
      <c r="K34" s="979"/>
    </row>
    <row r="35" spans="1:11" ht="52.5" customHeight="1" x14ac:dyDescent="0.25">
      <c r="A35" s="976" t="s">
        <v>351</v>
      </c>
      <c r="B35" s="857"/>
      <c r="C35" s="857"/>
      <c r="D35" s="857"/>
      <c r="E35" s="857"/>
      <c r="F35" s="857"/>
      <c r="G35" s="857"/>
      <c r="H35" s="857"/>
      <c r="I35" s="977"/>
      <c r="J35" s="276"/>
      <c r="K35" s="276"/>
    </row>
    <row r="36" spans="1:11" ht="51.6" customHeight="1" x14ac:dyDescent="0.25">
      <c r="A36" s="1002" t="s">
        <v>352</v>
      </c>
      <c r="B36" s="905"/>
      <c r="C36" s="905"/>
      <c r="D36" s="905"/>
      <c r="E36" s="905"/>
      <c r="F36" s="905"/>
      <c r="G36" s="905"/>
      <c r="H36" s="905"/>
      <c r="I36" s="1003"/>
      <c r="J36" s="276"/>
      <c r="K36" s="276"/>
    </row>
    <row r="37" spans="1:11" ht="15" customHeight="1" x14ac:dyDescent="0.25">
      <c r="A37" s="277"/>
      <c r="B37" s="278"/>
      <c r="C37" s="278"/>
      <c r="D37" s="278"/>
      <c r="E37" s="278"/>
      <c r="F37" s="278"/>
      <c r="G37" s="278"/>
      <c r="H37" s="278"/>
      <c r="I37" s="279"/>
      <c r="J37" s="276"/>
      <c r="K37" s="276"/>
    </row>
    <row r="38" spans="1:11" ht="27.6" customHeight="1" x14ac:dyDescent="0.25">
      <c r="A38" s="1004" t="s">
        <v>353</v>
      </c>
      <c r="B38" s="1004"/>
      <c r="C38" s="1004"/>
      <c r="D38" s="280" t="s">
        <v>354</v>
      </c>
      <c r="E38" s="281" t="s">
        <v>355</v>
      </c>
      <c r="F38" s="278"/>
      <c r="G38" s="278"/>
      <c r="H38" s="278"/>
      <c r="I38" s="279"/>
      <c r="J38" s="276"/>
      <c r="K38" s="276"/>
    </row>
    <row r="39" spans="1:11" ht="15" customHeight="1" x14ac:dyDescent="0.25">
      <c r="A39" s="282" t="s">
        <v>356</v>
      </c>
      <c r="B39" s="283"/>
      <c r="C39" s="284"/>
      <c r="D39" s="285">
        <v>2</v>
      </c>
      <c r="E39" s="286">
        <v>0.1</v>
      </c>
      <c r="F39" s="278"/>
      <c r="G39" s="278"/>
      <c r="H39" s="278"/>
      <c r="I39" s="279"/>
      <c r="J39" s="276"/>
      <c r="K39" s="276"/>
    </row>
    <row r="40" spans="1:11" ht="15" customHeight="1" x14ac:dyDescent="0.25">
      <c r="A40" s="282" t="s">
        <v>357</v>
      </c>
      <c r="B40" s="283"/>
      <c r="C40" s="284"/>
      <c r="D40" s="285">
        <v>10</v>
      </c>
      <c r="E40" s="287">
        <v>0</v>
      </c>
      <c r="F40" s="278"/>
      <c r="G40" s="278"/>
      <c r="H40" s="278"/>
      <c r="I40" s="279"/>
      <c r="J40" s="276"/>
      <c r="K40" s="276"/>
    </row>
    <row r="41" spans="1:11" ht="15" customHeight="1" x14ac:dyDescent="0.25">
      <c r="A41" s="282" t="s">
        <v>358</v>
      </c>
      <c r="B41" s="283"/>
      <c r="C41" s="284"/>
      <c r="D41" s="285">
        <v>10</v>
      </c>
      <c r="E41" s="288">
        <v>0.2</v>
      </c>
      <c r="F41" s="278"/>
      <c r="G41" s="278"/>
      <c r="H41" s="278"/>
      <c r="I41" s="279"/>
      <c r="J41" s="276"/>
      <c r="K41" s="276"/>
    </row>
    <row r="42" spans="1:11" ht="15" customHeight="1" x14ac:dyDescent="0.25">
      <c r="A42" s="282" t="s">
        <v>359</v>
      </c>
      <c r="B42" s="283"/>
      <c r="C42" s="284"/>
      <c r="D42" s="285">
        <v>10</v>
      </c>
      <c r="E42" s="288">
        <v>0.2</v>
      </c>
      <c r="F42" s="278"/>
      <c r="G42" s="278"/>
      <c r="H42" s="278"/>
      <c r="I42" s="279"/>
      <c r="J42" s="276"/>
      <c r="K42" s="276"/>
    </row>
    <row r="43" spans="1:11" ht="15" customHeight="1" x14ac:dyDescent="0.25">
      <c r="A43" s="289" t="s">
        <v>360</v>
      </c>
      <c r="B43" s="283"/>
      <c r="C43" s="284"/>
      <c r="D43" s="285">
        <v>5</v>
      </c>
      <c r="E43" s="286">
        <v>0.1</v>
      </c>
      <c r="F43" s="278"/>
      <c r="G43" s="278"/>
      <c r="H43" s="278"/>
      <c r="I43" s="279"/>
      <c r="J43" s="276"/>
      <c r="K43" s="276"/>
    </row>
    <row r="44" spans="1:11" ht="15" customHeight="1" x14ac:dyDescent="0.25">
      <c r="A44" s="282" t="s">
        <v>361</v>
      </c>
      <c r="B44" s="283"/>
      <c r="C44" s="284"/>
      <c r="D44" s="285">
        <v>5</v>
      </c>
      <c r="E44" s="288">
        <v>0.1</v>
      </c>
      <c r="F44" s="278"/>
      <c r="G44" s="278"/>
      <c r="H44" s="278"/>
      <c r="I44" s="279"/>
      <c r="J44" s="276"/>
      <c r="K44" s="276"/>
    </row>
    <row r="45" spans="1:11" ht="15" customHeight="1" x14ac:dyDescent="0.25">
      <c r="A45" s="282" t="s">
        <v>362</v>
      </c>
      <c r="B45" s="283"/>
      <c r="C45" s="284"/>
      <c r="D45" s="285">
        <v>5</v>
      </c>
      <c r="E45" s="288">
        <v>0.2</v>
      </c>
      <c r="F45" s="278"/>
      <c r="G45" s="278"/>
      <c r="H45" s="278"/>
      <c r="I45" s="279"/>
      <c r="J45" s="276"/>
      <c r="K45" s="276"/>
    </row>
    <row r="46" spans="1:11" ht="15" customHeight="1" x14ac:dyDescent="0.25">
      <c r="A46" s="282" t="s">
        <v>363</v>
      </c>
      <c r="B46" s="283"/>
      <c r="C46" s="284"/>
      <c r="D46" s="285">
        <v>2</v>
      </c>
      <c r="E46" s="288">
        <v>0.1</v>
      </c>
      <c r="F46" s="278"/>
      <c r="G46" s="278"/>
      <c r="H46" s="278"/>
      <c r="I46" s="279"/>
      <c r="J46" s="276"/>
      <c r="K46" s="276"/>
    </row>
    <row r="47" spans="1:11" ht="15" customHeight="1" x14ac:dyDescent="0.25">
      <c r="A47" s="282" t="s">
        <v>364</v>
      </c>
      <c r="B47" s="283"/>
      <c r="C47" s="284"/>
      <c r="D47" s="285">
        <v>30</v>
      </c>
      <c r="E47" s="288">
        <v>0.2</v>
      </c>
      <c r="F47" s="278"/>
      <c r="G47" s="278"/>
      <c r="H47" s="278"/>
      <c r="I47" s="279"/>
      <c r="J47" s="276"/>
      <c r="K47" s="276"/>
    </row>
    <row r="48" spans="1:11" ht="28.5" customHeight="1" x14ac:dyDescent="0.25">
      <c r="A48" s="274"/>
      <c r="B48" s="25"/>
      <c r="C48" s="25"/>
      <c r="D48" s="25"/>
      <c r="E48" s="25"/>
      <c r="F48" s="25"/>
      <c r="G48" s="25"/>
      <c r="H48" s="25"/>
      <c r="I48" s="275"/>
    </row>
    <row r="49" spans="1:11" ht="15" customHeight="1" x14ac:dyDescent="0.25">
      <c r="A49" s="981" t="s">
        <v>365</v>
      </c>
      <c r="B49" s="982"/>
      <c r="C49" s="982"/>
      <c r="D49" s="982"/>
      <c r="E49" s="982"/>
      <c r="F49" s="982"/>
      <c r="G49" s="982"/>
      <c r="H49" s="982"/>
      <c r="I49" s="983"/>
      <c r="J49" s="979"/>
      <c r="K49" s="979"/>
    </row>
    <row r="50" spans="1:11" s="101" customFormat="1" ht="21.6" customHeight="1" x14ac:dyDescent="0.2">
      <c r="A50" s="990" t="s">
        <v>366</v>
      </c>
      <c r="B50" s="991"/>
      <c r="C50" s="991"/>
      <c r="D50" s="991"/>
      <c r="E50" s="991"/>
      <c r="F50" s="991"/>
      <c r="G50" s="991"/>
      <c r="H50" s="991"/>
      <c r="I50" s="992"/>
      <c r="J50" s="290"/>
      <c r="K50" s="290"/>
    </row>
    <row r="51" spans="1:11" s="154" customFormat="1" ht="15" customHeight="1" x14ac:dyDescent="0.25">
      <c r="A51" s="291"/>
      <c r="B51" s="292"/>
      <c r="C51" s="292"/>
      <c r="D51" s="292"/>
      <c r="E51" s="292"/>
      <c r="F51" s="292"/>
      <c r="G51" s="292"/>
      <c r="H51" s="292"/>
      <c r="I51" s="293"/>
      <c r="J51" s="294"/>
      <c r="K51" s="294"/>
    </row>
    <row r="52" spans="1:11" s="154" customFormat="1" ht="15" customHeight="1" x14ac:dyDescent="0.25">
      <c r="A52" s="981" t="s">
        <v>367</v>
      </c>
      <c r="B52" s="982"/>
      <c r="C52" s="982"/>
      <c r="D52" s="982"/>
      <c r="E52" s="982"/>
      <c r="F52" s="982"/>
      <c r="G52" s="982"/>
      <c r="H52" s="982"/>
      <c r="I52" s="983"/>
      <c r="J52" s="294"/>
      <c r="K52" s="294"/>
    </row>
    <row r="53" spans="1:11" s="154" customFormat="1" ht="23.1" customHeight="1" x14ac:dyDescent="0.25">
      <c r="A53" s="990" t="s">
        <v>368</v>
      </c>
      <c r="B53" s="991"/>
      <c r="C53" s="991"/>
      <c r="D53" s="991"/>
      <c r="E53" s="991"/>
      <c r="F53" s="991"/>
      <c r="G53" s="991"/>
      <c r="H53" s="991"/>
      <c r="I53" s="992"/>
      <c r="J53" s="294"/>
      <c r="K53" s="294"/>
    </row>
    <row r="54" spans="1:11" ht="54.6" customHeight="1" x14ac:dyDescent="0.25">
      <c r="A54" s="976" t="s">
        <v>369</v>
      </c>
      <c r="B54" s="857"/>
      <c r="C54" s="857"/>
      <c r="D54" s="857"/>
      <c r="E54" s="857"/>
      <c r="F54" s="857"/>
      <c r="G54" s="857"/>
      <c r="H54" s="857"/>
      <c r="I54" s="977"/>
      <c r="J54" s="979"/>
      <c r="K54" s="979"/>
    </row>
    <row r="55" spans="1:11" ht="48" customHeight="1" x14ac:dyDescent="0.25">
      <c r="A55" s="976" t="s">
        <v>370</v>
      </c>
      <c r="B55" s="1005"/>
      <c r="C55" s="1005"/>
      <c r="D55" s="1005"/>
      <c r="E55" s="1005"/>
      <c r="F55" s="1005"/>
      <c r="G55" s="1005"/>
      <c r="H55" s="1005"/>
      <c r="I55" s="1006"/>
      <c r="J55" s="276"/>
      <c r="K55" s="276"/>
    </row>
    <row r="56" spans="1:11" ht="15" customHeight="1" x14ac:dyDescent="0.25">
      <c r="A56" s="277"/>
      <c r="B56" s="278"/>
      <c r="C56" s="278"/>
      <c r="D56" s="278"/>
      <c r="E56" s="278"/>
      <c r="F56" s="278"/>
      <c r="G56" s="278"/>
      <c r="H56" s="278"/>
      <c r="I56" s="279"/>
      <c r="J56" s="276"/>
      <c r="K56" s="276"/>
    </row>
    <row r="57" spans="1:11" ht="15" customHeight="1" x14ac:dyDescent="0.25">
      <c r="A57" s="981" t="s">
        <v>371</v>
      </c>
      <c r="B57" s="982"/>
      <c r="C57" s="982"/>
      <c r="D57" s="982"/>
      <c r="E57" s="982"/>
      <c r="F57" s="982"/>
      <c r="G57" s="982"/>
      <c r="H57" s="982"/>
      <c r="I57" s="983"/>
      <c r="J57" s="979"/>
      <c r="K57" s="979"/>
    </row>
    <row r="58" spans="1:11" ht="35.4" customHeight="1" x14ac:dyDescent="0.25">
      <c r="A58" s="976" t="s">
        <v>372</v>
      </c>
      <c r="B58" s="857"/>
      <c r="C58" s="857"/>
      <c r="D58" s="857"/>
      <c r="E58" s="857"/>
      <c r="F58" s="857"/>
      <c r="G58" s="857"/>
      <c r="H58" s="857"/>
      <c r="I58" s="977"/>
      <c r="J58" s="276"/>
      <c r="K58" s="276"/>
    </row>
    <row r="59" spans="1:11" ht="15" customHeight="1" x14ac:dyDescent="0.25">
      <c r="A59" s="267"/>
      <c r="B59" s="268"/>
      <c r="C59" s="268"/>
      <c r="D59" s="268"/>
      <c r="E59" s="268"/>
      <c r="F59" s="268"/>
      <c r="G59" s="268"/>
      <c r="H59" s="268"/>
      <c r="I59" s="269"/>
      <c r="J59" s="276"/>
      <c r="K59" s="276"/>
    </row>
    <row r="60" spans="1:11" ht="15" customHeight="1" x14ac:dyDescent="0.25">
      <c r="A60" s="1007" t="s">
        <v>373</v>
      </c>
      <c r="B60" s="1008"/>
      <c r="C60" s="1008"/>
      <c r="D60" s="1008"/>
      <c r="E60" s="1008"/>
      <c r="F60" s="1008"/>
      <c r="G60" s="1008"/>
      <c r="H60" s="1008"/>
      <c r="I60" s="1009"/>
      <c r="J60" s="37"/>
      <c r="K60" s="37"/>
    </row>
    <row r="61" spans="1:11" ht="15" customHeight="1" x14ac:dyDescent="0.25">
      <c r="A61" s="295" t="s">
        <v>374</v>
      </c>
      <c r="B61" s="296"/>
      <c r="C61" s="296"/>
      <c r="D61" s="296"/>
      <c r="E61" s="296"/>
      <c r="F61" s="296"/>
      <c r="G61" s="296"/>
      <c r="H61" s="296"/>
      <c r="I61" s="297"/>
      <c r="J61" s="296"/>
      <c r="K61" s="296"/>
    </row>
    <row r="62" spans="1:11" ht="15" customHeight="1" x14ac:dyDescent="0.25">
      <c r="A62" s="277"/>
      <c r="B62" s="278"/>
      <c r="C62" s="278"/>
      <c r="D62" s="278"/>
      <c r="E62" s="278"/>
      <c r="F62" s="278"/>
      <c r="G62" s="278"/>
      <c r="H62" s="278"/>
      <c r="I62" s="279"/>
      <c r="J62" s="276"/>
      <c r="K62" s="276"/>
    </row>
    <row r="63" spans="1:11" ht="15" customHeight="1" x14ac:dyDescent="0.25">
      <c r="A63" s="981" t="s">
        <v>375</v>
      </c>
      <c r="B63" s="982"/>
      <c r="C63" s="982"/>
      <c r="D63" s="982"/>
      <c r="E63" s="982"/>
      <c r="F63" s="982"/>
      <c r="G63" s="982"/>
      <c r="H63" s="982"/>
      <c r="I63" s="983"/>
      <c r="J63" s="276"/>
      <c r="K63" s="276"/>
    </row>
    <row r="64" spans="1:11" ht="21.6" customHeight="1" x14ac:dyDescent="0.25">
      <c r="A64" s="990" t="s">
        <v>376</v>
      </c>
      <c r="B64" s="991"/>
      <c r="C64" s="991"/>
      <c r="D64" s="991"/>
      <c r="E64" s="991"/>
      <c r="F64" s="991"/>
      <c r="G64" s="991"/>
      <c r="H64" s="991"/>
      <c r="I64" s="992"/>
      <c r="J64" s="276"/>
      <c r="K64" s="276"/>
    </row>
    <row r="65" spans="1:11" ht="15" customHeight="1" x14ac:dyDescent="0.25">
      <c r="A65" s="267"/>
      <c r="B65" s="268"/>
      <c r="C65" s="268"/>
      <c r="D65" s="268"/>
      <c r="E65" s="268"/>
      <c r="F65" s="268"/>
      <c r="G65" s="268"/>
      <c r="H65" s="268"/>
      <c r="I65" s="269"/>
    </row>
    <row r="66" spans="1:11" ht="15" customHeight="1" x14ac:dyDescent="0.25">
      <c r="A66" s="973" t="s">
        <v>377</v>
      </c>
      <c r="B66" s="974"/>
      <c r="C66" s="974"/>
      <c r="D66" s="974"/>
      <c r="E66" s="974"/>
      <c r="F66" s="974"/>
      <c r="G66" s="974"/>
      <c r="H66" s="974"/>
      <c r="I66" s="975"/>
      <c r="J66" s="6"/>
      <c r="K66" s="6"/>
    </row>
    <row r="67" spans="1:11" ht="48.6" customHeight="1" x14ac:dyDescent="0.25">
      <c r="A67" s="997" t="s">
        <v>378</v>
      </c>
      <c r="B67" s="867"/>
      <c r="C67" s="867"/>
      <c r="D67" s="867"/>
      <c r="E67" s="867"/>
      <c r="F67" s="867"/>
      <c r="G67" s="867"/>
      <c r="H67" s="867"/>
      <c r="I67" s="998"/>
      <c r="J67" s="6"/>
      <c r="K67" s="6"/>
    </row>
    <row r="68" spans="1:11" ht="9.9" customHeight="1" x14ac:dyDescent="0.25">
      <c r="A68" s="260"/>
      <c r="B68" s="261"/>
      <c r="C68" s="261"/>
      <c r="D68" s="261"/>
      <c r="E68" s="261"/>
      <c r="F68" s="261"/>
      <c r="G68" s="261"/>
      <c r="H68" s="261"/>
      <c r="I68" s="262"/>
      <c r="J68" s="6"/>
      <c r="K68" s="6"/>
    </row>
    <row r="69" spans="1:11" ht="64.5" customHeight="1" x14ac:dyDescent="0.25">
      <c r="A69" s="997" t="s">
        <v>379</v>
      </c>
      <c r="B69" s="867"/>
      <c r="C69" s="867"/>
      <c r="D69" s="867"/>
      <c r="E69" s="867"/>
      <c r="F69" s="867"/>
      <c r="G69" s="867"/>
      <c r="H69" s="867"/>
      <c r="I69" s="998"/>
      <c r="J69" s="6"/>
      <c r="K69" s="6"/>
    </row>
    <row r="70" spans="1:11" ht="13.5" customHeight="1" x14ac:dyDescent="0.25">
      <c r="A70" s="260"/>
      <c r="B70" s="261"/>
      <c r="C70" s="261"/>
      <c r="D70" s="261"/>
      <c r="E70" s="261"/>
      <c r="F70" s="261"/>
      <c r="G70" s="261"/>
      <c r="H70" s="261"/>
      <c r="I70" s="262"/>
      <c r="J70" s="6"/>
      <c r="K70" s="6"/>
    </row>
    <row r="71" spans="1:11" ht="77.099999999999994" customHeight="1" x14ac:dyDescent="0.25">
      <c r="A71" s="976" t="s">
        <v>380</v>
      </c>
      <c r="B71" s="857"/>
      <c r="C71" s="857"/>
      <c r="D71" s="857"/>
      <c r="E71" s="857"/>
      <c r="F71" s="857"/>
      <c r="G71" s="857"/>
      <c r="H71" s="857"/>
      <c r="I71" s="977"/>
      <c r="J71" s="6"/>
      <c r="K71" s="6"/>
    </row>
    <row r="72" spans="1:11" ht="15" customHeight="1" x14ac:dyDescent="0.25">
      <c r="A72" s="1010" t="s">
        <v>381</v>
      </c>
      <c r="B72" s="1011"/>
      <c r="C72" s="1011"/>
      <c r="D72" s="1011"/>
      <c r="E72" s="1011"/>
      <c r="F72" s="1011"/>
      <c r="G72" s="1011"/>
      <c r="H72" s="1011"/>
      <c r="I72" s="1012"/>
      <c r="J72" s="6"/>
      <c r="K72" s="6"/>
    </row>
    <row r="73" spans="1:11" ht="15" customHeight="1" x14ac:dyDescent="0.25">
      <c r="A73" s="260"/>
      <c r="B73" s="261"/>
      <c r="C73" s="261"/>
      <c r="D73" s="261"/>
      <c r="E73" s="261"/>
      <c r="F73" s="261"/>
      <c r="G73" s="261"/>
      <c r="H73" s="261"/>
      <c r="I73" s="262"/>
      <c r="J73" s="6"/>
      <c r="K73" s="6"/>
    </row>
    <row r="74" spans="1:11" ht="24" customHeight="1" x14ac:dyDescent="0.25">
      <c r="A74" s="298" t="s">
        <v>382</v>
      </c>
      <c r="B74" s="298" t="s">
        <v>383</v>
      </c>
      <c r="C74" s="261"/>
      <c r="D74" s="261"/>
      <c r="E74" s="261"/>
      <c r="F74" s="261"/>
      <c r="G74" s="261"/>
      <c r="H74" s="261"/>
      <c r="I74" s="262"/>
      <c r="J74" s="6"/>
      <c r="K74" s="6"/>
    </row>
    <row r="75" spans="1:11" ht="15" customHeight="1" x14ac:dyDescent="0.25">
      <c r="A75" s="298" t="s">
        <v>384</v>
      </c>
      <c r="B75" s="299">
        <v>0.33329999999999999</v>
      </c>
      <c r="C75" s="261"/>
      <c r="D75" s="261"/>
      <c r="E75" s="261"/>
      <c r="F75" s="261"/>
      <c r="G75" s="261"/>
      <c r="H75" s="261"/>
      <c r="I75" s="262"/>
      <c r="J75" s="6"/>
      <c r="K75" s="6"/>
    </row>
    <row r="76" spans="1:11" ht="15" customHeight="1" x14ac:dyDescent="0.25">
      <c r="A76" s="298" t="s">
        <v>385</v>
      </c>
      <c r="B76" s="299">
        <v>0</v>
      </c>
      <c r="C76" s="261"/>
      <c r="D76" s="261"/>
      <c r="E76" s="261"/>
      <c r="F76" s="261"/>
      <c r="G76" s="261"/>
      <c r="H76" s="261"/>
      <c r="I76" s="262"/>
      <c r="J76" s="6"/>
      <c r="K76" s="6"/>
    </row>
    <row r="77" spans="1:11" ht="15" customHeight="1" x14ac:dyDescent="0.25">
      <c r="A77" s="298" t="s">
        <v>386</v>
      </c>
      <c r="B77" s="299">
        <v>0.33329999999999999</v>
      </c>
      <c r="C77" s="261"/>
      <c r="D77" s="261"/>
      <c r="E77" s="261"/>
      <c r="F77" s="261"/>
      <c r="G77" s="261"/>
      <c r="H77" s="261"/>
      <c r="I77" s="262"/>
      <c r="J77" s="6"/>
      <c r="K77" s="6"/>
    </row>
    <row r="78" spans="1:11" ht="15" customHeight="1" x14ac:dyDescent="0.25">
      <c r="A78" s="298" t="s">
        <v>387</v>
      </c>
      <c r="B78" s="300">
        <v>0.5</v>
      </c>
      <c r="C78" s="261"/>
      <c r="D78" s="261"/>
      <c r="E78" s="261"/>
      <c r="F78" s="261"/>
      <c r="G78" s="261"/>
      <c r="H78" s="261"/>
      <c r="I78" s="262"/>
      <c r="J78" s="6"/>
      <c r="K78" s="6"/>
    </row>
    <row r="79" spans="1:11" ht="15" customHeight="1" x14ac:dyDescent="0.25">
      <c r="A79" s="260"/>
      <c r="B79" s="261"/>
      <c r="C79" s="261"/>
      <c r="D79" s="261"/>
      <c r="E79" s="261"/>
      <c r="F79" s="261"/>
      <c r="G79" s="261"/>
      <c r="H79" s="261"/>
      <c r="I79" s="262"/>
      <c r="J79" s="6"/>
      <c r="K79" s="6"/>
    </row>
    <row r="80" spans="1:11" ht="89.4" customHeight="1" x14ac:dyDescent="0.25">
      <c r="A80" s="1013" t="s">
        <v>388</v>
      </c>
      <c r="B80" s="1014"/>
      <c r="C80" s="1014"/>
      <c r="D80" s="1014"/>
      <c r="E80" s="1014"/>
      <c r="F80" s="1014"/>
      <c r="G80" s="1014"/>
      <c r="H80" s="1014"/>
      <c r="I80" s="1015"/>
      <c r="J80" s="6"/>
      <c r="K80" s="6"/>
    </row>
    <row r="81" spans="1:11" ht="15" customHeight="1" x14ac:dyDescent="0.25">
      <c r="A81" s="1016" t="s">
        <v>389</v>
      </c>
      <c r="B81" s="1016"/>
      <c r="C81" s="301">
        <v>2023</v>
      </c>
      <c r="D81" s="301">
        <v>2022</v>
      </c>
      <c r="E81" s="261"/>
      <c r="F81" s="261"/>
      <c r="G81" s="261"/>
      <c r="H81" s="261"/>
      <c r="I81" s="262"/>
      <c r="J81" s="6"/>
      <c r="K81" s="6"/>
    </row>
    <row r="82" spans="1:11" ht="15" customHeight="1" x14ac:dyDescent="0.25">
      <c r="A82" s="1016"/>
      <c r="B82" s="1016"/>
      <c r="C82" s="301" t="s">
        <v>390</v>
      </c>
      <c r="D82" s="301" t="s">
        <v>390</v>
      </c>
      <c r="E82" s="261"/>
      <c r="F82" s="261"/>
      <c r="G82" s="261"/>
      <c r="H82" s="261"/>
      <c r="I82" s="262"/>
      <c r="J82" s="6"/>
      <c r="K82" s="6"/>
    </row>
    <row r="83" spans="1:11" ht="15" customHeight="1" x14ac:dyDescent="0.25">
      <c r="A83" s="1016" t="s">
        <v>391</v>
      </c>
      <c r="B83" s="1016"/>
      <c r="C83" s="302">
        <f>+D91</f>
        <v>6898415005</v>
      </c>
      <c r="D83" s="302">
        <v>5384622110</v>
      </c>
      <c r="E83" s="261"/>
      <c r="F83" s="261"/>
      <c r="G83" s="261"/>
      <c r="H83" s="261"/>
      <c r="I83" s="262"/>
      <c r="J83" s="6"/>
      <c r="K83" s="6"/>
    </row>
    <row r="84" spans="1:11" ht="15" customHeight="1" x14ac:dyDescent="0.25">
      <c r="A84" s="1017" t="s">
        <v>392</v>
      </c>
      <c r="B84" s="1017"/>
      <c r="C84" s="303">
        <v>8162182555</v>
      </c>
      <c r="D84" s="303">
        <v>4495663434</v>
      </c>
      <c r="E84" s="261"/>
      <c r="F84" s="261"/>
      <c r="G84" s="261"/>
      <c r="H84" s="261"/>
      <c r="I84" s="262"/>
      <c r="J84" s="6"/>
      <c r="K84" s="6"/>
    </row>
    <row r="85" spans="1:11" ht="15" customHeight="1" x14ac:dyDescent="0.25">
      <c r="A85" s="1016" t="s">
        <v>393</v>
      </c>
      <c r="B85" s="1016"/>
      <c r="C85" s="304"/>
      <c r="D85" s="304"/>
      <c r="E85" s="261"/>
      <c r="F85" s="261"/>
      <c r="G85" s="261"/>
      <c r="H85" s="261"/>
      <c r="I85" s="262"/>
      <c r="J85" s="6"/>
      <c r="K85" s="6"/>
    </row>
    <row r="86" spans="1:11" ht="15" customHeight="1" x14ac:dyDescent="0.25">
      <c r="A86" s="1017" t="s">
        <v>394</v>
      </c>
      <c r="B86" s="1017"/>
      <c r="C86" s="303">
        <v>0</v>
      </c>
      <c r="D86" s="303">
        <v>-15613056</v>
      </c>
      <c r="E86" s="261"/>
      <c r="F86" s="261"/>
      <c r="G86" s="261"/>
      <c r="H86" s="261"/>
      <c r="I86" s="262"/>
      <c r="J86" s="6"/>
      <c r="K86" s="6"/>
    </row>
    <row r="87" spans="1:11" ht="15" customHeight="1" x14ac:dyDescent="0.25">
      <c r="A87" s="1018" t="s">
        <v>395</v>
      </c>
      <c r="B87" s="1019"/>
      <c r="C87" s="303">
        <v>666467209</v>
      </c>
      <c r="D87" s="303">
        <v>0</v>
      </c>
      <c r="E87" s="261"/>
      <c r="F87" s="261"/>
      <c r="G87" s="261"/>
      <c r="H87" s="261"/>
      <c r="I87" s="262"/>
      <c r="J87" s="6"/>
      <c r="K87" s="6"/>
    </row>
    <row r="88" spans="1:11" ht="15" customHeight="1" x14ac:dyDescent="0.25">
      <c r="A88" s="1017" t="s">
        <v>396</v>
      </c>
      <c r="B88" s="1017"/>
      <c r="C88" s="303">
        <f>+C84*33.33%</f>
        <v>2720455445.5815001</v>
      </c>
      <c r="D88" s="303">
        <v>1498179839</v>
      </c>
      <c r="E88" s="261"/>
      <c r="F88" s="261"/>
      <c r="G88" s="261"/>
      <c r="H88" s="261"/>
      <c r="I88" s="262"/>
      <c r="J88" s="6"/>
      <c r="K88" s="6"/>
    </row>
    <row r="89" spans="1:11" ht="15" customHeight="1" x14ac:dyDescent="0.25">
      <c r="A89" s="1016" t="s">
        <v>397</v>
      </c>
      <c r="B89" s="1016"/>
      <c r="C89" s="302">
        <f>+C88</f>
        <v>2720455445.5815001</v>
      </c>
      <c r="D89" s="302">
        <v>1489179839</v>
      </c>
      <c r="E89" s="261"/>
      <c r="F89" s="261"/>
      <c r="G89" s="261"/>
      <c r="H89" s="261"/>
      <c r="I89" s="262"/>
      <c r="J89" s="6"/>
      <c r="K89" s="6"/>
    </row>
    <row r="90" spans="1:11" ht="15" customHeight="1" x14ac:dyDescent="0.25">
      <c r="A90" s="1017" t="s">
        <v>398</v>
      </c>
      <c r="B90" s="1017"/>
      <c r="C90" s="305">
        <v>0</v>
      </c>
      <c r="D90" s="305">
        <v>0</v>
      </c>
      <c r="E90" s="261"/>
      <c r="F90" s="261"/>
      <c r="G90" s="261"/>
      <c r="H90" s="261"/>
      <c r="I90" s="262"/>
      <c r="J90" s="6"/>
      <c r="K90" s="6"/>
    </row>
    <row r="91" spans="1:11" ht="15" customHeight="1" x14ac:dyDescent="0.25">
      <c r="A91" s="1016" t="s">
        <v>399</v>
      </c>
      <c r="B91" s="1016"/>
      <c r="C91" s="302">
        <f>+C83+C89+C87</f>
        <v>10285337659.581501</v>
      </c>
      <c r="D91" s="302">
        <v>6898415005</v>
      </c>
      <c r="E91" s="261"/>
      <c r="F91" s="261"/>
      <c r="G91" s="261"/>
      <c r="H91" s="261"/>
      <c r="I91" s="262"/>
      <c r="J91" s="6"/>
      <c r="K91" s="6"/>
    </row>
    <row r="92" spans="1:11" ht="15" customHeight="1" x14ac:dyDescent="0.25">
      <c r="A92" s="306"/>
      <c r="B92" s="307"/>
      <c r="C92" s="308"/>
      <c r="D92" s="308"/>
      <c r="E92" s="261"/>
      <c r="F92" s="261"/>
      <c r="G92" s="261"/>
      <c r="H92" s="261"/>
      <c r="I92" s="262"/>
      <c r="J92" s="6"/>
      <c r="K92" s="6"/>
    </row>
    <row r="93" spans="1:11" ht="15" customHeight="1" x14ac:dyDescent="0.25">
      <c r="A93" s="260"/>
      <c r="B93" s="261"/>
      <c r="C93" s="261"/>
      <c r="D93" s="261"/>
      <c r="E93" s="261"/>
      <c r="F93" s="261"/>
      <c r="G93" s="261"/>
      <c r="H93" s="261"/>
      <c r="I93" s="262"/>
      <c r="J93" s="6"/>
      <c r="K93" s="6"/>
    </row>
    <row r="94" spans="1:11" ht="34.5" customHeight="1" x14ac:dyDescent="0.25">
      <c r="A94" s="1020" t="s">
        <v>400</v>
      </c>
      <c r="B94" s="1021"/>
      <c r="C94" s="1021"/>
      <c r="D94" s="1021"/>
      <c r="E94" s="1021"/>
      <c r="F94" s="1021"/>
      <c r="G94" s="1021"/>
      <c r="H94" s="1021"/>
      <c r="I94" s="1022"/>
      <c r="J94" s="6"/>
      <c r="K94" s="6"/>
    </row>
    <row r="95" spans="1:11" ht="36.6" customHeight="1" x14ac:dyDescent="0.25">
      <c r="A95" s="905" t="s">
        <v>401</v>
      </c>
      <c r="B95" s="905"/>
      <c r="C95" s="905"/>
      <c r="D95" s="905"/>
      <c r="E95" s="905"/>
      <c r="F95" s="905"/>
      <c r="G95" s="905"/>
      <c r="H95" s="905"/>
      <c r="I95" s="1003"/>
      <c r="J95" s="6"/>
      <c r="K95" s="6"/>
    </row>
    <row r="96" spans="1:11" ht="9.9" customHeight="1" x14ac:dyDescent="0.25">
      <c r="A96" s="307"/>
      <c r="B96" s="307"/>
      <c r="C96" s="308"/>
      <c r="D96" s="308"/>
      <c r="E96" s="261"/>
      <c r="F96" s="261"/>
      <c r="G96" s="261"/>
      <c r="H96" s="261"/>
      <c r="I96" s="262"/>
      <c r="J96" s="6"/>
      <c r="K96" s="6"/>
    </row>
    <row r="97" spans="1:11" ht="15" customHeight="1" x14ac:dyDescent="0.25">
      <c r="A97" s="309"/>
      <c r="B97" s="308"/>
      <c r="C97" s="308"/>
      <c r="D97" s="261"/>
      <c r="E97" s="261"/>
      <c r="F97" s="261"/>
      <c r="G97" s="261"/>
      <c r="H97" s="261"/>
      <c r="I97" s="262"/>
      <c r="J97" s="6"/>
      <c r="K97" s="6"/>
    </row>
    <row r="98" spans="1:11" ht="51" customHeight="1" x14ac:dyDescent="0.25">
      <c r="A98" s="1023" t="s">
        <v>402</v>
      </c>
      <c r="B98" s="1023"/>
      <c r="C98" s="1023"/>
      <c r="D98" s="1023"/>
      <c r="E98" s="1023"/>
      <c r="F98" s="1023"/>
      <c r="G98" s="1023"/>
      <c r="H98" s="1023"/>
      <c r="I98" s="1024"/>
      <c r="J98" s="6"/>
      <c r="K98" s="6"/>
    </row>
    <row r="99" spans="1:11" ht="15" customHeight="1" x14ac:dyDescent="0.25">
      <c r="A99" s="309"/>
      <c r="B99" s="308"/>
      <c r="C99" s="308"/>
      <c r="D99" s="261"/>
      <c r="E99" s="261"/>
      <c r="F99" s="261"/>
      <c r="G99" s="261"/>
      <c r="H99" s="261"/>
      <c r="I99" s="262"/>
      <c r="J99" s="6"/>
      <c r="K99" s="6"/>
    </row>
    <row r="100" spans="1:11" ht="65.400000000000006" customHeight="1" x14ac:dyDescent="0.25">
      <c r="A100" s="1025" t="s">
        <v>403</v>
      </c>
      <c r="B100" s="1025"/>
      <c r="C100" s="1025"/>
      <c r="D100" s="1025"/>
      <c r="E100" s="1025"/>
      <c r="F100" s="1025"/>
      <c r="G100" s="1025"/>
      <c r="H100" s="1025"/>
      <c r="I100" s="1026"/>
      <c r="J100" s="6"/>
      <c r="K100" s="6"/>
    </row>
    <row r="101" spans="1:11" ht="15" customHeight="1" x14ac:dyDescent="0.25">
      <c r="A101" s="978"/>
      <c r="B101" s="979"/>
      <c r="C101" s="979"/>
      <c r="D101" s="979"/>
      <c r="E101" s="979"/>
      <c r="F101" s="979"/>
      <c r="G101" s="979"/>
      <c r="H101" s="979"/>
      <c r="I101" s="980"/>
    </row>
    <row r="102" spans="1:11" ht="15" customHeight="1" x14ac:dyDescent="0.25">
      <c r="A102" s="981" t="s">
        <v>404</v>
      </c>
      <c r="B102" s="982"/>
      <c r="C102" s="982"/>
      <c r="D102" s="982"/>
      <c r="E102" s="982"/>
      <c r="F102" s="982"/>
      <c r="G102" s="982"/>
      <c r="H102" s="982"/>
      <c r="I102" s="983"/>
      <c r="J102" s="6"/>
      <c r="K102" s="6"/>
    </row>
    <row r="103" spans="1:11" x14ac:dyDescent="0.25">
      <c r="A103" s="1027" t="s">
        <v>405</v>
      </c>
      <c r="B103" s="1028"/>
      <c r="C103" s="1028"/>
      <c r="D103" s="1028"/>
      <c r="E103" s="1028"/>
      <c r="F103" s="1028"/>
      <c r="G103" s="1028"/>
      <c r="H103" s="1028"/>
      <c r="I103" s="1029"/>
      <c r="J103" s="6"/>
      <c r="K103" s="6"/>
    </row>
    <row r="104" spans="1:11" x14ac:dyDescent="0.25">
      <c r="A104" s="310"/>
      <c r="B104" s="311"/>
      <c r="C104" s="311"/>
      <c r="D104" s="311"/>
      <c r="E104" s="311"/>
      <c r="F104" s="311"/>
      <c r="G104" s="311"/>
      <c r="H104" s="311"/>
      <c r="I104" s="312"/>
      <c r="J104" s="6"/>
      <c r="K104" s="6"/>
    </row>
    <row r="105" spans="1:11" ht="28.5" customHeight="1" x14ac:dyDescent="0.25">
      <c r="A105" s="999" t="s">
        <v>406</v>
      </c>
      <c r="B105" s="1000"/>
      <c r="C105" s="1000"/>
      <c r="D105" s="1000"/>
      <c r="E105" s="1000"/>
      <c r="F105" s="1000"/>
      <c r="G105" s="1000"/>
      <c r="H105" s="1000"/>
      <c r="I105" s="1001"/>
      <c r="J105" s="6"/>
      <c r="K105" s="6"/>
    </row>
    <row r="106" spans="1:11" x14ac:dyDescent="0.25">
      <c r="A106" s="310"/>
      <c r="B106" s="311"/>
      <c r="C106" s="311"/>
      <c r="D106" s="311"/>
      <c r="E106" s="311"/>
      <c r="F106" s="311"/>
      <c r="G106" s="311"/>
      <c r="H106" s="311"/>
      <c r="I106" s="312"/>
      <c r="J106" s="6"/>
      <c r="K106" s="6"/>
    </row>
    <row r="107" spans="1:11" ht="30.9" customHeight="1" x14ac:dyDescent="0.25">
      <c r="A107" s="999" t="s">
        <v>407</v>
      </c>
      <c r="B107" s="1000"/>
      <c r="C107" s="1000"/>
      <c r="D107" s="1000"/>
      <c r="E107" s="1000"/>
      <c r="F107" s="1000"/>
      <c r="G107" s="1000"/>
      <c r="H107" s="1000"/>
      <c r="I107" s="1001"/>
      <c r="J107" s="6"/>
      <c r="K107" s="6"/>
    </row>
    <row r="108" spans="1:11" x14ac:dyDescent="0.25">
      <c r="A108" s="310"/>
      <c r="B108" s="311"/>
      <c r="C108" s="311"/>
      <c r="D108" s="311"/>
      <c r="E108" s="311"/>
      <c r="F108" s="311"/>
      <c r="G108" s="311"/>
      <c r="H108" s="311"/>
      <c r="I108" s="312"/>
      <c r="J108" s="6"/>
      <c r="K108" s="6"/>
    </row>
    <row r="109" spans="1:11" ht="36" customHeight="1" x14ac:dyDescent="0.25">
      <c r="A109" s="999" t="s">
        <v>408</v>
      </c>
      <c r="B109" s="1000"/>
      <c r="C109" s="1000"/>
      <c r="D109" s="1000"/>
      <c r="E109" s="1000"/>
      <c r="F109" s="1000"/>
      <c r="G109" s="1000"/>
      <c r="H109" s="1000"/>
      <c r="I109" s="1001"/>
      <c r="J109" s="6"/>
      <c r="K109" s="6"/>
    </row>
    <row r="110" spans="1:11" ht="15" customHeight="1" x14ac:dyDescent="0.25">
      <c r="A110" s="1030" t="s">
        <v>409</v>
      </c>
      <c r="B110" s="917"/>
      <c r="C110" s="917"/>
      <c r="D110" s="917"/>
      <c r="E110" s="917"/>
      <c r="F110" s="917"/>
      <c r="G110" s="917"/>
      <c r="H110" s="917"/>
      <c r="I110" s="1031"/>
    </row>
    <row r="111" spans="1:11" ht="15" customHeight="1" x14ac:dyDescent="0.25">
      <c r="A111" s="87"/>
      <c r="I111" s="259"/>
    </row>
    <row r="112" spans="1:11" ht="15" customHeight="1" x14ac:dyDescent="0.25">
      <c r="A112" s="87"/>
      <c r="I112" s="259"/>
    </row>
    <row r="113" spans="1:11" ht="15" customHeight="1" x14ac:dyDescent="0.25">
      <c r="A113" s="981" t="s">
        <v>410</v>
      </c>
      <c r="B113" s="1032"/>
      <c r="C113" s="1032"/>
      <c r="D113" s="1032"/>
      <c r="E113" s="1032"/>
      <c r="F113" s="1032"/>
      <c r="G113" s="1032"/>
      <c r="H113" s="1032"/>
      <c r="I113" s="1033"/>
      <c r="J113" s="6"/>
      <c r="K113" s="6"/>
    </row>
    <row r="114" spans="1:11" ht="23.1" customHeight="1" x14ac:dyDescent="0.25">
      <c r="A114" s="990" t="s">
        <v>411</v>
      </c>
      <c r="B114" s="991"/>
      <c r="C114" s="991"/>
      <c r="D114" s="991"/>
      <c r="E114" s="991"/>
      <c r="F114" s="991"/>
      <c r="G114" s="991"/>
      <c r="H114" s="991"/>
      <c r="I114" s="992"/>
    </row>
    <row r="115" spans="1:11" ht="15" customHeight="1" x14ac:dyDescent="0.25">
      <c r="A115" s="87"/>
      <c r="I115" s="259"/>
    </row>
    <row r="116" spans="1:11" ht="15" customHeight="1" x14ac:dyDescent="0.25">
      <c r="A116" s="981" t="s">
        <v>412</v>
      </c>
      <c r="B116" s="982"/>
      <c r="C116" s="982"/>
      <c r="D116" s="982"/>
      <c r="E116" s="982"/>
      <c r="F116" s="982"/>
      <c r="G116" s="982"/>
      <c r="H116" s="982"/>
      <c r="I116" s="983"/>
      <c r="J116" s="979"/>
      <c r="K116" s="979"/>
    </row>
    <row r="117" spans="1:11" ht="21" customHeight="1" x14ac:dyDescent="0.25">
      <c r="A117" s="990" t="s">
        <v>413</v>
      </c>
      <c r="B117" s="991"/>
      <c r="C117" s="991"/>
      <c r="D117" s="991"/>
      <c r="E117" s="991"/>
      <c r="F117" s="991"/>
      <c r="G117" s="991"/>
      <c r="H117" s="991"/>
      <c r="I117" s="992"/>
      <c r="J117" s="979"/>
      <c r="K117" s="979"/>
    </row>
    <row r="118" spans="1:11" ht="15" customHeight="1" x14ac:dyDescent="0.25">
      <c r="A118" s="978"/>
      <c r="B118" s="979"/>
      <c r="C118" s="979"/>
      <c r="D118" s="979"/>
      <c r="E118" s="979"/>
      <c r="F118" s="979"/>
      <c r="G118" s="979"/>
      <c r="H118" s="979"/>
      <c r="I118" s="980"/>
      <c r="J118" s="979"/>
      <c r="K118" s="979"/>
    </row>
    <row r="119" spans="1:11" ht="15" customHeight="1" x14ac:dyDescent="0.25">
      <c r="A119" s="981" t="s">
        <v>414</v>
      </c>
      <c r="B119" s="982"/>
      <c r="C119" s="982"/>
      <c r="D119" s="982"/>
      <c r="E119" s="982"/>
      <c r="F119" s="982"/>
      <c r="G119" s="982"/>
      <c r="H119" s="982"/>
      <c r="I119" s="983"/>
      <c r="J119" s="979"/>
      <c r="K119" s="979"/>
    </row>
    <row r="120" spans="1:11" s="101" customFormat="1" ht="15" customHeight="1" x14ac:dyDescent="0.2">
      <c r="A120" s="990" t="s">
        <v>415</v>
      </c>
      <c r="B120" s="991"/>
      <c r="C120" s="991"/>
      <c r="D120" s="991"/>
      <c r="E120" s="991"/>
      <c r="F120" s="991"/>
      <c r="G120" s="991"/>
      <c r="H120" s="991"/>
      <c r="I120" s="992"/>
      <c r="J120" s="1034"/>
      <c r="K120" s="1034"/>
    </row>
    <row r="121" spans="1:11" ht="15" customHeight="1" x14ac:dyDescent="0.25">
      <c r="A121" s="978"/>
      <c r="B121" s="979"/>
      <c r="C121" s="979"/>
      <c r="D121" s="979"/>
      <c r="E121" s="979"/>
      <c r="F121" s="979"/>
      <c r="G121" s="979"/>
      <c r="H121" s="979"/>
      <c r="I121" s="980"/>
      <c r="J121" s="979"/>
      <c r="K121" s="979"/>
    </row>
    <row r="122" spans="1:11" x14ac:dyDescent="0.25">
      <c r="A122" s="981" t="s">
        <v>416</v>
      </c>
      <c r="B122" s="982"/>
      <c r="C122" s="982"/>
      <c r="D122" s="982"/>
      <c r="E122" s="982"/>
      <c r="F122" s="982"/>
      <c r="G122" s="982"/>
      <c r="H122" s="982"/>
      <c r="I122" s="983"/>
      <c r="J122" s="276"/>
      <c r="K122" s="276"/>
    </row>
    <row r="123" spans="1:11" x14ac:dyDescent="0.25">
      <c r="A123" s="990" t="s">
        <v>417</v>
      </c>
      <c r="B123" s="991"/>
      <c r="C123" s="991"/>
      <c r="D123" s="991"/>
      <c r="E123" s="991"/>
      <c r="F123" s="991"/>
      <c r="G123" s="991"/>
      <c r="H123" s="991"/>
      <c r="I123" s="992"/>
      <c r="J123" s="276"/>
      <c r="K123" s="276"/>
    </row>
    <row r="124" spans="1:11" x14ac:dyDescent="0.25">
      <c r="A124" s="268"/>
      <c r="B124" s="268"/>
      <c r="C124" s="268"/>
      <c r="D124" s="268"/>
      <c r="E124" s="268"/>
      <c r="F124" s="268"/>
      <c r="G124" s="268"/>
      <c r="H124" s="268"/>
      <c r="I124" s="269"/>
      <c r="J124" s="276"/>
      <c r="K124" s="276"/>
    </row>
    <row r="125" spans="1:11" x14ac:dyDescent="0.25">
      <c r="A125" s="1017" t="s">
        <v>418</v>
      </c>
      <c r="B125" s="1017"/>
      <c r="C125" s="301">
        <v>2023</v>
      </c>
      <c r="D125" s="301">
        <v>2022</v>
      </c>
      <c r="E125" s="268"/>
      <c r="F125" s="268"/>
      <c r="G125" s="268"/>
      <c r="H125" s="268"/>
      <c r="I125" s="269"/>
      <c r="J125" s="276"/>
      <c r="K125" s="276"/>
    </row>
    <row r="126" spans="1:11" x14ac:dyDescent="0.25">
      <c r="A126" s="313" t="s">
        <v>419</v>
      </c>
      <c r="B126" s="314"/>
      <c r="C126" s="303">
        <v>13478257487</v>
      </c>
      <c r="D126" s="303">
        <v>13478257487</v>
      </c>
      <c r="E126" s="268"/>
      <c r="F126" s="268"/>
      <c r="G126" s="268"/>
      <c r="H126" s="268"/>
      <c r="I126" s="269"/>
      <c r="J126" s="276"/>
      <c r="K126" s="276"/>
    </row>
    <row r="127" spans="1:11" x14ac:dyDescent="0.25">
      <c r="A127" s="313" t="s">
        <v>420</v>
      </c>
      <c r="B127" s="314"/>
      <c r="C127" s="303">
        <v>4675154130</v>
      </c>
      <c r="D127" s="303">
        <v>4675154130</v>
      </c>
      <c r="E127" s="268"/>
      <c r="F127" s="268"/>
      <c r="G127" s="268"/>
      <c r="H127" s="268"/>
      <c r="I127" s="269"/>
      <c r="J127" s="276"/>
      <c r="K127" s="276"/>
    </row>
    <row r="128" spans="1:11" x14ac:dyDescent="0.25">
      <c r="A128" s="1038" t="s">
        <v>421</v>
      </c>
      <c r="B128" s="1039"/>
      <c r="C128" s="302">
        <v>18153411617</v>
      </c>
      <c r="D128" s="302">
        <v>18153411617</v>
      </c>
      <c r="E128" s="268"/>
      <c r="F128" s="268"/>
      <c r="G128" s="268"/>
      <c r="H128" s="268"/>
      <c r="I128" s="269"/>
      <c r="J128" s="276"/>
      <c r="K128" s="276"/>
    </row>
    <row r="129" spans="1:11" x14ac:dyDescent="0.25">
      <c r="A129" s="268"/>
      <c r="B129" s="268"/>
      <c r="C129" s="268"/>
      <c r="D129" s="268"/>
      <c r="E129" s="268"/>
      <c r="F129" s="268"/>
      <c r="G129" s="268"/>
      <c r="H129" s="268"/>
      <c r="I129" s="269"/>
      <c r="J129" s="276"/>
      <c r="K129" s="276"/>
    </row>
    <row r="130" spans="1:11" ht="68.400000000000006" customHeight="1" x14ac:dyDescent="0.25">
      <c r="A130" s="857" t="s">
        <v>422</v>
      </c>
      <c r="B130" s="857"/>
      <c r="C130" s="857"/>
      <c r="D130" s="857"/>
      <c r="E130" s="857"/>
      <c r="F130" s="857"/>
      <c r="G130" s="857"/>
      <c r="H130" s="857"/>
      <c r="I130" s="977"/>
      <c r="J130" s="276"/>
      <c r="K130" s="276"/>
    </row>
    <row r="131" spans="1:11" ht="30" customHeight="1" x14ac:dyDescent="0.25">
      <c r="A131" s="979" t="s">
        <v>423</v>
      </c>
      <c r="B131" s="979"/>
      <c r="C131" s="979"/>
      <c r="D131" s="979"/>
      <c r="E131" s="979"/>
      <c r="F131" s="979"/>
      <c r="G131" s="979"/>
      <c r="H131" s="979"/>
      <c r="I131" s="980"/>
      <c r="J131" s="276"/>
      <c r="K131" s="276"/>
    </row>
    <row r="132" spans="1:11" x14ac:dyDescent="0.25">
      <c r="A132" s="268"/>
      <c r="B132" s="268"/>
      <c r="C132" s="268"/>
      <c r="D132" s="268"/>
      <c r="E132" s="268"/>
      <c r="F132" s="268"/>
      <c r="G132" s="268"/>
      <c r="H132" s="268"/>
      <c r="I132" s="269"/>
      <c r="J132" s="276"/>
      <c r="K132" s="276"/>
    </row>
    <row r="133" spans="1:11" s="154" customFormat="1" ht="15" customHeight="1" x14ac:dyDescent="0.25">
      <c r="A133" s="1035"/>
      <c r="B133" s="1036"/>
      <c r="C133" s="1036"/>
      <c r="D133" s="1036"/>
      <c r="E133" s="1036"/>
      <c r="F133" s="1036"/>
      <c r="G133" s="1036"/>
      <c r="H133" s="1036"/>
      <c r="I133" s="1037"/>
    </row>
    <row r="134" spans="1:11" ht="15" customHeight="1" x14ac:dyDescent="0.25"/>
    <row r="135" spans="1:11" ht="15" customHeight="1" x14ac:dyDescent="0.25"/>
    <row r="136" spans="1:11" ht="15" customHeight="1" x14ac:dyDescent="0.25">
      <c r="A136" s="315"/>
    </row>
    <row r="137" spans="1:11" ht="15" customHeight="1" x14ac:dyDescent="0.25"/>
    <row r="138" spans="1:11" ht="15" customHeight="1" x14ac:dyDescent="0.25"/>
    <row r="139" spans="1:11" ht="15" customHeight="1" x14ac:dyDescent="0.25"/>
    <row r="140" spans="1:11" ht="15" customHeight="1" x14ac:dyDescent="0.25"/>
    <row r="141" spans="1:11" ht="15" customHeight="1" x14ac:dyDescent="0.25"/>
    <row r="142" spans="1:11" ht="15" customHeight="1" x14ac:dyDescent="0.25"/>
    <row r="143" spans="1:11" ht="15" customHeight="1" x14ac:dyDescent="0.25"/>
    <row r="144" spans="1:11" ht="15" customHeight="1" x14ac:dyDescent="0.25"/>
    <row r="145" spans="6:14" ht="15" customHeight="1" x14ac:dyDescent="0.25"/>
    <row r="146" spans="6:14" ht="15" customHeight="1" x14ac:dyDescent="0.25"/>
    <row r="150" spans="6:14" x14ac:dyDescent="0.25">
      <c r="F150" s="1000"/>
      <c r="G150" s="1000"/>
      <c r="H150" s="1000"/>
      <c r="I150" s="1000"/>
      <c r="J150" s="1000"/>
      <c r="K150" s="1000"/>
      <c r="L150" s="1000"/>
      <c r="M150" s="1000"/>
      <c r="N150" s="1000"/>
    </row>
  </sheetData>
  <mergeCells count="91">
    <mergeCell ref="A130:I130"/>
    <mergeCell ref="A131:I131"/>
    <mergeCell ref="A133:I133"/>
    <mergeCell ref="F150:N150"/>
    <mergeCell ref="A121:I121"/>
    <mergeCell ref="J121:K121"/>
    <mergeCell ref="A122:I122"/>
    <mergeCell ref="A123:I123"/>
    <mergeCell ref="A125:B125"/>
    <mergeCell ref="A128:B128"/>
    <mergeCell ref="A118:I118"/>
    <mergeCell ref="J118:K118"/>
    <mergeCell ref="A119:I119"/>
    <mergeCell ref="J119:K119"/>
    <mergeCell ref="A120:I120"/>
    <mergeCell ref="J120:K120"/>
    <mergeCell ref="A114:I114"/>
    <mergeCell ref="A116:I116"/>
    <mergeCell ref="J116:K116"/>
    <mergeCell ref="A117:I117"/>
    <mergeCell ref="J117:K117"/>
    <mergeCell ref="A105:I105"/>
    <mergeCell ref="A107:I107"/>
    <mergeCell ref="A109:I109"/>
    <mergeCell ref="A110:I110"/>
    <mergeCell ref="A113:I113"/>
    <mergeCell ref="A98:I98"/>
    <mergeCell ref="A100:I100"/>
    <mergeCell ref="A101:I101"/>
    <mergeCell ref="A102:I102"/>
    <mergeCell ref="A103:I103"/>
    <mergeCell ref="A89:B89"/>
    <mergeCell ref="A90:B90"/>
    <mergeCell ref="A91:B91"/>
    <mergeCell ref="A94:I94"/>
    <mergeCell ref="A95:I95"/>
    <mergeCell ref="A84:B84"/>
    <mergeCell ref="A85:B85"/>
    <mergeCell ref="A86:B86"/>
    <mergeCell ref="A87:B87"/>
    <mergeCell ref="A88:B88"/>
    <mergeCell ref="A71:I71"/>
    <mergeCell ref="A72:I72"/>
    <mergeCell ref="A80:I80"/>
    <mergeCell ref="A81:B82"/>
    <mergeCell ref="A83:B83"/>
    <mergeCell ref="A63:I63"/>
    <mergeCell ref="A64:I64"/>
    <mergeCell ref="A66:I66"/>
    <mergeCell ref="A67:I67"/>
    <mergeCell ref="A69:I69"/>
    <mergeCell ref="A55:I55"/>
    <mergeCell ref="A57:I57"/>
    <mergeCell ref="J57:K57"/>
    <mergeCell ref="A58:I58"/>
    <mergeCell ref="A60:I60"/>
    <mergeCell ref="A50:I50"/>
    <mergeCell ref="A52:I52"/>
    <mergeCell ref="A53:I53"/>
    <mergeCell ref="A54:I54"/>
    <mergeCell ref="J54:K54"/>
    <mergeCell ref="A35:I35"/>
    <mergeCell ref="A36:I36"/>
    <mergeCell ref="A38:C38"/>
    <mergeCell ref="A49:I49"/>
    <mergeCell ref="J49:K49"/>
    <mergeCell ref="J32:K32"/>
    <mergeCell ref="A33:I33"/>
    <mergeCell ref="J33:K33"/>
    <mergeCell ref="A34:I34"/>
    <mergeCell ref="J34:K34"/>
    <mergeCell ref="A26:I26"/>
    <mergeCell ref="A27:I27"/>
    <mergeCell ref="A29:I29"/>
    <mergeCell ref="A30:I30"/>
    <mergeCell ref="A32:I32"/>
    <mergeCell ref="A18:I18"/>
    <mergeCell ref="A20:I20"/>
    <mergeCell ref="C22:D22"/>
    <mergeCell ref="E22:F22"/>
    <mergeCell ref="A24:B24"/>
    <mergeCell ref="A13:I13"/>
    <mergeCell ref="A14:I14"/>
    <mergeCell ref="A15:I15"/>
    <mergeCell ref="A16:I16"/>
    <mergeCell ref="A17:I17"/>
    <mergeCell ref="A6:I6"/>
    <mergeCell ref="A7:I7"/>
    <mergeCell ref="A10:I10"/>
    <mergeCell ref="A11:I11"/>
    <mergeCell ref="A12:I12"/>
  </mergeCells>
  <hyperlinks>
    <hyperlink ref="I1" location="BG!A1" display="BG" xr:uid="{00000000-0004-0000-0700-000000000000}"/>
  </hyperlinks>
  <pageMargins left="0.70866141732283472" right="0.70866141732283472" top="0.74803149606299213" bottom="0.74803149606299213" header="0.31496062992125984" footer="0.31496062992125984"/>
  <pageSetup paperSize="5"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8"/>
  <dimension ref="A1:E51"/>
  <sheetViews>
    <sheetView showGridLines="0" zoomScale="80" zoomScaleNormal="80" workbookViewId="0">
      <selection activeCell="C26" sqref="C26"/>
    </sheetView>
  </sheetViews>
  <sheetFormatPr baseColWidth="10" defaultColWidth="11.44140625" defaultRowHeight="13.2" x14ac:dyDescent="0.25"/>
  <cols>
    <col min="1" max="1" width="45.44140625" style="31" customWidth="1"/>
    <col min="2" max="2" width="5.88671875" style="31" customWidth="1"/>
    <col min="3" max="3" width="16.33203125" style="31" bestFit="1" customWidth="1"/>
    <col min="4" max="4" width="17.88671875" style="31" customWidth="1"/>
    <col min="5" max="6" width="11.44140625" style="31"/>
    <col min="7" max="7" width="27.44140625" style="31" customWidth="1"/>
    <col min="8" max="8" width="29.33203125" style="31" customWidth="1"/>
    <col min="9" max="16384" width="11.44140625" style="31"/>
  </cols>
  <sheetData>
    <row r="1" spans="1:5" ht="14.4" x14ac:dyDescent="0.3">
      <c r="A1" s="37" t="str">
        <f>Indice!C1</f>
        <v xml:space="preserve">ELADIA SOCIEDAD ANONIMA </v>
      </c>
      <c r="E1" s="258" t="s">
        <v>0</v>
      </c>
    </row>
    <row r="7" spans="1:5" x14ac:dyDescent="0.25">
      <c r="A7" s="316" t="s">
        <v>424</v>
      </c>
      <c r="B7" s="316"/>
      <c r="C7" s="316"/>
      <c r="D7" s="316"/>
    </row>
    <row r="8" spans="1:5" x14ac:dyDescent="0.25">
      <c r="A8" s="317" t="s">
        <v>425</v>
      </c>
      <c r="B8" s="317"/>
    </row>
    <row r="9" spans="1:5" x14ac:dyDescent="0.25">
      <c r="A9" s="318" t="s">
        <v>426</v>
      </c>
    </row>
    <row r="10" spans="1:5" x14ac:dyDescent="0.25">
      <c r="A10" s="318"/>
    </row>
    <row r="11" spans="1:5" x14ac:dyDescent="0.25">
      <c r="A11" s="319" t="s">
        <v>427</v>
      </c>
      <c r="B11" s="320"/>
      <c r="C11" s="321">
        <v>45382</v>
      </c>
      <c r="D11" s="321">
        <v>45291</v>
      </c>
    </row>
    <row r="12" spans="1:5" x14ac:dyDescent="0.25">
      <c r="A12" s="322"/>
      <c r="B12" s="320"/>
      <c r="C12" s="323"/>
      <c r="D12" s="323"/>
    </row>
    <row r="13" spans="1:5" x14ac:dyDescent="0.25">
      <c r="A13" s="324" t="s">
        <v>428</v>
      </c>
      <c r="B13" s="320"/>
      <c r="C13" s="325">
        <v>0</v>
      </c>
      <c r="D13" s="325">
        <v>0</v>
      </c>
    </row>
    <row r="14" spans="1:5" x14ac:dyDescent="0.25">
      <c r="A14" s="326" t="s">
        <v>429</v>
      </c>
      <c r="B14" s="324"/>
      <c r="C14" s="325">
        <v>0</v>
      </c>
      <c r="D14" s="325">
        <v>0</v>
      </c>
    </row>
    <row r="15" spans="1:5" x14ac:dyDescent="0.25">
      <c r="A15" s="324" t="s">
        <v>430</v>
      </c>
      <c r="B15" s="324"/>
      <c r="C15" s="327">
        <v>1350760856</v>
      </c>
      <c r="D15" s="325">
        <v>2043467035</v>
      </c>
    </row>
    <row r="16" spans="1:5" x14ac:dyDescent="0.25">
      <c r="A16" s="324" t="s">
        <v>431</v>
      </c>
      <c r="B16" s="324"/>
      <c r="C16" s="327">
        <v>1941527368</v>
      </c>
      <c r="D16" s="325">
        <v>2388545134</v>
      </c>
    </row>
    <row r="17" spans="1:4" x14ac:dyDescent="0.25">
      <c r="A17" s="324" t="s">
        <v>432</v>
      </c>
      <c r="B17" s="324"/>
      <c r="C17" s="325">
        <v>0</v>
      </c>
      <c r="D17" s="325">
        <v>0</v>
      </c>
    </row>
    <row r="18" spans="1:4" x14ac:dyDescent="0.25">
      <c r="A18" s="324" t="s">
        <v>433</v>
      </c>
      <c r="B18" s="324"/>
      <c r="C18" s="325">
        <v>0</v>
      </c>
      <c r="D18" s="325">
        <v>0</v>
      </c>
    </row>
    <row r="19" spans="1:4" x14ac:dyDescent="0.25">
      <c r="A19" s="324" t="s">
        <v>434</v>
      </c>
      <c r="B19" s="324"/>
      <c r="C19" s="328">
        <v>25618724</v>
      </c>
      <c r="D19" s="325">
        <v>26288726</v>
      </c>
    </row>
    <row r="20" spans="1:4" x14ac:dyDescent="0.25">
      <c r="A20" s="324"/>
      <c r="B20" s="324"/>
      <c r="C20" s="325"/>
      <c r="D20" s="325"/>
    </row>
    <row r="21" spans="1:4" ht="13.8" thickBot="1" x14ac:dyDescent="0.3">
      <c r="A21" s="329" t="s">
        <v>263</v>
      </c>
      <c r="B21" s="329"/>
      <c r="C21" s="330">
        <f>SUM($C$13:C20)</f>
        <v>3317906948</v>
      </c>
      <c r="D21" s="330">
        <f>SUM($D$13:D20)</f>
        <v>4458300895</v>
      </c>
    </row>
    <row r="22" spans="1:4" ht="13.8" thickTop="1" x14ac:dyDescent="0.25">
      <c r="C22" s="204"/>
    </row>
    <row r="23" spans="1:4" x14ac:dyDescent="0.25">
      <c r="C23" s="127"/>
    </row>
    <row r="24" spans="1:4" ht="52.5" customHeight="1" x14ac:dyDescent="0.25">
      <c r="A24" s="1040" t="s">
        <v>435</v>
      </c>
      <c r="B24" s="1040"/>
      <c r="C24" s="1040"/>
      <c r="D24" s="1040"/>
    </row>
    <row r="29" spans="1:4" ht="14.4" x14ac:dyDescent="0.3">
      <c r="A29"/>
      <c r="B29"/>
      <c r="C29"/>
      <c r="D29"/>
    </row>
    <row r="30" spans="1:4" ht="14.4" x14ac:dyDescent="0.3">
      <c r="A30"/>
      <c r="B30"/>
      <c r="C30"/>
      <c r="D30"/>
    </row>
    <row r="31" spans="1:4" ht="14.4" x14ac:dyDescent="0.3">
      <c r="A31"/>
      <c r="B31"/>
      <c r="C31"/>
      <c r="D31"/>
    </row>
    <row r="32" spans="1:4" ht="14.4" x14ac:dyDescent="0.3">
      <c r="A32"/>
      <c r="B32"/>
      <c r="C32"/>
      <c r="D32"/>
    </row>
    <row r="33" spans="1:4" ht="14.4" x14ac:dyDescent="0.3">
      <c r="A33"/>
      <c r="B33"/>
      <c r="C33"/>
      <c r="D33"/>
    </row>
    <row r="34" spans="1:4" ht="14.4" x14ac:dyDescent="0.3">
      <c r="A34"/>
      <c r="B34"/>
      <c r="C34"/>
      <c r="D34"/>
    </row>
    <row r="35" spans="1:4" ht="14.4" x14ac:dyDescent="0.3">
      <c r="A35"/>
      <c r="B35"/>
      <c r="C35"/>
      <c r="D35"/>
    </row>
    <row r="36" spans="1:4" ht="14.4" x14ac:dyDescent="0.3">
      <c r="A36"/>
      <c r="B36"/>
      <c r="C36"/>
      <c r="D36"/>
    </row>
    <row r="37" spans="1:4" ht="14.4" x14ac:dyDescent="0.3">
      <c r="A37"/>
      <c r="B37"/>
      <c r="C37"/>
      <c r="D37"/>
    </row>
    <row r="38" spans="1:4" ht="14.4" x14ac:dyDescent="0.3">
      <c r="A38"/>
      <c r="B38"/>
      <c r="C38"/>
      <c r="D38"/>
    </row>
    <row r="39" spans="1:4" ht="14.4" x14ac:dyDescent="0.3">
      <c r="A39"/>
      <c r="B39"/>
      <c r="C39"/>
      <c r="D39"/>
    </row>
    <row r="40" spans="1:4" ht="14.4" x14ac:dyDescent="0.3">
      <c r="A40"/>
      <c r="B40"/>
      <c r="C40"/>
      <c r="D40"/>
    </row>
    <row r="41" spans="1:4" ht="14.4" x14ac:dyDescent="0.3">
      <c r="A41"/>
      <c r="B41"/>
      <c r="C41"/>
      <c r="D41"/>
    </row>
    <row r="42" spans="1:4" ht="14.4" x14ac:dyDescent="0.3">
      <c r="A42"/>
      <c r="B42"/>
      <c r="C42"/>
      <c r="D42"/>
    </row>
    <row r="43" spans="1:4" ht="14.4" x14ac:dyDescent="0.3">
      <c r="A43"/>
      <c r="B43"/>
      <c r="C43"/>
      <c r="D43"/>
    </row>
    <row r="44" spans="1:4" ht="14.4" x14ac:dyDescent="0.3">
      <c r="A44"/>
      <c r="B44"/>
      <c r="C44"/>
      <c r="D44"/>
    </row>
    <row r="45" spans="1:4" ht="14.4" x14ac:dyDescent="0.3">
      <c r="A45"/>
      <c r="B45"/>
      <c r="C45"/>
      <c r="D45"/>
    </row>
    <row r="46" spans="1:4" ht="14.4" x14ac:dyDescent="0.3">
      <c r="A46"/>
      <c r="B46"/>
      <c r="C46"/>
      <c r="D46"/>
    </row>
    <row r="47" spans="1:4" ht="14.4" x14ac:dyDescent="0.3">
      <c r="A47"/>
      <c r="B47"/>
      <c r="C47"/>
      <c r="D47"/>
    </row>
    <row r="48" spans="1:4" ht="14.4" x14ac:dyDescent="0.3">
      <c r="A48"/>
      <c r="B48"/>
      <c r="C48"/>
      <c r="D48"/>
    </row>
    <row r="49" spans="1:4" ht="14.4" x14ac:dyDescent="0.3">
      <c r="A49"/>
      <c r="B49"/>
      <c r="C49"/>
      <c r="D49"/>
    </row>
    <row r="50" spans="1:4" ht="14.4" x14ac:dyDescent="0.3">
      <c r="A50"/>
      <c r="B50"/>
      <c r="C50"/>
      <c r="D50"/>
    </row>
    <row r="51" spans="1:4" ht="14.4" x14ac:dyDescent="0.3">
      <c r="A51"/>
      <c r="B51"/>
      <c r="C51"/>
      <c r="D51"/>
    </row>
  </sheetData>
  <mergeCells count="1">
    <mergeCell ref="A24:D24"/>
  </mergeCells>
  <hyperlinks>
    <hyperlink ref="E1" location="BG!A1" display="BG" xr:uid="{00000000-0004-0000-0800-000000000000}"/>
  </hyperlinks>
  <pageMargins left="0.70866141732283472" right="0.70866141732283472" top="0.74803149606299213" bottom="0.74803149606299213" header="0.31496062992125984" footer="0.31496062992125984"/>
  <pageSetup paperSize="5" scale="80" orientation="portrait" verticalDpi="0" r:id="rId1"/>
  <drawing r:id="rId2"/>
</worksheet>
</file>

<file path=_xmlsignatures/_rels/origin1.sigs.rels><?xml version="1.0" encoding="UTF-8" standalone="yes"?>
<Relationships xmlns="http://schemas.openxmlformats.org/package/2006/relationships"><Relationship Id="rId3" Type="http://schemas.openxmlformats.org/package/2006/relationships/digital-signature/signature" Target="sig1.xml"/><Relationship Id="rId2" Type="http://schemas.openxmlformats.org/package/2006/relationships/digital-signature/signature" Target="sig4.xml"/><Relationship Id="rId1" Type="http://schemas.openxmlformats.org/package/2006/relationships/digital-signature/signature" Target="sig3.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MP2PLTEchrcnj2NC4PZzCaAtEdg4VOafJFVN3oDBvzA=</DigestValue>
    </Reference>
    <Reference Type="http://www.w3.org/2000/09/xmldsig#Object" URI="#idOfficeObject">
      <DigestMethod Algorithm="http://www.w3.org/2001/04/xmlenc#sha256"/>
      <DigestValue>EkCHUPCyPfEVLDIj9MMaJIYwOMPleRDoRibNekmvHHg=</DigestValue>
    </Reference>
    <Reference Type="http://uri.etsi.org/01903#SignedProperties" URI="#idSignedProperties">
      <Transforms>
        <Transform Algorithm="http://www.w3.org/TR/2001/REC-xml-c14n-20010315"/>
      </Transforms>
      <DigestMethod Algorithm="http://www.w3.org/2001/04/xmlenc#sha256"/>
      <DigestValue>KNTj+lBY/yVv5YUvFTpdBIblKYcw9VQ1CJJBykEBX9Q=</DigestValue>
    </Reference>
  </SignedInfo>
  <SignatureValue>Z9LmXLD7G255olfPm6Mzc3OWR0lfdEMNS2YdWbsA/4IARC6tUOxUbSyIgv/fsbzI727P9N4+hX/m
iYbln2lCkko4hAWR8umF50gJ6sxTzIHAPgEpIxIqgJ+F/nl0CFGUv1brWbt1tFjLs8d8/TzUNNbO
gzn8BjemR5wGQk9bP3mX/pV+ahARCBCHd9BeqJGmyhNxKFQ5w4cYvW69WWBzakPAIaPkrwmlbVLk
Z61WyNZChO69GJ16b7x4n1joho9sPZG5NBVh5OS1r7GAC63ECAGxiIKzq3gNaXFgXCSnVFp1hcwf
daGkr1uYkKODwngKbkYMKgAb8eHXYnS1wvvVXA==</SignatureValue>
  <KeyInfo>
    <X509Data>
      <X509Certificate>MIIH9jCCBd6gAwIBAgIQYIV+N5ziKLNFuD/HzCRwAjANBgkqhkiG9w0BAQsFADCBhTELMAkGA1UEBhMCUFkxDTALBgNVBAoTBElDUFAxODA2BgNVBAsTL1ByZXN0YWRvciBDdWFsaWZpY2FkbyBkZSBTZXJ2aWNpb3MgZGUgQ29uZmlhbnphMRUwEwYDVQQDEwxDT0RFMTAwIFMuQS4xFjAUBgNVBAUTDVJVQzgwMDgwNjEwLTcwHhcNMjMxMjE1MTcwNDU0WhcNMjQxMjE1MTcwNDU0WjCBrzELMAkGA1UEBhMCUFkxKzApBgNVBAoTIkNFUlRJRklDQURPIENVQUxJRklDQURPIFRSSUJVVEFSSU8xCzAJBgNVBAsTAkYxMRUwEwYDVQQEEwxDQUNFUkVTIEJBRVoxFjAUBgNVBCoTDUhFQ1RPUiBEQU1JQU4xIzAhBgNVBAMTGkhFQ1RPUiBEQU1JQU4gQ0FDRVJFUyBCQUVaMRIwEAYDVQQFEwlDSTMzODY4ODgwggEiMA0GCSqGSIb3DQEBAQUAA4IBDwAwggEKAoIBAQChWmSO6YMDiOI2G+uA/KANGjeOcSLJFlx+zacdNJVoNgFn4fukPy3LFKwBE+4dD1zYlZxe0C0WaDkhjsu9RitY7FHVA9HAdvu7dzhvqM4zSoRW0q8SmOoa7LHdDZMRPRWlti6dVouQas0o92Uw3DbKhd8jKsBal9iCad9TPvhmfkUYkxl96Ig1yu6OnsCC8Id24MNbtTiMxFhIgcNcsNITnhJQt0Z9Zy6pR0IjQmC4KO8zW9zzX2TjonJZSfxu51Si0eO69zCEeO6Pyh2hNxsk5q1v/PTvC8PH2bBOqs5bgBeMfT1J19a5j9lmJOPTXc0IxlhWebMn2S/hl4jw24qxAgMBAAGjggM0MIIDMDAMBgNVHRMBAf8EAjAAMB0GA1UdDgQWBBT/NopP8hh647OBjIfn8aJgQvpKbTAfBgNVHSMEGDAWgBS+NVRiaGDnJtMxwV+XseL2ZM4H9TAOBgNVHQ8BAf8EBAMCBeAwgaoGA1UdEQSBojCBn4EXSEVDVE9SRC1DQUJASE9UTUFJTC5DT02kgYMwgYAxKjAoBgNVBAoTIUNPTlRST0xMRVIgQ09OVEFET1JFUyBZIEFVRElUT1JFUzEOMAwGA1UEDBMFU09DSU8xKjAoBgNVBA0MIUZJUk1BIEVMRUNUUsOTTklDQSBkZSBuaXZlbCBtZWRpbzEWMBQGA1UEBRMNUlVDODAwMjY1NTgtMDCB9wYDVR0gBIHvMIHsMIHpBgsrBgEEAYOucAEBBDCB2TBGBggrBgEFBQcCARY6aHR0cHM6Ly9jb2RlMTAwLmNvbS5weS9yZXBvc2l0b3Jpby1kZS1kb2N1bWVudG9zLXB1YmxpY29zLzCBjgYIKwYBBQUHAgIwgYEMf2NlcnRpZmljYWRvIGN1YWxpZmljYWRvIGRlIGZpcm1hIGVsZWN0csOzbmljYSB0aXBvIEYx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EwgYkGCCsGAQUFBwEBBH0wezA5BggrBgEFBQcwAYYtaHR0cDovL29jc3AuY29kZTEwMC5jb20ucHkvb2NzcC9jYS1jb2RlMTAwLXNhMD4GCCsGAQUFBzAChjJodHRwOi8vcGNhMS5jb2RlMTAwLmNvbS5weS9jZXJ0cy9jYS1jb2RlMTAwLXNhLmNlcjANBgkqhkiG9w0BAQsFAAOCAgEAgNnLBQpeIliEgb6dKJZjQh99l6L1OrmYyaIuVyFsFMJsmXrLZYD836hKd0lZJybDmdxrR/+lcE5ha/vGyXZx8FF/n0j6t79Cz+L+QVvm3fCi5MoJjnW0mLQC0O+FJw1V+z7EIvtBI0i1tqnDhW+oXeHg0gNmTehvj4f+kdlTyxiWy3GYldMj7FjlOmJpkIyIjnvwY3nPl59S/SrouPGsic8j1es/RyRGDNotBOmzb7I98/qlNoUv2xG7VQZNyTFMsYEEgZINEKuDoW3J5pQBrR5YuIha1DPvMCCblLGWLnZb+977Wk5t77AufDfFLZiGn1enTLnRJ2gJ1cgvSniZyaMvSnCHBWhbaRVnNxOXHBjzJAftktOoUTnFajwvpQfM+JXpHMaKGFnIW+WOxemQ8vsfGti8XayjzAzS9tJbR/Jk7ARHQaEuIej1kr4rvN0/nNA0XCA/YK2fJdtCMftNyIiUaLsnc9PXzvYNIbgz+tLiIA9/Lwimm5e5oO5MnVL2kuP/1jQsjlvy6F/sopT/dawLqg6G3laivhr9+sHQwzaSktg6UlRWEjWLGKI56vGEZHhT74+1LKAOwPyS5elcIF6Oidb/0lH8UiEza7GkcKrqUZPpPfGAukUfDop9BTW8RPSPOh+onSbjNyvydYeoetzNQ1+Q3j/q0NB0vyuD5i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18Ns3f8hXUnDOcx395+3kgvp34yDAHtjqrV0f7iXQQs=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drawing1.xml?ContentType=application/vnd.openxmlformats-officedocument.drawing+xml">
        <DigestMethod Algorithm="http://www.w3.org/2001/04/xmlenc#sha256"/>
        <DigestValue>o0sk3kQ9i7bSA0R4JUfSKt+HGWye0MY7/vJVM2pg7tI=</DigestValue>
      </Reference>
      <Reference URI="/xl/drawings/drawing10.xml?ContentType=application/vnd.openxmlformats-officedocument.drawing+xml">
        <DigestMethod Algorithm="http://www.w3.org/2001/04/xmlenc#sha256"/>
        <DigestValue>ZFlx+5td216XMZ+QWCLkNCdzyy8stjA9oAEmTQ66XX4=</DigestValue>
      </Reference>
      <Reference URI="/xl/drawings/drawing11.xml?ContentType=application/vnd.openxmlformats-officedocument.drawing+xml">
        <DigestMethod Algorithm="http://www.w3.org/2001/04/xmlenc#sha256"/>
        <DigestValue>1Dzggn7d158ZBsGEc79KksTgeulnLEAQzyp4T/WZUSY=</DigestValue>
      </Reference>
      <Reference URI="/xl/drawings/drawing12.xml?ContentType=application/vnd.openxmlformats-officedocument.drawing+xml">
        <DigestMethod Algorithm="http://www.w3.org/2001/04/xmlenc#sha256"/>
        <DigestValue>4CckPgVV3QktXjiRg6JFZUjZiVoN10QEn8gB1gE3fMM=</DigestValue>
      </Reference>
      <Reference URI="/xl/drawings/drawing13.xml?ContentType=application/vnd.openxmlformats-officedocument.drawing+xml">
        <DigestMethod Algorithm="http://www.w3.org/2001/04/xmlenc#sha256"/>
        <DigestValue>z3I81IQ38+q88pkwhCgf3Wig+tpQt9drF9CcIqiZ+9k=</DigestValue>
      </Reference>
      <Reference URI="/xl/drawings/drawing14.xml?ContentType=application/vnd.openxmlformats-officedocument.drawing+xml">
        <DigestMethod Algorithm="http://www.w3.org/2001/04/xmlenc#sha256"/>
        <DigestValue>5FdW76NGuNGgtXVZzJx31vdz5/SPnxraH6oHtyRZef4=</DigestValue>
      </Reference>
      <Reference URI="/xl/drawings/drawing15.xml?ContentType=application/vnd.openxmlformats-officedocument.drawing+xml">
        <DigestMethod Algorithm="http://www.w3.org/2001/04/xmlenc#sha256"/>
        <DigestValue>0VzKRKBzouDitZWS2T7w6uMkK1vG0vwdlbNp7on7wGE=</DigestValue>
      </Reference>
      <Reference URI="/xl/drawings/drawing16.xml?ContentType=application/vnd.openxmlformats-officedocument.drawing+xml">
        <DigestMethod Algorithm="http://www.w3.org/2001/04/xmlenc#sha256"/>
        <DigestValue>D4Ky7GirL3ZF3LJ9wlH1oAuQnInLUsWJEgW0cTu2CZ4=</DigestValue>
      </Reference>
      <Reference URI="/xl/drawings/drawing17.xml?ContentType=application/vnd.openxmlformats-officedocument.drawing+xml">
        <DigestMethod Algorithm="http://www.w3.org/2001/04/xmlenc#sha256"/>
        <DigestValue>XORuak7BWz9OewvQ+W6D6tTA+rapnlklNKrZFtfPW5k=</DigestValue>
      </Reference>
      <Reference URI="/xl/drawings/drawing18.xml?ContentType=application/vnd.openxmlformats-officedocument.drawing+xml">
        <DigestMethod Algorithm="http://www.w3.org/2001/04/xmlenc#sha256"/>
        <DigestValue>O3P7fid0aqQ1qVWjNVKxpJlnSwmvZdob7TJWUuc7ld0=</DigestValue>
      </Reference>
      <Reference URI="/xl/drawings/drawing19.xml?ContentType=application/vnd.openxmlformats-officedocument.drawing+xml">
        <DigestMethod Algorithm="http://www.w3.org/2001/04/xmlenc#sha256"/>
        <DigestValue>RSzsqKC7sPsuAEt1IiorMZbz4JhhWokQG4TO0QuW3Us=</DigestValue>
      </Reference>
      <Reference URI="/xl/drawings/drawing2.xml?ContentType=application/vnd.openxmlformats-officedocument.drawing+xml">
        <DigestMethod Algorithm="http://www.w3.org/2001/04/xmlenc#sha256"/>
        <DigestValue>7ZjbX3uHkwLtbG+PdP64EBqwUFri8S9p1KwASWy1AuU=</DigestValue>
      </Reference>
      <Reference URI="/xl/drawings/drawing20.xml?ContentType=application/vnd.openxmlformats-officedocument.drawing+xml">
        <DigestMethod Algorithm="http://www.w3.org/2001/04/xmlenc#sha256"/>
        <DigestValue>/9US7XFZFdz+J3JmGBY4pAV+7WSAZUC/EpkbIkmMHM0=</DigestValue>
      </Reference>
      <Reference URI="/xl/drawings/drawing21.xml?ContentType=application/vnd.openxmlformats-officedocument.drawing+xml">
        <DigestMethod Algorithm="http://www.w3.org/2001/04/xmlenc#sha256"/>
        <DigestValue>5fLi0OTdGl7Be20ydxs4PSi/aF3RffHs6Ci7aAd4YLg=</DigestValue>
      </Reference>
      <Reference URI="/xl/drawings/drawing22.xml?ContentType=application/vnd.openxmlformats-officedocument.drawing+xml">
        <DigestMethod Algorithm="http://www.w3.org/2001/04/xmlenc#sha256"/>
        <DigestValue>U2x85/rdpefmiaR0AiCL5YBCao98xMnLNhiauiPsXxo=</DigestValue>
      </Reference>
      <Reference URI="/xl/drawings/drawing23.xml?ContentType=application/vnd.openxmlformats-officedocument.drawing+xml">
        <DigestMethod Algorithm="http://www.w3.org/2001/04/xmlenc#sha256"/>
        <DigestValue>wHcOAuodyAWLOYjTZz84EeMLV/nduSLZgeOQUeK9izc=</DigestValue>
      </Reference>
      <Reference URI="/xl/drawings/drawing24.xml?ContentType=application/vnd.openxmlformats-officedocument.drawing+xml">
        <DigestMethod Algorithm="http://www.w3.org/2001/04/xmlenc#sha256"/>
        <DigestValue>rnVKN2/x4/zbCUHba36p2D0tP52DJEdF3kpy4eIXFNg=</DigestValue>
      </Reference>
      <Reference URI="/xl/drawings/drawing25.xml?ContentType=application/vnd.openxmlformats-officedocument.drawing+xml">
        <DigestMethod Algorithm="http://www.w3.org/2001/04/xmlenc#sha256"/>
        <DigestValue>VUm8+knPkA3sxhBR6WODwBg4BR10JdGz1Klwh3p9DEg=</DigestValue>
      </Reference>
      <Reference URI="/xl/drawings/drawing26.xml?ContentType=application/vnd.openxmlformats-officedocument.drawing+xml">
        <DigestMethod Algorithm="http://www.w3.org/2001/04/xmlenc#sha256"/>
        <DigestValue>Pt98tSrS4cz6YkJhy+m14e73HVDCKxSbvewCfvyplAM=</DigestValue>
      </Reference>
      <Reference URI="/xl/drawings/drawing27.xml?ContentType=application/vnd.openxmlformats-officedocument.drawing+xml">
        <DigestMethod Algorithm="http://www.w3.org/2001/04/xmlenc#sha256"/>
        <DigestValue>FvOezTtDVcXj85MM2JN2AS2G7Q5ZQ4CU7h+NFn5NO+g=</DigestValue>
      </Reference>
      <Reference URI="/xl/drawings/drawing28.xml?ContentType=application/vnd.openxmlformats-officedocument.drawing+xml">
        <DigestMethod Algorithm="http://www.w3.org/2001/04/xmlenc#sha256"/>
        <DigestValue>1oCKf4sa/8rh1GktTJXQrkK5uJvnmyZEkjf6pExm/no=</DigestValue>
      </Reference>
      <Reference URI="/xl/drawings/drawing29.xml?ContentType=application/vnd.openxmlformats-officedocument.drawing+xml">
        <DigestMethod Algorithm="http://www.w3.org/2001/04/xmlenc#sha256"/>
        <DigestValue>BGieRcP4RcOcvOhwWsICzdLngjPDySWHe2snvzB9Ik8=</DigestValue>
      </Reference>
      <Reference URI="/xl/drawings/drawing3.xml?ContentType=application/vnd.openxmlformats-officedocument.drawing+xml">
        <DigestMethod Algorithm="http://www.w3.org/2001/04/xmlenc#sha256"/>
        <DigestValue>vh7VMGGrQ3DfGPan3zOsVXC2zJD4Nmy8yxCe3UdHZEU=</DigestValue>
      </Reference>
      <Reference URI="/xl/drawings/drawing30.xml?ContentType=application/vnd.openxmlformats-officedocument.drawing+xml">
        <DigestMethod Algorithm="http://www.w3.org/2001/04/xmlenc#sha256"/>
        <DigestValue>Ws4/JJTCA6YM0jRqcFaZpJinJ0zDpARBe3MzeZzcpJc=</DigestValue>
      </Reference>
      <Reference URI="/xl/drawings/drawing31.xml?ContentType=application/vnd.openxmlformats-officedocument.drawing+xml">
        <DigestMethod Algorithm="http://www.w3.org/2001/04/xmlenc#sha256"/>
        <DigestValue>RrH0/Oszi/rEHq6okj/mR+8v3dTzsQXUpfQ5eftbqZg=</DigestValue>
      </Reference>
      <Reference URI="/xl/drawings/drawing32.xml?ContentType=application/vnd.openxmlformats-officedocument.drawing+xml">
        <DigestMethod Algorithm="http://www.w3.org/2001/04/xmlenc#sha256"/>
        <DigestValue>43Ba0+4S0MheWOSES6lR7UqaJpk11XQUYHFAGJlySAg=</DigestValue>
      </Reference>
      <Reference URI="/xl/drawings/drawing33.xml?ContentType=application/vnd.openxmlformats-officedocument.drawing+xml">
        <DigestMethod Algorithm="http://www.w3.org/2001/04/xmlenc#sha256"/>
        <DigestValue>hQCEl7MzfY+vWvoCgcbFb2CjRZGEgCetHt4t+3D/VF4=</DigestValue>
      </Reference>
      <Reference URI="/xl/drawings/drawing34.xml?ContentType=application/vnd.openxmlformats-officedocument.drawing+xml">
        <DigestMethod Algorithm="http://www.w3.org/2001/04/xmlenc#sha256"/>
        <DigestValue>qhWaHUxhPiPGEEGFa4v4rN8o3+EcPItnlwdC92o2l1Y=</DigestValue>
      </Reference>
      <Reference URI="/xl/drawings/drawing35.xml?ContentType=application/vnd.openxmlformats-officedocument.drawing+xml">
        <DigestMethod Algorithm="http://www.w3.org/2001/04/xmlenc#sha256"/>
        <DigestValue>V1+UYceW4QOnimR4GMxL8TPgjiyoK/wnO3ECsbTTlng=</DigestValue>
      </Reference>
      <Reference URI="/xl/drawings/drawing36.xml?ContentType=application/vnd.openxmlformats-officedocument.drawing+xml">
        <DigestMethod Algorithm="http://www.w3.org/2001/04/xmlenc#sha256"/>
        <DigestValue>5fb9xgmZKy5dqs3B1u2nAcxaU6Fzkr5Ar/bZNYBfWPg=</DigestValue>
      </Reference>
      <Reference URI="/xl/drawings/drawing37.xml?ContentType=application/vnd.openxmlformats-officedocument.drawing+xml">
        <DigestMethod Algorithm="http://www.w3.org/2001/04/xmlenc#sha256"/>
        <DigestValue>fH4d0cVViPFDs/xKSMAHoddoVSQaervVupEn63qs4o4=</DigestValue>
      </Reference>
      <Reference URI="/xl/drawings/drawing38.xml?ContentType=application/vnd.openxmlformats-officedocument.drawing+xml">
        <DigestMethod Algorithm="http://www.w3.org/2001/04/xmlenc#sha256"/>
        <DigestValue>wi2pWkCaUFAOusqPslvDy/folyXfIYNmsOYSEBpqbtM=</DigestValue>
      </Reference>
      <Reference URI="/xl/drawings/drawing39.xml?ContentType=application/vnd.openxmlformats-officedocument.drawing+xml">
        <DigestMethod Algorithm="http://www.w3.org/2001/04/xmlenc#sha256"/>
        <DigestValue>0FwmHdPMX7xYGhlBNagrrqvPPUGj3ZMhiEqwSiXd+Uw=</DigestValue>
      </Reference>
      <Reference URI="/xl/drawings/drawing4.xml?ContentType=application/vnd.openxmlformats-officedocument.drawing+xml">
        <DigestMethod Algorithm="http://www.w3.org/2001/04/xmlenc#sha256"/>
        <DigestValue>jA8E3KhjcgWM+90/ju5bzzeLUac5iAVrTe0fq6NBM/Y=</DigestValue>
      </Reference>
      <Reference URI="/xl/drawings/drawing40.xml?ContentType=application/vnd.openxmlformats-officedocument.drawing+xml">
        <DigestMethod Algorithm="http://www.w3.org/2001/04/xmlenc#sha256"/>
        <DigestValue>s4fCtkXRNg4bD8LyjqU0UzR6vZmxdyPfeGYmmJm978w=</DigestValue>
      </Reference>
      <Reference URI="/xl/drawings/drawing41.xml?ContentType=application/vnd.openxmlformats-officedocument.drawing+xml">
        <DigestMethod Algorithm="http://www.w3.org/2001/04/xmlenc#sha256"/>
        <DigestValue>JFZPOPLNNDoz2GyMWRTE9Z4siq7F6LZBxSl4LLyxn/Y=</DigestValue>
      </Reference>
      <Reference URI="/xl/drawings/drawing42.xml?ContentType=application/vnd.openxmlformats-officedocument.drawing+xml">
        <DigestMethod Algorithm="http://www.w3.org/2001/04/xmlenc#sha256"/>
        <DigestValue>XrfirXeZm1xEFXBF7DPV05a1VoRglstPuuJF9Yde6NA=</DigestValue>
      </Reference>
      <Reference URI="/xl/drawings/drawing43.xml?ContentType=application/vnd.openxmlformats-officedocument.drawing+xml">
        <DigestMethod Algorithm="http://www.w3.org/2001/04/xmlenc#sha256"/>
        <DigestValue>KWsQ6c6AnNsEj8WrqeHTeAF/Xt8vUGT1iy5j0046PJ8=</DigestValue>
      </Reference>
      <Reference URI="/xl/drawings/drawing44.xml?ContentType=application/vnd.openxmlformats-officedocument.drawing+xml">
        <DigestMethod Algorithm="http://www.w3.org/2001/04/xmlenc#sha256"/>
        <DigestValue>Wu9D6EIEwavOZKXaGn2sQvXujgte5qnstkIXRIfFZKE=</DigestValue>
      </Reference>
      <Reference URI="/xl/drawings/drawing45.xml?ContentType=application/vnd.openxmlformats-officedocument.drawing+xml">
        <DigestMethod Algorithm="http://www.w3.org/2001/04/xmlenc#sha256"/>
        <DigestValue>pqpaAGDnG1du/upJ7zp1D9/WHJE7aJGVRjNYN2c+mhQ=</DigestValue>
      </Reference>
      <Reference URI="/xl/drawings/drawing46.xml?ContentType=application/vnd.openxmlformats-officedocument.drawing+xml">
        <DigestMethod Algorithm="http://www.w3.org/2001/04/xmlenc#sha256"/>
        <DigestValue>qV4C2IUv6HEGDKDlb5igMypad4R3k8dRAUhq0wIaPgk=</DigestValue>
      </Reference>
      <Reference URI="/xl/drawings/drawing5.xml?ContentType=application/vnd.openxmlformats-officedocument.drawing+xml">
        <DigestMethod Algorithm="http://www.w3.org/2001/04/xmlenc#sha256"/>
        <DigestValue>JGMCchphwaUXdFbWkj1xsxcLieTbFhEtlnfelaiODiY=</DigestValue>
      </Reference>
      <Reference URI="/xl/drawings/drawing6.xml?ContentType=application/vnd.openxmlformats-officedocument.drawing+xml">
        <DigestMethod Algorithm="http://www.w3.org/2001/04/xmlenc#sha256"/>
        <DigestValue>Gkf8X9e30tIrI+zVHWuNAHGHdEV1PZ0nBwSK1O5dFLU=</DigestValue>
      </Reference>
      <Reference URI="/xl/drawings/drawing7.xml?ContentType=application/vnd.openxmlformats-officedocument.drawing+xml">
        <DigestMethod Algorithm="http://www.w3.org/2001/04/xmlenc#sha256"/>
        <DigestValue>X4uPaQBRPl/MINdTxnYhcM0m7V37gx5ebpwaNkO8U7Y=</DigestValue>
      </Reference>
      <Reference URI="/xl/drawings/drawing8.xml?ContentType=application/vnd.openxmlformats-officedocument.drawing+xml">
        <DigestMethod Algorithm="http://www.w3.org/2001/04/xmlenc#sha256"/>
        <DigestValue>lC7te7GoVEbVJw8GsVObD8vNiqtqPcvCYtw5+Dlyg18=</DigestValue>
      </Reference>
      <Reference URI="/xl/drawings/drawing9.xml?ContentType=application/vnd.openxmlformats-officedocument.drawing+xml">
        <DigestMethod Algorithm="http://www.w3.org/2001/04/xmlenc#sha256"/>
        <DigestValue>kQEjbrxYZqsJdZ6oXup9if81KZiBCAvxyGxoVfNTUAI=</DigestValue>
      </Reference>
      <Reference URI="/xl/drawings/vmlDrawing1.vml?ContentType=application/vnd.openxmlformats-officedocument.vmlDrawing">
        <DigestMethod Algorithm="http://www.w3.org/2001/04/xmlenc#sha256"/>
        <DigestValue>xZDp4mELzt0TmopLmxURT8xIhIuiSSzTssWP8bFX7Os=</DigestValue>
      </Reference>
      <Reference URI="/xl/media/image1.jpeg?ContentType=image/jpeg">
        <DigestMethod Algorithm="http://www.w3.org/2001/04/xmlenc#sha256"/>
        <DigestValue>RxZcdO9b/9XsuYmeEvsIVUqt++nawVGQaHRQYugTHZk=</DigestValue>
      </Reference>
      <Reference URI="/xl/printerSettings/printerSettings1.bin?ContentType=application/vnd.openxmlformats-officedocument.spreadsheetml.printerSettings">
        <DigestMethod Algorithm="http://www.w3.org/2001/04/xmlenc#sha256"/>
        <DigestValue>vvroTVksS1zTgK2g3sPwTA/JrL0Y8zu9stNbGgEtQ8E=</DigestValue>
      </Reference>
      <Reference URI="/xl/printerSettings/printerSettings10.bin?ContentType=application/vnd.openxmlformats-officedocument.spreadsheetml.printerSettings">
        <DigestMethod Algorithm="http://www.w3.org/2001/04/xmlenc#sha256"/>
        <DigestValue>oIp0DJB/ttGTJ6aM/yeiDqnUYXP3Az437MGdJtOxPLQ=</DigestValue>
      </Reference>
      <Reference URI="/xl/printerSettings/printerSettings11.bin?ContentType=application/vnd.openxmlformats-officedocument.spreadsheetml.printerSettings">
        <DigestMethod Algorithm="http://www.w3.org/2001/04/xmlenc#sha256"/>
        <DigestValue>oIp0DJB/ttGTJ6aM/yeiDqnUYXP3Az437MGdJtOxPLQ=</DigestValue>
      </Reference>
      <Reference URI="/xl/printerSettings/printerSettings12.bin?ContentType=application/vnd.openxmlformats-officedocument.spreadsheetml.printerSettings">
        <DigestMethod Algorithm="http://www.w3.org/2001/04/xmlenc#sha256"/>
        <DigestValue>oIp0DJB/ttGTJ6aM/yeiDqnUYXP3Az437MGdJtOxPLQ=</DigestValue>
      </Reference>
      <Reference URI="/xl/printerSettings/printerSettings13.bin?ContentType=application/vnd.openxmlformats-officedocument.spreadsheetml.printerSettings">
        <DigestMethod Algorithm="http://www.w3.org/2001/04/xmlenc#sha256"/>
        <DigestValue>R7381TN5uEhsqXFjo4c8wPNisVJUzZbU1yGSWbuU88c=</DigestValue>
      </Reference>
      <Reference URI="/xl/printerSettings/printerSettings14.bin?ContentType=application/vnd.openxmlformats-officedocument.spreadsheetml.printerSettings">
        <DigestMethod Algorithm="http://www.w3.org/2001/04/xmlenc#sha256"/>
        <DigestValue>QJ4fAUF8cTQVfPKIWOGzsu5T8IO/UEZWeyOAJ9c8zYw=</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R7381TN5uEhsqXFjo4c8wPNisVJUzZbU1yGSWbuU88c=</DigestValue>
      </Reference>
      <Reference URI="/xl/printerSettings/printerSettings17.bin?ContentType=application/vnd.openxmlformats-officedocument.spreadsheetml.printerSettings">
        <DigestMethod Algorithm="http://www.w3.org/2001/04/xmlenc#sha256"/>
        <DigestValue>jqnpqOdrZNpPDlsA6eGCQZiw1dum7FB9Gc4KLWxc6MM=</DigestValue>
      </Reference>
      <Reference URI="/xl/printerSettings/printerSettings18.bin?ContentType=application/vnd.openxmlformats-officedocument.spreadsheetml.printerSettings">
        <DigestMethod Algorithm="http://www.w3.org/2001/04/xmlenc#sha256"/>
        <DigestValue>cQFzBEkYMrlAHfSxPwMlCI/PFjDjX81hjxhImGIOB08=</DigestValue>
      </Reference>
      <Reference URI="/xl/printerSettings/printerSettings19.bin?ContentType=application/vnd.openxmlformats-officedocument.spreadsheetml.printerSettings">
        <DigestMethod Algorithm="http://www.w3.org/2001/04/xmlenc#sha256"/>
        <DigestValue>tVOuYuRrdzbo8LP45TcsSYVclOdSaPaGljr1PpHM/4g=</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20.bin?ContentType=application/vnd.openxmlformats-officedocument.spreadsheetml.printerSettings">
        <DigestMethod Algorithm="http://www.w3.org/2001/04/xmlenc#sha256"/>
        <DigestValue>lhqNU7rBRuoOJmmM9bzOZSyyB084+UHPE3b+4bG2W2E=</DigestValue>
      </Reference>
      <Reference URI="/xl/printerSettings/printerSettings21.bin?ContentType=application/vnd.openxmlformats-officedocument.spreadsheetml.printerSettings">
        <DigestMethod Algorithm="http://www.w3.org/2001/04/xmlenc#sha256"/>
        <DigestValue>hn9N2FuhLED1G+oO9NyaIcvvOOi+Obt7ukBjap+G5yY=</DigestValue>
      </Reference>
      <Reference URI="/xl/printerSettings/printerSettings22.bin?ContentType=application/vnd.openxmlformats-officedocument.spreadsheetml.printerSettings">
        <DigestMethod Algorithm="http://www.w3.org/2001/04/xmlenc#sha256"/>
        <DigestValue>eyrafQt42PO5IixG42EBDPuWLmU5GCuFx37r5Ws58H0=</DigestValue>
      </Reference>
      <Reference URI="/xl/printerSettings/printerSettings23.bin?ContentType=application/vnd.openxmlformats-officedocument.spreadsheetml.printerSettings">
        <DigestMethod Algorithm="http://www.w3.org/2001/04/xmlenc#sha256"/>
        <DigestValue>R7381TN5uEhsqXFjo4c8wPNisVJUzZbU1yGSWbuU88c=</DigestValue>
      </Reference>
      <Reference URI="/xl/printerSettings/printerSettings24.bin?ContentType=application/vnd.openxmlformats-officedocument.spreadsheetml.printerSettings">
        <DigestMethod Algorithm="http://www.w3.org/2001/04/xmlenc#sha256"/>
        <DigestValue>tVOuYuRrdzbo8LP45TcsSYVclOdSaPaGljr1PpHM/4g=</DigestValue>
      </Reference>
      <Reference URI="/xl/printerSettings/printerSettings25.bin?ContentType=application/vnd.openxmlformats-officedocument.spreadsheetml.printerSettings">
        <DigestMethod Algorithm="http://www.w3.org/2001/04/xmlenc#sha256"/>
        <DigestValue>R7381TN5uEhsqXFjo4c8wPNisVJUzZbU1yGSWbuU88c=</DigestValue>
      </Reference>
      <Reference URI="/xl/printerSettings/printerSettings26.bin?ContentType=application/vnd.openxmlformats-officedocument.spreadsheetml.printerSettings">
        <DigestMethod Algorithm="http://www.w3.org/2001/04/xmlenc#sha256"/>
        <DigestValue>CPmghBcq8M3AOC7OD9E4RGQCJ4N82avzjW2vuKZebXA=</DigestValue>
      </Reference>
      <Reference URI="/xl/printerSettings/printerSettings27.bin?ContentType=application/vnd.openxmlformats-officedocument.spreadsheetml.printerSettings">
        <DigestMethod Algorithm="http://www.w3.org/2001/04/xmlenc#sha256"/>
        <DigestValue>G7/8T+ikEXnfRjhcxUiBp5De+f5Bc0hRZGOD68uOYZY=</DigestValue>
      </Reference>
      <Reference URI="/xl/printerSettings/printerSettings28.bin?ContentType=application/vnd.openxmlformats-officedocument.spreadsheetml.printerSettings">
        <DigestMethod Algorithm="http://www.w3.org/2001/04/xmlenc#sha256"/>
        <DigestValue>CPmghBcq8M3AOC7OD9E4RGQCJ4N82avzjW2vuKZebXA=</DigestValue>
      </Reference>
      <Reference URI="/xl/printerSettings/printerSettings29.bin?ContentType=application/vnd.openxmlformats-officedocument.spreadsheetml.printerSettings">
        <DigestMethod Algorithm="http://www.w3.org/2001/04/xmlenc#sha256"/>
        <DigestValue>CPmghBcq8M3AOC7OD9E4RGQCJ4N82avzjW2vuKZebXA=</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30.bin?ContentType=application/vnd.openxmlformats-officedocument.spreadsheetml.printerSettings">
        <DigestMethod Algorithm="http://www.w3.org/2001/04/xmlenc#sha256"/>
        <DigestValue>tVOuYuRrdzbo8LP45TcsSYVclOdSaPaGljr1PpHM/4g=</DigestValue>
      </Reference>
      <Reference URI="/xl/printerSettings/printerSettings4.bin?ContentType=application/vnd.openxmlformats-officedocument.spreadsheetml.printerSettings">
        <DigestMethod Algorithm="http://www.w3.org/2001/04/xmlenc#sha256"/>
        <DigestValue>6EIO3e21bOwbnjKQz+zIjr+Pxwab/m+Z7ldhrhyDrNE=</DigestValue>
      </Reference>
      <Reference URI="/xl/printerSettings/printerSettings5.bin?ContentType=application/vnd.openxmlformats-officedocument.spreadsheetml.printerSettings">
        <DigestMethod Algorithm="http://www.w3.org/2001/04/xmlenc#sha256"/>
        <DigestValue>B3RcMoG0M4CSkiDeraosKAmrATujZdPdWuBIKdpB3UM=</DigestValue>
      </Reference>
      <Reference URI="/xl/printerSettings/printerSettings6.bin?ContentType=application/vnd.openxmlformats-officedocument.spreadsheetml.printerSettings">
        <DigestMethod Algorithm="http://www.w3.org/2001/04/xmlenc#sha256"/>
        <DigestValue>dR2fHHgkjZkBXAtNKZyiWgHhZMIN6JmxD4cfaizpB6I=</DigestValue>
      </Reference>
      <Reference URI="/xl/printerSettings/printerSettings7.bin?ContentType=application/vnd.openxmlformats-officedocument.spreadsheetml.printerSettings">
        <DigestMethod Algorithm="http://www.w3.org/2001/04/xmlenc#sha256"/>
        <DigestValue>vvroTVksS1zTgK2g3sPwTA/JrL0Y8zu9stNbGgEtQ8E=</DigestValue>
      </Reference>
      <Reference URI="/xl/printerSettings/printerSettings8.bin?ContentType=application/vnd.openxmlformats-officedocument.spreadsheetml.printerSettings">
        <DigestMethod Algorithm="http://www.w3.org/2001/04/xmlenc#sha256"/>
        <DigestValue>vZUn7ZGuM67wFU3milm+1OE9hLTFW/2mSrXew0ppy6I=</DigestValue>
      </Reference>
      <Reference URI="/xl/printerSettings/printerSettings9.bin?ContentType=application/vnd.openxmlformats-officedocument.spreadsheetml.printerSettings">
        <DigestMethod Algorithm="http://www.w3.org/2001/04/xmlenc#sha256"/>
        <DigestValue>pzHCxJZJqV8QN3TxJNQIsgGd/jmH7l/G8/3LR3ZSRLA=</DigestValue>
      </Reference>
      <Reference URI="/xl/sharedStrings.xml?ContentType=application/vnd.openxmlformats-officedocument.spreadsheetml.sharedStrings+xml">
        <DigestMethod Algorithm="http://www.w3.org/2001/04/xmlenc#sha256"/>
        <DigestValue>/KycuS+cprsIMfV4JGfyRa2ptmDugDnKTClCcBzn6fQ=</DigestValue>
      </Reference>
      <Reference URI="/xl/styles.xml?ContentType=application/vnd.openxmlformats-officedocument.spreadsheetml.styles+xml">
        <DigestMethod Algorithm="http://www.w3.org/2001/04/xmlenc#sha256"/>
        <DigestValue>6V1fAYS9o/H3oitXVYjztrcivVNuum2nma+H0npY15U=</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KyJbqzbb5jvhSRQi6VZWn1VwWt00DfqX9z1hvlU1CuQ=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mOmN2Z7hikaYCjUzswCkgmJayiTdIhyKTQbH0OjhjaE=</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iDKRbQeUJNoMTGkmhj7I3OaYgUfiKKxJjZm0/XUcKEI=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72Dh22/5nJs8GzgoNSIITAueNO0MuL3xBNDlajrLDKQ=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hcFjmh/taubrs95689JpJIX/gVpKtvtiwE9lVMcyjeA=</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3EFCoJP7ifyySvEb6sRl69VZmMEijuWu+DwqVOqUwh4=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/ABQqklRKa6OSvaoYq/2qxO+psOHjKgFiwLX65E42Nc=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h8vbOT+OpYz0NdndSwaxkNWTXH2xpJOW1L6pEbbF8iE=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mAQlRSm04J1DRxPp4q2wftPCGTyEYai0TrYnm/KFKHE=</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/D4t3XmnzUR4dhFKhWVHKCqQ1gmwDLMCkBq8P+4Cluo=</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gpcLQiPS9HAzF9DePq9gt+LDxeaoVjJpzPRf62XuvDc=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pmKSNYDvF7HQxORWFdYtsOyFk6Ls9Dg6fsGI2e3sJPM=</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02lJbVdVnanyLfi4AmozvxTwDr/5WWaeBKAdQv8SS0E=</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RSm8icywiTgv50l8xlfNDKcdLa7+jmusVPLdUrq5cXU=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h4/YGk/vmmkw9SZf/00KacJZUtS+Gg+8i2zqBfyQucM=</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xDLf69K9KXLBRzVLgm+7o5FhfSXDymojtWNjnYCSHm8=</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IBWvLkjeGZcevxXh8Pg4QQMyF6OaLSlFBv9vI604zlA=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eB5X5zReUV8woBoYmoQ8kwdzy1cYZZNrSu6sfiDzsLo=</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RSyVO11LhnEMVaArC+/1m7pINpslopJIyvVN9dwZ3zE=</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//wXDqTCPbwapFD5XCzwmlHPsZ6uOegDCu8UfeveWo8=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OHu9AkCQCFbZ3ZtURDNNEJIpex/TyYnpZFK5uOhcp9g=</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1sLqT74frk9tHB3RhD93B6Tvl8mVnCtTp7N1y7wuE5E=</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9wCNsaKwrc7dyH7GRbkRkCBWj5cjzGQobA+UY1XfP+8=</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1z2IX2FtUXLQBYafOsq/Xuvzaa+HQquBn7K+cS9L/ko=</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TFTJWlcTFqpsWSyI0c/R/AtsM6QqhMKs7MqwNH3COsg=</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xtGxpqrt37iD/KHXDxHVvL4MnUdHCcozoBH7GMRZJ0Y=</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5dGEBXVB03aLoMSs3kVj+7uSVfRUn+P+vrF5Xe7KTag=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ZMChrI3IITF3LKOoeOyhEeXL/hL33nMVah4dAu3F/xk=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16IUm8i2TBKEyDAckJji8PeBBLSTg+icqwH5sIjtkWU=</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UcR56L7MXdj7Ym/WJwc0VyYzh0jeSW4KD0FNPFrP7Pc=</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NMf1Z4059S357pOaZ0BPcE5MsYfHmd8wplD2GnkOIug=</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l+0R5TuapshY12F0OsFviurzh44nchwZOrD07QUchRU=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3Ouq9KJfbvhEBL/VXg80n3uVB5o4bVzJ4wDYuOyArMs=</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GX7aNl0hxmPk/MBqNX5z6OG05/NjGfRqMvdXoCQzGu4=</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5Wet8zB8jlFSzRFz/e8ugFp2wS3KwjxEZvFqFjrfJME=</DigestValue>
      </Reference>
      <Reference URI="/xl/worksheets/sheet10.xml?ContentType=application/vnd.openxmlformats-officedocument.spreadsheetml.worksheet+xml">
        <DigestMethod Algorithm="http://www.w3.org/2001/04/xmlenc#sha256"/>
        <DigestValue>rLktDZ7sm1BtllPIqfTyCQlUFT6+L9vGkhyPpH+P7k4=</DigestValue>
      </Reference>
      <Reference URI="/xl/worksheets/sheet11.xml?ContentType=application/vnd.openxmlformats-officedocument.spreadsheetml.worksheet+xml">
        <DigestMethod Algorithm="http://www.w3.org/2001/04/xmlenc#sha256"/>
        <DigestValue>hOZIpn01+jfGNta+aThdyPDb2F/i0iWClNUVYkLTmdA=</DigestValue>
      </Reference>
      <Reference URI="/xl/worksheets/sheet12.xml?ContentType=application/vnd.openxmlformats-officedocument.spreadsheetml.worksheet+xml">
        <DigestMethod Algorithm="http://www.w3.org/2001/04/xmlenc#sha256"/>
        <DigestValue>fvOr1FHOODJgbj5PneQk8drPHOJsL0Ox/PBMd46H//A=</DigestValue>
      </Reference>
      <Reference URI="/xl/worksheets/sheet13.xml?ContentType=application/vnd.openxmlformats-officedocument.spreadsheetml.worksheet+xml">
        <DigestMethod Algorithm="http://www.w3.org/2001/04/xmlenc#sha256"/>
        <DigestValue>5PLwCQTz5dQeNm3gDHbogp6e/dLgeKe4LwtP2ZsFA+A=</DigestValue>
      </Reference>
      <Reference URI="/xl/worksheets/sheet14.xml?ContentType=application/vnd.openxmlformats-officedocument.spreadsheetml.worksheet+xml">
        <DigestMethod Algorithm="http://www.w3.org/2001/04/xmlenc#sha256"/>
        <DigestValue>xiL4TLhhV/pg/sm1D8crRMm8ApocLrAptNL0n9yx2ps=</DigestValue>
      </Reference>
      <Reference URI="/xl/worksheets/sheet15.xml?ContentType=application/vnd.openxmlformats-officedocument.spreadsheetml.worksheet+xml">
        <DigestMethod Algorithm="http://www.w3.org/2001/04/xmlenc#sha256"/>
        <DigestValue>VojjRw/ky9CkzyRc47DDiCNNxlGqQP8Da35cIWc/suo=</DigestValue>
      </Reference>
      <Reference URI="/xl/worksheets/sheet16.xml?ContentType=application/vnd.openxmlformats-officedocument.spreadsheetml.worksheet+xml">
        <DigestMethod Algorithm="http://www.w3.org/2001/04/xmlenc#sha256"/>
        <DigestValue>8DreKzzQo+WCKZ8ujsZpNULQR+amXJmVW09r2QJf7bs=</DigestValue>
      </Reference>
      <Reference URI="/xl/worksheets/sheet17.xml?ContentType=application/vnd.openxmlformats-officedocument.spreadsheetml.worksheet+xml">
        <DigestMethod Algorithm="http://www.w3.org/2001/04/xmlenc#sha256"/>
        <DigestValue>lifBlKKpjoSTTs/l3L1ujWpjGgjJwkq+L8tTQcivjJo=</DigestValue>
      </Reference>
      <Reference URI="/xl/worksheets/sheet18.xml?ContentType=application/vnd.openxmlformats-officedocument.spreadsheetml.worksheet+xml">
        <DigestMethod Algorithm="http://www.w3.org/2001/04/xmlenc#sha256"/>
        <DigestValue>o+7AcrJQoCZvf6Y4E9iJ/58ZGZo0wxxAQKAHme6MQTs=</DigestValue>
      </Reference>
      <Reference URI="/xl/worksheets/sheet19.xml?ContentType=application/vnd.openxmlformats-officedocument.spreadsheetml.worksheet+xml">
        <DigestMethod Algorithm="http://www.w3.org/2001/04/xmlenc#sha256"/>
        <DigestValue>b0bxZiwdkC39w7IOCicljhMRVzNdSJ5sjKCWqt2TsIY=</DigestValue>
      </Reference>
      <Reference URI="/xl/worksheets/sheet2.xml?ContentType=application/vnd.openxmlformats-officedocument.spreadsheetml.worksheet+xml">
        <DigestMethod Algorithm="http://www.w3.org/2001/04/xmlenc#sha256"/>
        <DigestValue>LSm8tJBVcoWb/2N2JPzQAct/KnuBbdPT57wUOceYbT8=</DigestValue>
      </Reference>
      <Reference URI="/xl/worksheets/sheet20.xml?ContentType=application/vnd.openxmlformats-officedocument.spreadsheetml.worksheet+xml">
        <DigestMethod Algorithm="http://www.w3.org/2001/04/xmlenc#sha256"/>
        <DigestValue>vFsBFTuoi30X09asrqBJpv97kfW7Ytah4HXABkc1p6E=</DigestValue>
      </Reference>
      <Reference URI="/xl/worksheets/sheet21.xml?ContentType=application/vnd.openxmlformats-officedocument.spreadsheetml.worksheet+xml">
        <DigestMethod Algorithm="http://www.w3.org/2001/04/xmlenc#sha256"/>
        <DigestValue>V0AglwnCSh/dG7aJU9sLuAkoTHPt3uZI9KwxIHKHDAE=</DigestValue>
      </Reference>
      <Reference URI="/xl/worksheets/sheet22.xml?ContentType=application/vnd.openxmlformats-officedocument.spreadsheetml.worksheet+xml">
        <DigestMethod Algorithm="http://www.w3.org/2001/04/xmlenc#sha256"/>
        <DigestValue>cA47BgXdM21LZ2yNqVZCOIngk5IlCaYDPRbODVcqim4=</DigestValue>
      </Reference>
      <Reference URI="/xl/worksheets/sheet23.xml?ContentType=application/vnd.openxmlformats-officedocument.spreadsheetml.worksheet+xml">
        <DigestMethod Algorithm="http://www.w3.org/2001/04/xmlenc#sha256"/>
        <DigestValue>mBAjoNf6Ppvk+lF8rcQkFm/xm2bW6hQTiok2BZhu+4s=</DigestValue>
      </Reference>
      <Reference URI="/xl/worksheets/sheet24.xml?ContentType=application/vnd.openxmlformats-officedocument.spreadsheetml.worksheet+xml">
        <DigestMethod Algorithm="http://www.w3.org/2001/04/xmlenc#sha256"/>
        <DigestValue>CpSQ884GAT7+eb7HCnrAaCfRlXyXPrmwIpAPhyb9I5Q=</DigestValue>
      </Reference>
      <Reference URI="/xl/worksheets/sheet25.xml?ContentType=application/vnd.openxmlformats-officedocument.spreadsheetml.worksheet+xml">
        <DigestMethod Algorithm="http://www.w3.org/2001/04/xmlenc#sha256"/>
        <DigestValue>06x6J4Hqkh6ekdWvCbXNO5o6PD5U0hj82BJ488eGeEI=</DigestValue>
      </Reference>
      <Reference URI="/xl/worksheets/sheet26.xml?ContentType=application/vnd.openxmlformats-officedocument.spreadsheetml.worksheet+xml">
        <DigestMethod Algorithm="http://www.w3.org/2001/04/xmlenc#sha256"/>
        <DigestValue>M+maz6rGzaF9hSuZwGUejd3vLWhYHvvWEuCzoWZkdfI=</DigestValue>
      </Reference>
      <Reference URI="/xl/worksheets/sheet27.xml?ContentType=application/vnd.openxmlformats-officedocument.spreadsheetml.worksheet+xml">
        <DigestMethod Algorithm="http://www.w3.org/2001/04/xmlenc#sha256"/>
        <DigestValue>A1eHNOpnxgyADCgw9ro9yVSL2bGdLrAaACIO9UXRNvk=</DigestValue>
      </Reference>
      <Reference URI="/xl/worksheets/sheet28.xml?ContentType=application/vnd.openxmlformats-officedocument.spreadsheetml.worksheet+xml">
        <DigestMethod Algorithm="http://www.w3.org/2001/04/xmlenc#sha256"/>
        <DigestValue>vI+rHBC9oxEeO5au9/Ky73iogY9ArDoKRlBFbySEXSk=</DigestValue>
      </Reference>
      <Reference URI="/xl/worksheets/sheet29.xml?ContentType=application/vnd.openxmlformats-officedocument.spreadsheetml.worksheet+xml">
        <DigestMethod Algorithm="http://www.w3.org/2001/04/xmlenc#sha256"/>
        <DigestValue>XqvFd/ABHQ5ZhNaWt6fx80xzeQ6CoevRzMfRbi+nkmA=</DigestValue>
      </Reference>
      <Reference URI="/xl/worksheets/sheet3.xml?ContentType=application/vnd.openxmlformats-officedocument.spreadsheetml.worksheet+xml">
        <DigestMethod Algorithm="http://www.w3.org/2001/04/xmlenc#sha256"/>
        <DigestValue>okU7lOsWjYoN2IpZam7S9a/oB7Mo/xzPQjgBB+kd6ss=</DigestValue>
      </Reference>
      <Reference URI="/xl/worksheets/sheet30.xml?ContentType=application/vnd.openxmlformats-officedocument.spreadsheetml.worksheet+xml">
        <DigestMethod Algorithm="http://www.w3.org/2001/04/xmlenc#sha256"/>
        <DigestValue>aVaUXumE7BOG6YwZWibHiy0RSfur5g0GWDbdeCjXXvc=</DigestValue>
      </Reference>
      <Reference URI="/xl/worksheets/sheet31.xml?ContentType=application/vnd.openxmlformats-officedocument.spreadsheetml.worksheet+xml">
        <DigestMethod Algorithm="http://www.w3.org/2001/04/xmlenc#sha256"/>
        <DigestValue>VTSRGftwKxKqsUntjAwhbHz/mYLEeffb/Wbv7EksXKU=</DigestValue>
      </Reference>
      <Reference URI="/xl/worksheets/sheet32.xml?ContentType=application/vnd.openxmlformats-officedocument.spreadsheetml.worksheet+xml">
        <DigestMethod Algorithm="http://www.w3.org/2001/04/xmlenc#sha256"/>
        <DigestValue>DDQZ1MKS99EfPmmWlt9M+fD8hmJ1lOJvedBlWBLK4rw=</DigestValue>
      </Reference>
      <Reference URI="/xl/worksheets/sheet33.xml?ContentType=application/vnd.openxmlformats-officedocument.spreadsheetml.worksheet+xml">
        <DigestMethod Algorithm="http://www.w3.org/2001/04/xmlenc#sha256"/>
        <DigestValue>xex49rdHIaeo03n6WM9PP9S8lBDk4BTL0kJR6aFtoDY=</DigestValue>
      </Reference>
      <Reference URI="/xl/worksheets/sheet34.xml?ContentType=application/vnd.openxmlformats-officedocument.spreadsheetml.worksheet+xml">
        <DigestMethod Algorithm="http://www.w3.org/2001/04/xmlenc#sha256"/>
        <DigestValue>YcpzFZ4GBAuig8TT0z9Eb72/E6hV6RD/bswHZpcv7bY=</DigestValue>
      </Reference>
      <Reference URI="/xl/worksheets/sheet35.xml?ContentType=application/vnd.openxmlformats-officedocument.spreadsheetml.worksheet+xml">
        <DigestMethod Algorithm="http://www.w3.org/2001/04/xmlenc#sha256"/>
        <DigestValue>CtX8OnqWxVi/KWLUsLGmx6tEmViBdAT7U9ICag2s2jw=</DigestValue>
      </Reference>
      <Reference URI="/xl/worksheets/sheet36.xml?ContentType=application/vnd.openxmlformats-officedocument.spreadsheetml.worksheet+xml">
        <DigestMethod Algorithm="http://www.w3.org/2001/04/xmlenc#sha256"/>
        <DigestValue>krrYaV5tJRJoWto7nzwcCI+5K4mnCTe+VnzNuUW7V1M=</DigestValue>
      </Reference>
      <Reference URI="/xl/worksheets/sheet37.xml?ContentType=application/vnd.openxmlformats-officedocument.spreadsheetml.worksheet+xml">
        <DigestMethod Algorithm="http://www.w3.org/2001/04/xmlenc#sha256"/>
        <DigestValue>Gk18HoH9C9ad9DIQ1SrJyGKmWfhazboieNWElrcGeIw=</DigestValue>
      </Reference>
      <Reference URI="/xl/worksheets/sheet38.xml?ContentType=application/vnd.openxmlformats-officedocument.spreadsheetml.worksheet+xml">
        <DigestMethod Algorithm="http://www.w3.org/2001/04/xmlenc#sha256"/>
        <DigestValue>17/1B0MwlH2CBZPphvSuKje4lpL8Gl+Bw5j2DMSvbaU=</DigestValue>
      </Reference>
      <Reference URI="/xl/worksheets/sheet39.xml?ContentType=application/vnd.openxmlformats-officedocument.spreadsheetml.worksheet+xml">
        <DigestMethod Algorithm="http://www.w3.org/2001/04/xmlenc#sha256"/>
        <DigestValue>t86C90ECGzkaqvqvGs7A1J/+3vd+oqdq4XLtgRETnc8=</DigestValue>
      </Reference>
      <Reference URI="/xl/worksheets/sheet4.xml?ContentType=application/vnd.openxmlformats-officedocument.spreadsheetml.worksheet+xml">
        <DigestMethod Algorithm="http://www.w3.org/2001/04/xmlenc#sha256"/>
        <DigestValue>CeoY9QTjP79h2cmCdumyeCSWg/f9pcyLc7OM+2/Sii0=</DigestValue>
      </Reference>
      <Reference URI="/xl/worksheets/sheet40.xml?ContentType=application/vnd.openxmlformats-officedocument.spreadsheetml.worksheet+xml">
        <DigestMethod Algorithm="http://www.w3.org/2001/04/xmlenc#sha256"/>
        <DigestValue>b4UtelY055DTUmN4IeG7OUiyuzR6gO6XP7C7UC2J0w4=</DigestValue>
      </Reference>
      <Reference URI="/xl/worksheets/sheet41.xml?ContentType=application/vnd.openxmlformats-officedocument.spreadsheetml.worksheet+xml">
        <DigestMethod Algorithm="http://www.w3.org/2001/04/xmlenc#sha256"/>
        <DigestValue>RhaGcXl072SxafFyLj0IKPAaDTY045H3kmV2QKxIUmQ=</DigestValue>
      </Reference>
      <Reference URI="/xl/worksheets/sheet42.xml?ContentType=application/vnd.openxmlformats-officedocument.spreadsheetml.worksheet+xml">
        <DigestMethod Algorithm="http://www.w3.org/2001/04/xmlenc#sha256"/>
        <DigestValue>QAgjzVN67Wd3LybNokF6Yybdo+c0L69oU6k7Bc4fYPo=</DigestValue>
      </Reference>
      <Reference URI="/xl/worksheets/sheet43.xml?ContentType=application/vnd.openxmlformats-officedocument.spreadsheetml.worksheet+xml">
        <DigestMethod Algorithm="http://www.w3.org/2001/04/xmlenc#sha256"/>
        <DigestValue>G7SLXv7RTF//wRDsPk6tIsdM+sVpMcqrd362Y/TzjwI=</DigestValue>
      </Reference>
      <Reference URI="/xl/worksheets/sheet44.xml?ContentType=application/vnd.openxmlformats-officedocument.spreadsheetml.worksheet+xml">
        <DigestMethod Algorithm="http://www.w3.org/2001/04/xmlenc#sha256"/>
        <DigestValue>bcALSz0A03jebqbR4BlD9csgQYkfBb3C7fpbd2H1gbs=</DigestValue>
      </Reference>
      <Reference URI="/xl/worksheets/sheet45.xml?ContentType=application/vnd.openxmlformats-officedocument.spreadsheetml.worksheet+xml">
        <DigestMethod Algorithm="http://www.w3.org/2001/04/xmlenc#sha256"/>
        <DigestValue>JX5lAm7fHnC55mOm2vFjQa9OIKOZEvCLDs8o+JqPjVM=</DigestValue>
      </Reference>
      <Reference URI="/xl/worksheets/sheet46.xml?ContentType=application/vnd.openxmlformats-officedocument.spreadsheetml.worksheet+xml">
        <DigestMethod Algorithm="http://www.w3.org/2001/04/xmlenc#sha256"/>
        <DigestValue>Qj5rq0NgP5oBJvlxXat3XN1fJtnB5p1xe010OUZHk2o=</DigestValue>
      </Reference>
      <Reference URI="/xl/worksheets/sheet47.xml?ContentType=application/vnd.openxmlformats-officedocument.spreadsheetml.worksheet+xml">
        <DigestMethod Algorithm="http://www.w3.org/2001/04/xmlenc#sha256"/>
        <DigestValue>xXTZPrTyPO/FhVduEjFHu0iq3+eB+L7AWvENZKyBBag=</DigestValue>
      </Reference>
      <Reference URI="/xl/worksheets/sheet5.xml?ContentType=application/vnd.openxmlformats-officedocument.spreadsheetml.worksheet+xml">
        <DigestMethod Algorithm="http://www.w3.org/2001/04/xmlenc#sha256"/>
        <DigestValue>I1Cashdw1Lt3REFE2xCvgMWj0+bDULs3ibpzgYJ38ks=</DigestValue>
      </Reference>
      <Reference URI="/xl/worksheets/sheet6.xml?ContentType=application/vnd.openxmlformats-officedocument.spreadsheetml.worksheet+xml">
        <DigestMethod Algorithm="http://www.w3.org/2001/04/xmlenc#sha256"/>
        <DigestValue>2eRHZHfF2Z1sDLS7I7cLirxZd6Os5ajF9A9mh6u5rYw=</DigestValue>
      </Reference>
      <Reference URI="/xl/worksheets/sheet7.xml?ContentType=application/vnd.openxmlformats-officedocument.spreadsheetml.worksheet+xml">
        <DigestMethod Algorithm="http://www.w3.org/2001/04/xmlenc#sha256"/>
        <DigestValue>dmaT4tfJiKJN1W2/E7Drms/J4skNEeRZ4+u95mEd4uk=</DigestValue>
      </Reference>
      <Reference URI="/xl/worksheets/sheet8.xml?ContentType=application/vnd.openxmlformats-officedocument.spreadsheetml.worksheet+xml">
        <DigestMethod Algorithm="http://www.w3.org/2001/04/xmlenc#sha256"/>
        <DigestValue>dHPsntK1nUWdLJ8HrKOaA8HUnk3yLkk6H9vyDDwNgvU=</DigestValue>
      </Reference>
      <Reference URI="/xl/worksheets/sheet9.xml?ContentType=application/vnd.openxmlformats-officedocument.spreadsheetml.worksheet+xml">
        <DigestMethod Algorithm="http://www.w3.org/2001/04/xmlenc#sha256"/>
        <DigestValue>TqIos4DfUH0aoAJF4Ry7a4o6kBzQqc6QylbtSYYmL9E=</DigestValue>
      </Reference>
    </Manifest>
    <SignatureProperties>
      <SignatureProperty Id="idSignatureTime" Target="#idPackageSignature">
        <mdssi:SignatureTime xmlns:mdssi="http://schemas.openxmlformats.org/package/2006/digital-signature">
          <mdssi:Format>YYYY-MM-DDThh:mm:ssTZD</mdssi:Format>
          <mdssi:Value>2024-05-16T20:50:06Z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 PUBLICO</SignatureComments>
          <WindowsVersion>10.0</WindowsVersion>
          <OfficeVersion>16.0.15225/23</OfficeVersion>
          <ApplicationVersion>16.0.15225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2024-05-16T20:50:06Z</xd:SigningTime>
          <xd:SigningCertificate>
            <xd:Cert>
              <xd:CertDigest>
                <DigestMethod Algorithm="http://www.w3.org/2001/04/xmlenc#sha256"/>
                <DigestValue>W7BKAo7FAigpQhTtUO00NcFIA6DPUKZZAhHTZr2pqDY=</DigestValue>
              </xd:CertDigest>
              <xd:IssuerSerial>
                <X509IssuerName>SERIALNUMBER=RUC80080610-7, CN=CODE100 S.A., OU=Prestador Cualificado de Servicios de Confianza, O=ICPP, C=PY</X509IssuerName>
                <X509SerialNumber>128299023067249125237385095203334156290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CONTADOR PUBLICO</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PfacE3dSImhWrSs0pmknOegGkljhh/e4CQfLtwQiaSw=</DigestValue>
    </Reference>
    <Reference Type="http://www.w3.org/2000/09/xmldsig#Object" URI="#idOfficeObject">
      <DigestMethod Algorithm="http://www.w3.org/2001/04/xmlenc#sha256"/>
      <DigestValue>jjfBIpyGTuV1Fdxdj8Z+RtNtLefBUZL2z/+M5eWSB1g=</DigestValue>
    </Reference>
    <Reference Type="http://uri.etsi.org/01903#SignedProperties" URI="#idSignedProperties">
      <Transforms>
        <Transform Algorithm="http://www.w3.org/TR/2001/REC-xml-c14n-20010315"/>
      </Transforms>
      <DigestMethod Algorithm="http://www.w3.org/2001/04/xmlenc#sha256"/>
      <DigestValue>jeWLzRXYbkvzaNyA7eAf18qqQpD6aLK8Xk8Sh5UuByo=</DigestValue>
    </Reference>
  </SignedInfo>
  <SignatureValue>luNjE3pPLXZuyHboZU2iLvzNKgSV1Q3HJBdUrw9Vpfm+p6buH/mk7jn1a6ZXGbvhCJZ7PNQjhHgU
R2pCjFT7e4WX0NJiGkXf0oTxmDbYbHZHfdPMKmajsexeXUf5FwYV7y507oH96uVZonTf9b/QkSd6
NByhS8kLOujceIfBT02qD1OqAqg7rTbBlKXFflKmOeMNy1qPuAKA1dJ8j7RoukTWHFfwCRnOEzo7
rXdubyOsF83ey4PzbT4fmlUWq2Dwz/xmEoZ1mUrx7jybSsfG+NepOr5Id31oVAcymAy8YCeI3Niw
Ah1x160nsdM6OEWJYyfHL2opyu3FGDz69ETnow==</SignatureValue>
  <KeyInfo>
    <X509Data>
      <X509Certificate>MIIIeTCCBmGgAwIBAgIIEJZ844ZkuCUwDQYJKoZIhvcNAQELBQAwWjEaMBgGA1UEAwwRQ0EtRE9DVU1FTlRBIFMuQS4xFjAUBgNVBAUTDVJVQzgwMDUwMTcyLTExFzAVBgNVBAoMDkRPQ1VNRU5UQSBTLkEuMQswCQYDVQQGEwJQWTAeFw0yMzA4MjMxMzM2MDBaFw0yNTA4MjIxMzM2MDBaMIGvMR4wHAYDVQQDDBVNQVJJTyBNSUxBTk8gQkVSR0FMTE8xEjAQBgNVBAUTCUNJNjA1MzE4MjEVMBMGA1UEKgwMTUFSSU8gTUlMQU5PMREwDwYDVQQEDAhCRVJHQUxMTzELMAkGA1UECwwCRjIxNTAzBgNVBAoMLENFUlRJRklDQURPIENVQUxJRklDQURPIERFIEZJUk1BIEVMRUNUUk9OSUNBMQswCQYDVQQGEwJQWTCCASIwDQYJKoZIhvcNAQEBBQADggEPADCCAQoCggEBAOIBqN5RfQwOXN5S9RP/pTzmsyUjlymO/Lt8xCqSqRK5w4R8jTKV8hlzQwMf7awBGmimUTz7cW5Uc0NauBAGJAlBElC0aZNvS2gbwvNNnEAQdzO7VXBJCl09vHkGRKYLM+ju824Gejl3xmlXvBd2cQyd7YnhrLlT0hUauiLc8FXvFE8DiyXkl46Q6zNBa15S6qj8QwhjaXiqclPpeKG9JdK8Q1waATcH4z2Ls4ulg4J3HhbWNrv6NnjvzDBTMH2ia9GN8GLLvCrHbaupxE2LtqhqHU9TC6P9v77V4WcIfmKPOeYtC1nXDUIGFlBKchXDSdhXju5wxfr62k5fWwAKr60CAwEAAaOCA+swggPnMAwGA1UdEwEB/wQCMAAwHwYDVR0jBBgwFoAUoT2FK83YLJYfOQIMn1M7WNiVC3swgZQGCCsGAQUFBwEBBIGHMIGEMFUGCCsGAQUFBzAChklodHRwczovL3d3dy5kaWdpdG8uY29tLnB5L3VwbG9hZHMvY2VydGlmaWNhZG8tZG9jdW1lbnRhLXNhLTE1MzUxMTc3NzEuY3J0MCsGCCsGAQUFBzABhh9odHRwczovL3d3dy5kaWdpdG8uY29tLnB5L29jc3AvME4GA1UdEQRHMEWBF21iZXJnYWxsb0BlbGFkaW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hf7i2y/OR4BvcBRmIOWWPdnOmgswDgYDVR0PAQH/BAQDAgXgMA0GCSqGSIb3DQEBCwUAA4ICAQBmqGOceP+9SXzumBOAmABUFirM0WwiWWitnupBny6gI990ip2z7vSJALhAo51nGZFVCjhBDOCCbcVp8tXBwfoqB3KcMgDrfDOLmu/ZTixXvMf2Rs3yVrxwUwOql8IIHiXsXNjz9C+k4zaDUhO/Wym+JGx+EkoGM9YL2dqXaewWRlSIeS6DG18/1Jr88JC7RDRTNFjOvZHf0HC1etBHIjTpOMbr26Uy0KhbWd3xFbHFiyyqq0nw+kBqXXLj2cUkZjxKmvdslAwTXhxFuDgAY+8ET05YlpCyBplws1NCBSi+tdxhabmGNY+HcWPnX/afH0HHMlydmK3H1keSIIWiqyQH3N/6lDm94taqWHgFQDwmLEMWB9oOBGpQ0WkSPlEyesj8FSV0aCzqS+D+d1sM3MOJZNb+dQIITbFUOwzt5yfMH75cVn+MTL+RkVl0EI6CyJIFWMzJx0McRUlrm1mss7fJ8uCZccQOGujrZLm10StATWFvMhjjZaOOQ2HVrzqg/Up1U6Om/nHrK87dRJmSVkgtfsvKrltPAcNDqrvckg3c4+QkdoAAhy+DUEw7xRuzxlP3l0DxtWm57j1o6/Td5rlga1VFyvTHAfyEQ2d9xLLPFAp22Knhh043m+Ig32i4AZcqHlOY9gJvEAcWWV14aWHa9nCcgvmhhYV+5ma/9DdUk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18Ns3f8hXUnDOcx395+3kgvp34yDAHtjqrV0f7iXQQs=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drawing1.xml?ContentType=application/vnd.openxmlformats-officedocument.drawing+xml">
        <DigestMethod Algorithm="http://www.w3.org/2001/04/xmlenc#sha256"/>
        <DigestValue>o0sk3kQ9i7bSA0R4JUfSKt+HGWye0MY7/vJVM2pg7tI=</DigestValue>
      </Reference>
      <Reference URI="/xl/drawings/drawing10.xml?ContentType=application/vnd.openxmlformats-officedocument.drawing+xml">
        <DigestMethod Algorithm="http://www.w3.org/2001/04/xmlenc#sha256"/>
        <DigestValue>ZFlx+5td216XMZ+QWCLkNCdzyy8stjA9oAEmTQ66XX4=</DigestValue>
      </Reference>
      <Reference URI="/xl/drawings/drawing11.xml?ContentType=application/vnd.openxmlformats-officedocument.drawing+xml">
        <DigestMethod Algorithm="http://www.w3.org/2001/04/xmlenc#sha256"/>
        <DigestValue>1Dzggn7d158ZBsGEc79KksTgeulnLEAQzyp4T/WZUSY=</DigestValue>
      </Reference>
      <Reference URI="/xl/drawings/drawing12.xml?ContentType=application/vnd.openxmlformats-officedocument.drawing+xml">
        <DigestMethod Algorithm="http://www.w3.org/2001/04/xmlenc#sha256"/>
        <DigestValue>4CckPgVV3QktXjiRg6JFZUjZiVoN10QEn8gB1gE3fMM=</DigestValue>
      </Reference>
      <Reference URI="/xl/drawings/drawing13.xml?ContentType=application/vnd.openxmlformats-officedocument.drawing+xml">
        <DigestMethod Algorithm="http://www.w3.org/2001/04/xmlenc#sha256"/>
        <DigestValue>z3I81IQ38+q88pkwhCgf3Wig+tpQt9drF9CcIqiZ+9k=</DigestValue>
      </Reference>
      <Reference URI="/xl/drawings/drawing14.xml?ContentType=application/vnd.openxmlformats-officedocument.drawing+xml">
        <DigestMethod Algorithm="http://www.w3.org/2001/04/xmlenc#sha256"/>
        <DigestValue>5FdW76NGuNGgtXVZzJx31vdz5/SPnxraH6oHtyRZef4=</DigestValue>
      </Reference>
      <Reference URI="/xl/drawings/drawing15.xml?ContentType=application/vnd.openxmlformats-officedocument.drawing+xml">
        <DigestMethod Algorithm="http://www.w3.org/2001/04/xmlenc#sha256"/>
        <DigestValue>0VzKRKBzouDitZWS2T7w6uMkK1vG0vwdlbNp7on7wGE=</DigestValue>
      </Reference>
      <Reference URI="/xl/drawings/drawing16.xml?ContentType=application/vnd.openxmlformats-officedocument.drawing+xml">
        <DigestMethod Algorithm="http://www.w3.org/2001/04/xmlenc#sha256"/>
        <DigestValue>D4Ky7GirL3ZF3LJ9wlH1oAuQnInLUsWJEgW0cTu2CZ4=</DigestValue>
      </Reference>
      <Reference URI="/xl/drawings/drawing17.xml?ContentType=application/vnd.openxmlformats-officedocument.drawing+xml">
        <DigestMethod Algorithm="http://www.w3.org/2001/04/xmlenc#sha256"/>
        <DigestValue>XORuak7BWz9OewvQ+W6D6tTA+rapnlklNKrZFtfPW5k=</DigestValue>
      </Reference>
      <Reference URI="/xl/drawings/drawing18.xml?ContentType=application/vnd.openxmlformats-officedocument.drawing+xml">
        <DigestMethod Algorithm="http://www.w3.org/2001/04/xmlenc#sha256"/>
        <DigestValue>O3P7fid0aqQ1qVWjNVKxpJlnSwmvZdob7TJWUuc7ld0=</DigestValue>
      </Reference>
      <Reference URI="/xl/drawings/drawing19.xml?ContentType=application/vnd.openxmlformats-officedocument.drawing+xml">
        <DigestMethod Algorithm="http://www.w3.org/2001/04/xmlenc#sha256"/>
        <DigestValue>RSzsqKC7sPsuAEt1IiorMZbz4JhhWokQG4TO0QuW3Us=</DigestValue>
      </Reference>
      <Reference URI="/xl/drawings/drawing2.xml?ContentType=application/vnd.openxmlformats-officedocument.drawing+xml">
        <DigestMethod Algorithm="http://www.w3.org/2001/04/xmlenc#sha256"/>
        <DigestValue>7ZjbX3uHkwLtbG+PdP64EBqwUFri8S9p1KwASWy1AuU=</DigestValue>
      </Reference>
      <Reference URI="/xl/drawings/drawing20.xml?ContentType=application/vnd.openxmlformats-officedocument.drawing+xml">
        <DigestMethod Algorithm="http://www.w3.org/2001/04/xmlenc#sha256"/>
        <DigestValue>/9US7XFZFdz+J3JmGBY4pAV+7WSAZUC/EpkbIkmMHM0=</DigestValue>
      </Reference>
      <Reference URI="/xl/drawings/drawing21.xml?ContentType=application/vnd.openxmlformats-officedocument.drawing+xml">
        <DigestMethod Algorithm="http://www.w3.org/2001/04/xmlenc#sha256"/>
        <DigestValue>5fLi0OTdGl7Be20ydxs4PSi/aF3RffHs6Ci7aAd4YLg=</DigestValue>
      </Reference>
      <Reference URI="/xl/drawings/drawing22.xml?ContentType=application/vnd.openxmlformats-officedocument.drawing+xml">
        <DigestMethod Algorithm="http://www.w3.org/2001/04/xmlenc#sha256"/>
        <DigestValue>U2x85/rdpefmiaR0AiCL5YBCao98xMnLNhiauiPsXxo=</DigestValue>
      </Reference>
      <Reference URI="/xl/drawings/drawing23.xml?ContentType=application/vnd.openxmlformats-officedocument.drawing+xml">
        <DigestMethod Algorithm="http://www.w3.org/2001/04/xmlenc#sha256"/>
        <DigestValue>wHcOAuodyAWLOYjTZz84EeMLV/nduSLZgeOQUeK9izc=</DigestValue>
      </Reference>
      <Reference URI="/xl/drawings/drawing24.xml?ContentType=application/vnd.openxmlformats-officedocument.drawing+xml">
        <DigestMethod Algorithm="http://www.w3.org/2001/04/xmlenc#sha256"/>
        <DigestValue>rnVKN2/x4/zbCUHba36p2D0tP52DJEdF3kpy4eIXFNg=</DigestValue>
      </Reference>
      <Reference URI="/xl/drawings/drawing25.xml?ContentType=application/vnd.openxmlformats-officedocument.drawing+xml">
        <DigestMethod Algorithm="http://www.w3.org/2001/04/xmlenc#sha256"/>
        <DigestValue>VUm8+knPkA3sxhBR6WODwBg4BR10JdGz1Klwh3p9DEg=</DigestValue>
      </Reference>
      <Reference URI="/xl/drawings/drawing26.xml?ContentType=application/vnd.openxmlformats-officedocument.drawing+xml">
        <DigestMethod Algorithm="http://www.w3.org/2001/04/xmlenc#sha256"/>
        <DigestValue>Pt98tSrS4cz6YkJhy+m14e73HVDCKxSbvewCfvyplAM=</DigestValue>
      </Reference>
      <Reference URI="/xl/drawings/drawing27.xml?ContentType=application/vnd.openxmlformats-officedocument.drawing+xml">
        <DigestMethod Algorithm="http://www.w3.org/2001/04/xmlenc#sha256"/>
        <DigestValue>FvOezTtDVcXj85MM2JN2AS2G7Q5ZQ4CU7h+NFn5NO+g=</DigestValue>
      </Reference>
      <Reference URI="/xl/drawings/drawing28.xml?ContentType=application/vnd.openxmlformats-officedocument.drawing+xml">
        <DigestMethod Algorithm="http://www.w3.org/2001/04/xmlenc#sha256"/>
        <DigestValue>1oCKf4sa/8rh1GktTJXQrkK5uJvnmyZEkjf6pExm/no=</DigestValue>
      </Reference>
      <Reference URI="/xl/drawings/drawing29.xml?ContentType=application/vnd.openxmlformats-officedocument.drawing+xml">
        <DigestMethod Algorithm="http://www.w3.org/2001/04/xmlenc#sha256"/>
        <DigestValue>BGieRcP4RcOcvOhwWsICzdLngjPDySWHe2snvzB9Ik8=</DigestValue>
      </Reference>
      <Reference URI="/xl/drawings/drawing3.xml?ContentType=application/vnd.openxmlformats-officedocument.drawing+xml">
        <DigestMethod Algorithm="http://www.w3.org/2001/04/xmlenc#sha256"/>
        <DigestValue>vh7VMGGrQ3DfGPan3zOsVXC2zJD4Nmy8yxCe3UdHZEU=</DigestValue>
      </Reference>
      <Reference URI="/xl/drawings/drawing30.xml?ContentType=application/vnd.openxmlformats-officedocument.drawing+xml">
        <DigestMethod Algorithm="http://www.w3.org/2001/04/xmlenc#sha256"/>
        <DigestValue>Ws4/JJTCA6YM0jRqcFaZpJinJ0zDpARBe3MzeZzcpJc=</DigestValue>
      </Reference>
      <Reference URI="/xl/drawings/drawing31.xml?ContentType=application/vnd.openxmlformats-officedocument.drawing+xml">
        <DigestMethod Algorithm="http://www.w3.org/2001/04/xmlenc#sha256"/>
        <DigestValue>RrH0/Oszi/rEHq6okj/mR+8v3dTzsQXUpfQ5eftbqZg=</DigestValue>
      </Reference>
      <Reference URI="/xl/drawings/drawing32.xml?ContentType=application/vnd.openxmlformats-officedocument.drawing+xml">
        <DigestMethod Algorithm="http://www.w3.org/2001/04/xmlenc#sha256"/>
        <DigestValue>43Ba0+4S0MheWOSES6lR7UqaJpk11XQUYHFAGJlySAg=</DigestValue>
      </Reference>
      <Reference URI="/xl/drawings/drawing33.xml?ContentType=application/vnd.openxmlformats-officedocument.drawing+xml">
        <DigestMethod Algorithm="http://www.w3.org/2001/04/xmlenc#sha256"/>
        <DigestValue>hQCEl7MzfY+vWvoCgcbFb2CjRZGEgCetHt4t+3D/VF4=</DigestValue>
      </Reference>
      <Reference URI="/xl/drawings/drawing34.xml?ContentType=application/vnd.openxmlformats-officedocument.drawing+xml">
        <DigestMethod Algorithm="http://www.w3.org/2001/04/xmlenc#sha256"/>
        <DigestValue>qhWaHUxhPiPGEEGFa4v4rN8o3+EcPItnlwdC92o2l1Y=</DigestValue>
      </Reference>
      <Reference URI="/xl/drawings/drawing35.xml?ContentType=application/vnd.openxmlformats-officedocument.drawing+xml">
        <DigestMethod Algorithm="http://www.w3.org/2001/04/xmlenc#sha256"/>
        <DigestValue>V1+UYceW4QOnimR4GMxL8TPgjiyoK/wnO3ECsbTTlng=</DigestValue>
      </Reference>
      <Reference URI="/xl/drawings/drawing36.xml?ContentType=application/vnd.openxmlformats-officedocument.drawing+xml">
        <DigestMethod Algorithm="http://www.w3.org/2001/04/xmlenc#sha256"/>
        <DigestValue>5fb9xgmZKy5dqs3B1u2nAcxaU6Fzkr5Ar/bZNYBfWPg=</DigestValue>
      </Reference>
      <Reference URI="/xl/drawings/drawing37.xml?ContentType=application/vnd.openxmlformats-officedocument.drawing+xml">
        <DigestMethod Algorithm="http://www.w3.org/2001/04/xmlenc#sha256"/>
        <DigestValue>fH4d0cVViPFDs/xKSMAHoddoVSQaervVupEn63qs4o4=</DigestValue>
      </Reference>
      <Reference URI="/xl/drawings/drawing38.xml?ContentType=application/vnd.openxmlformats-officedocument.drawing+xml">
        <DigestMethod Algorithm="http://www.w3.org/2001/04/xmlenc#sha256"/>
        <DigestValue>wi2pWkCaUFAOusqPslvDy/folyXfIYNmsOYSEBpqbtM=</DigestValue>
      </Reference>
      <Reference URI="/xl/drawings/drawing39.xml?ContentType=application/vnd.openxmlformats-officedocument.drawing+xml">
        <DigestMethod Algorithm="http://www.w3.org/2001/04/xmlenc#sha256"/>
        <DigestValue>0FwmHdPMX7xYGhlBNagrrqvPPUGj3ZMhiEqwSiXd+Uw=</DigestValue>
      </Reference>
      <Reference URI="/xl/drawings/drawing4.xml?ContentType=application/vnd.openxmlformats-officedocument.drawing+xml">
        <DigestMethod Algorithm="http://www.w3.org/2001/04/xmlenc#sha256"/>
        <DigestValue>jA8E3KhjcgWM+90/ju5bzzeLUac5iAVrTe0fq6NBM/Y=</DigestValue>
      </Reference>
      <Reference URI="/xl/drawings/drawing40.xml?ContentType=application/vnd.openxmlformats-officedocument.drawing+xml">
        <DigestMethod Algorithm="http://www.w3.org/2001/04/xmlenc#sha256"/>
        <DigestValue>s4fCtkXRNg4bD8LyjqU0UzR6vZmxdyPfeGYmmJm978w=</DigestValue>
      </Reference>
      <Reference URI="/xl/drawings/drawing41.xml?ContentType=application/vnd.openxmlformats-officedocument.drawing+xml">
        <DigestMethod Algorithm="http://www.w3.org/2001/04/xmlenc#sha256"/>
        <DigestValue>JFZPOPLNNDoz2GyMWRTE9Z4siq7F6LZBxSl4LLyxn/Y=</DigestValue>
      </Reference>
      <Reference URI="/xl/drawings/drawing42.xml?ContentType=application/vnd.openxmlformats-officedocument.drawing+xml">
        <DigestMethod Algorithm="http://www.w3.org/2001/04/xmlenc#sha256"/>
        <DigestValue>XrfirXeZm1xEFXBF7DPV05a1VoRglstPuuJF9Yde6NA=</DigestValue>
      </Reference>
      <Reference URI="/xl/drawings/drawing43.xml?ContentType=application/vnd.openxmlformats-officedocument.drawing+xml">
        <DigestMethod Algorithm="http://www.w3.org/2001/04/xmlenc#sha256"/>
        <DigestValue>KWsQ6c6AnNsEj8WrqeHTeAF/Xt8vUGT1iy5j0046PJ8=</DigestValue>
      </Reference>
      <Reference URI="/xl/drawings/drawing44.xml?ContentType=application/vnd.openxmlformats-officedocument.drawing+xml">
        <DigestMethod Algorithm="http://www.w3.org/2001/04/xmlenc#sha256"/>
        <DigestValue>Wu9D6EIEwavOZKXaGn2sQvXujgte5qnstkIXRIfFZKE=</DigestValue>
      </Reference>
      <Reference URI="/xl/drawings/drawing45.xml?ContentType=application/vnd.openxmlformats-officedocument.drawing+xml">
        <DigestMethod Algorithm="http://www.w3.org/2001/04/xmlenc#sha256"/>
        <DigestValue>pqpaAGDnG1du/upJ7zp1D9/WHJE7aJGVRjNYN2c+mhQ=</DigestValue>
      </Reference>
      <Reference URI="/xl/drawings/drawing46.xml?ContentType=application/vnd.openxmlformats-officedocument.drawing+xml">
        <DigestMethod Algorithm="http://www.w3.org/2001/04/xmlenc#sha256"/>
        <DigestValue>qV4C2IUv6HEGDKDlb5igMypad4R3k8dRAUhq0wIaPgk=</DigestValue>
      </Reference>
      <Reference URI="/xl/drawings/drawing5.xml?ContentType=application/vnd.openxmlformats-officedocument.drawing+xml">
        <DigestMethod Algorithm="http://www.w3.org/2001/04/xmlenc#sha256"/>
        <DigestValue>JGMCchphwaUXdFbWkj1xsxcLieTbFhEtlnfelaiODiY=</DigestValue>
      </Reference>
      <Reference URI="/xl/drawings/drawing6.xml?ContentType=application/vnd.openxmlformats-officedocument.drawing+xml">
        <DigestMethod Algorithm="http://www.w3.org/2001/04/xmlenc#sha256"/>
        <DigestValue>Gkf8X9e30tIrI+zVHWuNAHGHdEV1PZ0nBwSK1O5dFLU=</DigestValue>
      </Reference>
      <Reference URI="/xl/drawings/drawing7.xml?ContentType=application/vnd.openxmlformats-officedocument.drawing+xml">
        <DigestMethod Algorithm="http://www.w3.org/2001/04/xmlenc#sha256"/>
        <DigestValue>X4uPaQBRPl/MINdTxnYhcM0m7V37gx5ebpwaNkO8U7Y=</DigestValue>
      </Reference>
      <Reference URI="/xl/drawings/drawing8.xml?ContentType=application/vnd.openxmlformats-officedocument.drawing+xml">
        <DigestMethod Algorithm="http://www.w3.org/2001/04/xmlenc#sha256"/>
        <DigestValue>lC7te7GoVEbVJw8GsVObD8vNiqtqPcvCYtw5+Dlyg18=</DigestValue>
      </Reference>
      <Reference URI="/xl/drawings/drawing9.xml?ContentType=application/vnd.openxmlformats-officedocument.drawing+xml">
        <DigestMethod Algorithm="http://www.w3.org/2001/04/xmlenc#sha256"/>
        <DigestValue>kQEjbrxYZqsJdZ6oXup9if81KZiBCAvxyGxoVfNTUAI=</DigestValue>
      </Reference>
      <Reference URI="/xl/drawings/vmlDrawing1.vml?ContentType=application/vnd.openxmlformats-officedocument.vmlDrawing">
        <DigestMethod Algorithm="http://www.w3.org/2001/04/xmlenc#sha256"/>
        <DigestValue>xZDp4mELzt0TmopLmxURT8xIhIuiSSzTssWP8bFX7Os=</DigestValue>
      </Reference>
      <Reference URI="/xl/media/image1.jpeg?ContentType=image/jpeg">
        <DigestMethod Algorithm="http://www.w3.org/2001/04/xmlenc#sha256"/>
        <DigestValue>RxZcdO9b/9XsuYmeEvsIVUqt++nawVGQaHRQYugTHZk=</DigestValue>
      </Reference>
      <Reference URI="/xl/printerSettings/printerSettings1.bin?ContentType=application/vnd.openxmlformats-officedocument.spreadsheetml.printerSettings">
        <DigestMethod Algorithm="http://www.w3.org/2001/04/xmlenc#sha256"/>
        <DigestValue>vvroTVksS1zTgK2g3sPwTA/JrL0Y8zu9stNbGgEtQ8E=</DigestValue>
      </Reference>
      <Reference URI="/xl/printerSettings/printerSettings10.bin?ContentType=application/vnd.openxmlformats-officedocument.spreadsheetml.printerSettings">
        <DigestMethod Algorithm="http://www.w3.org/2001/04/xmlenc#sha256"/>
        <DigestValue>oIp0DJB/ttGTJ6aM/yeiDqnUYXP3Az437MGdJtOxPLQ=</DigestValue>
      </Reference>
      <Reference URI="/xl/printerSettings/printerSettings11.bin?ContentType=application/vnd.openxmlformats-officedocument.spreadsheetml.printerSettings">
        <DigestMethod Algorithm="http://www.w3.org/2001/04/xmlenc#sha256"/>
        <DigestValue>oIp0DJB/ttGTJ6aM/yeiDqnUYXP3Az437MGdJtOxPLQ=</DigestValue>
      </Reference>
      <Reference URI="/xl/printerSettings/printerSettings12.bin?ContentType=application/vnd.openxmlformats-officedocument.spreadsheetml.printerSettings">
        <DigestMethod Algorithm="http://www.w3.org/2001/04/xmlenc#sha256"/>
        <DigestValue>oIp0DJB/ttGTJ6aM/yeiDqnUYXP3Az437MGdJtOxPLQ=</DigestValue>
      </Reference>
      <Reference URI="/xl/printerSettings/printerSettings13.bin?ContentType=application/vnd.openxmlformats-officedocument.spreadsheetml.printerSettings">
        <DigestMethod Algorithm="http://www.w3.org/2001/04/xmlenc#sha256"/>
        <DigestValue>R7381TN5uEhsqXFjo4c8wPNisVJUzZbU1yGSWbuU88c=</DigestValue>
      </Reference>
      <Reference URI="/xl/printerSettings/printerSettings14.bin?ContentType=application/vnd.openxmlformats-officedocument.spreadsheetml.printerSettings">
        <DigestMethod Algorithm="http://www.w3.org/2001/04/xmlenc#sha256"/>
        <DigestValue>QJ4fAUF8cTQVfPKIWOGzsu5T8IO/UEZWeyOAJ9c8zYw=</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R7381TN5uEhsqXFjo4c8wPNisVJUzZbU1yGSWbuU88c=</DigestValue>
      </Reference>
      <Reference URI="/xl/printerSettings/printerSettings17.bin?ContentType=application/vnd.openxmlformats-officedocument.spreadsheetml.printerSettings">
        <DigestMethod Algorithm="http://www.w3.org/2001/04/xmlenc#sha256"/>
        <DigestValue>jqnpqOdrZNpPDlsA6eGCQZiw1dum7FB9Gc4KLWxc6MM=</DigestValue>
      </Reference>
      <Reference URI="/xl/printerSettings/printerSettings18.bin?ContentType=application/vnd.openxmlformats-officedocument.spreadsheetml.printerSettings">
        <DigestMethod Algorithm="http://www.w3.org/2001/04/xmlenc#sha256"/>
        <DigestValue>cQFzBEkYMrlAHfSxPwMlCI/PFjDjX81hjxhImGIOB08=</DigestValue>
      </Reference>
      <Reference URI="/xl/printerSettings/printerSettings19.bin?ContentType=application/vnd.openxmlformats-officedocument.spreadsheetml.printerSettings">
        <DigestMethod Algorithm="http://www.w3.org/2001/04/xmlenc#sha256"/>
        <DigestValue>tVOuYuRrdzbo8LP45TcsSYVclOdSaPaGljr1PpHM/4g=</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20.bin?ContentType=application/vnd.openxmlformats-officedocument.spreadsheetml.printerSettings">
        <DigestMethod Algorithm="http://www.w3.org/2001/04/xmlenc#sha256"/>
        <DigestValue>lhqNU7rBRuoOJmmM9bzOZSyyB084+UHPE3b+4bG2W2E=</DigestValue>
      </Reference>
      <Reference URI="/xl/printerSettings/printerSettings21.bin?ContentType=application/vnd.openxmlformats-officedocument.spreadsheetml.printerSettings">
        <DigestMethod Algorithm="http://www.w3.org/2001/04/xmlenc#sha256"/>
        <DigestValue>hn9N2FuhLED1G+oO9NyaIcvvOOi+Obt7ukBjap+G5yY=</DigestValue>
      </Reference>
      <Reference URI="/xl/printerSettings/printerSettings22.bin?ContentType=application/vnd.openxmlformats-officedocument.spreadsheetml.printerSettings">
        <DigestMethod Algorithm="http://www.w3.org/2001/04/xmlenc#sha256"/>
        <DigestValue>eyrafQt42PO5IixG42EBDPuWLmU5GCuFx37r5Ws58H0=</DigestValue>
      </Reference>
      <Reference URI="/xl/printerSettings/printerSettings23.bin?ContentType=application/vnd.openxmlformats-officedocument.spreadsheetml.printerSettings">
        <DigestMethod Algorithm="http://www.w3.org/2001/04/xmlenc#sha256"/>
        <DigestValue>R7381TN5uEhsqXFjo4c8wPNisVJUzZbU1yGSWbuU88c=</DigestValue>
      </Reference>
      <Reference URI="/xl/printerSettings/printerSettings24.bin?ContentType=application/vnd.openxmlformats-officedocument.spreadsheetml.printerSettings">
        <DigestMethod Algorithm="http://www.w3.org/2001/04/xmlenc#sha256"/>
        <DigestValue>tVOuYuRrdzbo8LP45TcsSYVclOdSaPaGljr1PpHM/4g=</DigestValue>
      </Reference>
      <Reference URI="/xl/printerSettings/printerSettings25.bin?ContentType=application/vnd.openxmlformats-officedocument.spreadsheetml.printerSettings">
        <DigestMethod Algorithm="http://www.w3.org/2001/04/xmlenc#sha256"/>
        <DigestValue>R7381TN5uEhsqXFjo4c8wPNisVJUzZbU1yGSWbuU88c=</DigestValue>
      </Reference>
      <Reference URI="/xl/printerSettings/printerSettings26.bin?ContentType=application/vnd.openxmlformats-officedocument.spreadsheetml.printerSettings">
        <DigestMethod Algorithm="http://www.w3.org/2001/04/xmlenc#sha256"/>
        <DigestValue>CPmghBcq8M3AOC7OD9E4RGQCJ4N82avzjW2vuKZebXA=</DigestValue>
      </Reference>
      <Reference URI="/xl/printerSettings/printerSettings27.bin?ContentType=application/vnd.openxmlformats-officedocument.spreadsheetml.printerSettings">
        <DigestMethod Algorithm="http://www.w3.org/2001/04/xmlenc#sha256"/>
        <DigestValue>G7/8T+ikEXnfRjhcxUiBp5De+f5Bc0hRZGOD68uOYZY=</DigestValue>
      </Reference>
      <Reference URI="/xl/printerSettings/printerSettings28.bin?ContentType=application/vnd.openxmlformats-officedocument.spreadsheetml.printerSettings">
        <DigestMethod Algorithm="http://www.w3.org/2001/04/xmlenc#sha256"/>
        <DigestValue>CPmghBcq8M3AOC7OD9E4RGQCJ4N82avzjW2vuKZebXA=</DigestValue>
      </Reference>
      <Reference URI="/xl/printerSettings/printerSettings29.bin?ContentType=application/vnd.openxmlformats-officedocument.spreadsheetml.printerSettings">
        <DigestMethod Algorithm="http://www.w3.org/2001/04/xmlenc#sha256"/>
        <DigestValue>CPmghBcq8M3AOC7OD9E4RGQCJ4N82avzjW2vuKZebXA=</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30.bin?ContentType=application/vnd.openxmlformats-officedocument.spreadsheetml.printerSettings">
        <DigestMethod Algorithm="http://www.w3.org/2001/04/xmlenc#sha256"/>
        <DigestValue>tVOuYuRrdzbo8LP45TcsSYVclOdSaPaGljr1PpHM/4g=</DigestValue>
      </Reference>
      <Reference URI="/xl/printerSettings/printerSettings4.bin?ContentType=application/vnd.openxmlformats-officedocument.spreadsheetml.printerSettings">
        <DigestMethod Algorithm="http://www.w3.org/2001/04/xmlenc#sha256"/>
        <DigestValue>6EIO3e21bOwbnjKQz+zIjr+Pxwab/m+Z7ldhrhyDrNE=</DigestValue>
      </Reference>
      <Reference URI="/xl/printerSettings/printerSettings5.bin?ContentType=application/vnd.openxmlformats-officedocument.spreadsheetml.printerSettings">
        <DigestMethod Algorithm="http://www.w3.org/2001/04/xmlenc#sha256"/>
        <DigestValue>B3RcMoG0M4CSkiDeraosKAmrATujZdPdWuBIKdpB3UM=</DigestValue>
      </Reference>
      <Reference URI="/xl/printerSettings/printerSettings6.bin?ContentType=application/vnd.openxmlformats-officedocument.spreadsheetml.printerSettings">
        <DigestMethod Algorithm="http://www.w3.org/2001/04/xmlenc#sha256"/>
        <DigestValue>dR2fHHgkjZkBXAtNKZyiWgHhZMIN6JmxD4cfaizpB6I=</DigestValue>
      </Reference>
      <Reference URI="/xl/printerSettings/printerSettings7.bin?ContentType=application/vnd.openxmlformats-officedocument.spreadsheetml.printerSettings">
        <DigestMethod Algorithm="http://www.w3.org/2001/04/xmlenc#sha256"/>
        <DigestValue>vvroTVksS1zTgK2g3sPwTA/JrL0Y8zu9stNbGgEtQ8E=</DigestValue>
      </Reference>
      <Reference URI="/xl/printerSettings/printerSettings8.bin?ContentType=application/vnd.openxmlformats-officedocument.spreadsheetml.printerSettings">
        <DigestMethod Algorithm="http://www.w3.org/2001/04/xmlenc#sha256"/>
        <DigestValue>vZUn7ZGuM67wFU3milm+1OE9hLTFW/2mSrXew0ppy6I=</DigestValue>
      </Reference>
      <Reference URI="/xl/printerSettings/printerSettings9.bin?ContentType=application/vnd.openxmlformats-officedocument.spreadsheetml.printerSettings">
        <DigestMethod Algorithm="http://www.w3.org/2001/04/xmlenc#sha256"/>
        <DigestValue>pzHCxJZJqV8QN3TxJNQIsgGd/jmH7l/G8/3LR3ZSRLA=</DigestValue>
      </Reference>
      <Reference URI="/xl/sharedStrings.xml?ContentType=application/vnd.openxmlformats-officedocument.spreadsheetml.sharedStrings+xml">
        <DigestMethod Algorithm="http://www.w3.org/2001/04/xmlenc#sha256"/>
        <DigestValue>/KycuS+cprsIMfV4JGfyRa2ptmDugDnKTClCcBzn6fQ=</DigestValue>
      </Reference>
      <Reference URI="/xl/styles.xml?ContentType=application/vnd.openxmlformats-officedocument.spreadsheetml.styles+xml">
        <DigestMethod Algorithm="http://www.w3.org/2001/04/xmlenc#sha256"/>
        <DigestValue>6V1fAYS9o/H3oitXVYjztrcivVNuum2nma+H0npY15U=</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KyJbqzbb5jvhSRQi6VZWn1VwWt00DfqX9z1hvlU1CuQ=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mOmN2Z7hikaYCjUzswCkgmJayiTdIhyKTQbH0OjhjaE=</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iDKRbQeUJNoMTGkmhj7I3OaYgUfiKKxJjZm0/XUcKEI=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72Dh22/5nJs8GzgoNSIITAueNO0MuL3xBNDlajrLDKQ=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hcFjmh/taubrs95689JpJIX/gVpKtvtiwE9lVMcyjeA=</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3EFCoJP7ifyySvEb6sRl69VZmMEijuWu+DwqVOqUwh4=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/ABQqklRKa6OSvaoYq/2qxO+psOHjKgFiwLX65E42Nc=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h8vbOT+OpYz0NdndSwaxkNWTXH2xpJOW1L6pEbbF8iE=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mAQlRSm04J1DRxPp4q2wftPCGTyEYai0TrYnm/KFKHE=</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/D4t3XmnzUR4dhFKhWVHKCqQ1gmwDLMCkBq8P+4Cluo=</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gpcLQiPS9HAzF9DePq9gt+LDxeaoVjJpzPRf62XuvDc=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pmKSNYDvF7HQxORWFdYtsOyFk6Ls9Dg6fsGI2e3sJPM=</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02lJbVdVnanyLfi4AmozvxTwDr/5WWaeBKAdQv8SS0E=</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RSm8icywiTgv50l8xlfNDKcdLa7+jmusVPLdUrq5cXU=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h4/YGk/vmmkw9SZf/00KacJZUtS+Gg+8i2zqBfyQucM=</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xDLf69K9KXLBRzVLgm+7o5FhfSXDymojtWNjnYCSHm8=</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IBWvLkjeGZcevxXh8Pg4QQMyF6OaLSlFBv9vI604zlA=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eB5X5zReUV8woBoYmoQ8kwdzy1cYZZNrSu6sfiDzsLo=</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RSyVO11LhnEMVaArC+/1m7pINpslopJIyvVN9dwZ3zE=</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//wXDqTCPbwapFD5XCzwmlHPsZ6uOegDCu8UfeveWo8=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OHu9AkCQCFbZ3ZtURDNNEJIpex/TyYnpZFK5uOhcp9g=</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1sLqT74frk9tHB3RhD93B6Tvl8mVnCtTp7N1y7wuE5E=</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9wCNsaKwrc7dyH7GRbkRkCBWj5cjzGQobA+UY1XfP+8=</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1z2IX2FtUXLQBYafOsq/Xuvzaa+HQquBn7K+cS9L/ko=</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TFTJWlcTFqpsWSyI0c/R/AtsM6QqhMKs7MqwNH3COsg=</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xtGxpqrt37iD/KHXDxHVvL4MnUdHCcozoBH7GMRZJ0Y=</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5dGEBXVB03aLoMSs3kVj+7uSVfRUn+P+vrF5Xe7KTag=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ZMChrI3IITF3LKOoeOyhEeXL/hL33nMVah4dAu3F/xk=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16IUm8i2TBKEyDAckJji8PeBBLSTg+icqwH5sIjtkWU=</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UcR56L7MXdj7Ym/WJwc0VyYzh0jeSW4KD0FNPFrP7Pc=</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NMf1Z4059S357pOaZ0BPcE5MsYfHmd8wplD2GnkOIug=</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l+0R5TuapshY12F0OsFviurzh44nchwZOrD07QUchRU=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3Ouq9KJfbvhEBL/VXg80n3uVB5o4bVzJ4wDYuOyArMs=</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GX7aNl0hxmPk/MBqNX5z6OG05/NjGfRqMvdXoCQzGu4=</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5Wet8zB8jlFSzRFz/e8ugFp2wS3KwjxEZvFqFjrfJME=</DigestValue>
      </Reference>
      <Reference URI="/xl/worksheets/sheet10.xml?ContentType=application/vnd.openxmlformats-officedocument.spreadsheetml.worksheet+xml">
        <DigestMethod Algorithm="http://www.w3.org/2001/04/xmlenc#sha256"/>
        <DigestValue>rLktDZ7sm1BtllPIqfTyCQlUFT6+L9vGkhyPpH+P7k4=</DigestValue>
      </Reference>
      <Reference URI="/xl/worksheets/sheet11.xml?ContentType=application/vnd.openxmlformats-officedocument.spreadsheetml.worksheet+xml">
        <DigestMethod Algorithm="http://www.w3.org/2001/04/xmlenc#sha256"/>
        <DigestValue>hOZIpn01+jfGNta+aThdyPDb2F/i0iWClNUVYkLTmdA=</DigestValue>
      </Reference>
      <Reference URI="/xl/worksheets/sheet12.xml?ContentType=application/vnd.openxmlformats-officedocument.spreadsheetml.worksheet+xml">
        <DigestMethod Algorithm="http://www.w3.org/2001/04/xmlenc#sha256"/>
        <DigestValue>fvOr1FHOODJgbj5PneQk8drPHOJsL0Ox/PBMd46H//A=</DigestValue>
      </Reference>
      <Reference URI="/xl/worksheets/sheet13.xml?ContentType=application/vnd.openxmlformats-officedocument.spreadsheetml.worksheet+xml">
        <DigestMethod Algorithm="http://www.w3.org/2001/04/xmlenc#sha256"/>
        <DigestValue>5PLwCQTz5dQeNm3gDHbogp6e/dLgeKe4LwtP2ZsFA+A=</DigestValue>
      </Reference>
      <Reference URI="/xl/worksheets/sheet14.xml?ContentType=application/vnd.openxmlformats-officedocument.spreadsheetml.worksheet+xml">
        <DigestMethod Algorithm="http://www.w3.org/2001/04/xmlenc#sha256"/>
        <DigestValue>xiL4TLhhV/pg/sm1D8crRMm8ApocLrAptNL0n9yx2ps=</DigestValue>
      </Reference>
      <Reference URI="/xl/worksheets/sheet15.xml?ContentType=application/vnd.openxmlformats-officedocument.spreadsheetml.worksheet+xml">
        <DigestMethod Algorithm="http://www.w3.org/2001/04/xmlenc#sha256"/>
        <DigestValue>VojjRw/ky9CkzyRc47DDiCNNxlGqQP8Da35cIWc/suo=</DigestValue>
      </Reference>
      <Reference URI="/xl/worksheets/sheet16.xml?ContentType=application/vnd.openxmlformats-officedocument.spreadsheetml.worksheet+xml">
        <DigestMethod Algorithm="http://www.w3.org/2001/04/xmlenc#sha256"/>
        <DigestValue>8DreKzzQo+WCKZ8ujsZpNULQR+amXJmVW09r2QJf7bs=</DigestValue>
      </Reference>
      <Reference URI="/xl/worksheets/sheet17.xml?ContentType=application/vnd.openxmlformats-officedocument.spreadsheetml.worksheet+xml">
        <DigestMethod Algorithm="http://www.w3.org/2001/04/xmlenc#sha256"/>
        <DigestValue>lifBlKKpjoSTTs/l3L1ujWpjGgjJwkq+L8tTQcivjJo=</DigestValue>
      </Reference>
      <Reference URI="/xl/worksheets/sheet18.xml?ContentType=application/vnd.openxmlformats-officedocument.spreadsheetml.worksheet+xml">
        <DigestMethod Algorithm="http://www.w3.org/2001/04/xmlenc#sha256"/>
        <DigestValue>o+7AcrJQoCZvf6Y4E9iJ/58ZGZo0wxxAQKAHme6MQTs=</DigestValue>
      </Reference>
      <Reference URI="/xl/worksheets/sheet19.xml?ContentType=application/vnd.openxmlformats-officedocument.spreadsheetml.worksheet+xml">
        <DigestMethod Algorithm="http://www.w3.org/2001/04/xmlenc#sha256"/>
        <DigestValue>b0bxZiwdkC39w7IOCicljhMRVzNdSJ5sjKCWqt2TsIY=</DigestValue>
      </Reference>
      <Reference URI="/xl/worksheets/sheet2.xml?ContentType=application/vnd.openxmlformats-officedocument.spreadsheetml.worksheet+xml">
        <DigestMethod Algorithm="http://www.w3.org/2001/04/xmlenc#sha256"/>
        <DigestValue>LSm8tJBVcoWb/2N2JPzQAct/KnuBbdPT57wUOceYbT8=</DigestValue>
      </Reference>
      <Reference URI="/xl/worksheets/sheet20.xml?ContentType=application/vnd.openxmlformats-officedocument.spreadsheetml.worksheet+xml">
        <DigestMethod Algorithm="http://www.w3.org/2001/04/xmlenc#sha256"/>
        <DigestValue>vFsBFTuoi30X09asrqBJpv97kfW7Ytah4HXABkc1p6E=</DigestValue>
      </Reference>
      <Reference URI="/xl/worksheets/sheet21.xml?ContentType=application/vnd.openxmlformats-officedocument.spreadsheetml.worksheet+xml">
        <DigestMethod Algorithm="http://www.w3.org/2001/04/xmlenc#sha256"/>
        <DigestValue>V0AglwnCSh/dG7aJU9sLuAkoTHPt3uZI9KwxIHKHDAE=</DigestValue>
      </Reference>
      <Reference URI="/xl/worksheets/sheet22.xml?ContentType=application/vnd.openxmlformats-officedocument.spreadsheetml.worksheet+xml">
        <DigestMethod Algorithm="http://www.w3.org/2001/04/xmlenc#sha256"/>
        <DigestValue>cA47BgXdM21LZ2yNqVZCOIngk5IlCaYDPRbODVcqim4=</DigestValue>
      </Reference>
      <Reference URI="/xl/worksheets/sheet23.xml?ContentType=application/vnd.openxmlformats-officedocument.spreadsheetml.worksheet+xml">
        <DigestMethod Algorithm="http://www.w3.org/2001/04/xmlenc#sha256"/>
        <DigestValue>mBAjoNf6Ppvk+lF8rcQkFm/xm2bW6hQTiok2BZhu+4s=</DigestValue>
      </Reference>
      <Reference URI="/xl/worksheets/sheet24.xml?ContentType=application/vnd.openxmlformats-officedocument.spreadsheetml.worksheet+xml">
        <DigestMethod Algorithm="http://www.w3.org/2001/04/xmlenc#sha256"/>
        <DigestValue>CpSQ884GAT7+eb7HCnrAaCfRlXyXPrmwIpAPhyb9I5Q=</DigestValue>
      </Reference>
      <Reference URI="/xl/worksheets/sheet25.xml?ContentType=application/vnd.openxmlformats-officedocument.spreadsheetml.worksheet+xml">
        <DigestMethod Algorithm="http://www.w3.org/2001/04/xmlenc#sha256"/>
        <DigestValue>06x6J4Hqkh6ekdWvCbXNO5o6PD5U0hj82BJ488eGeEI=</DigestValue>
      </Reference>
      <Reference URI="/xl/worksheets/sheet26.xml?ContentType=application/vnd.openxmlformats-officedocument.spreadsheetml.worksheet+xml">
        <DigestMethod Algorithm="http://www.w3.org/2001/04/xmlenc#sha256"/>
        <DigestValue>M+maz6rGzaF9hSuZwGUejd3vLWhYHvvWEuCzoWZkdfI=</DigestValue>
      </Reference>
      <Reference URI="/xl/worksheets/sheet27.xml?ContentType=application/vnd.openxmlformats-officedocument.spreadsheetml.worksheet+xml">
        <DigestMethod Algorithm="http://www.w3.org/2001/04/xmlenc#sha256"/>
        <DigestValue>A1eHNOpnxgyADCgw9ro9yVSL2bGdLrAaACIO9UXRNvk=</DigestValue>
      </Reference>
      <Reference URI="/xl/worksheets/sheet28.xml?ContentType=application/vnd.openxmlformats-officedocument.spreadsheetml.worksheet+xml">
        <DigestMethod Algorithm="http://www.w3.org/2001/04/xmlenc#sha256"/>
        <DigestValue>vI+rHBC9oxEeO5au9/Ky73iogY9ArDoKRlBFbySEXSk=</DigestValue>
      </Reference>
      <Reference URI="/xl/worksheets/sheet29.xml?ContentType=application/vnd.openxmlformats-officedocument.spreadsheetml.worksheet+xml">
        <DigestMethod Algorithm="http://www.w3.org/2001/04/xmlenc#sha256"/>
        <DigestValue>XqvFd/ABHQ5ZhNaWt6fx80xzeQ6CoevRzMfRbi+nkmA=</DigestValue>
      </Reference>
      <Reference URI="/xl/worksheets/sheet3.xml?ContentType=application/vnd.openxmlformats-officedocument.spreadsheetml.worksheet+xml">
        <DigestMethod Algorithm="http://www.w3.org/2001/04/xmlenc#sha256"/>
        <DigestValue>okU7lOsWjYoN2IpZam7S9a/oB7Mo/xzPQjgBB+kd6ss=</DigestValue>
      </Reference>
      <Reference URI="/xl/worksheets/sheet30.xml?ContentType=application/vnd.openxmlformats-officedocument.spreadsheetml.worksheet+xml">
        <DigestMethod Algorithm="http://www.w3.org/2001/04/xmlenc#sha256"/>
        <DigestValue>aVaUXumE7BOG6YwZWibHiy0RSfur5g0GWDbdeCjXXvc=</DigestValue>
      </Reference>
      <Reference URI="/xl/worksheets/sheet31.xml?ContentType=application/vnd.openxmlformats-officedocument.spreadsheetml.worksheet+xml">
        <DigestMethod Algorithm="http://www.w3.org/2001/04/xmlenc#sha256"/>
        <DigestValue>VTSRGftwKxKqsUntjAwhbHz/mYLEeffb/Wbv7EksXKU=</DigestValue>
      </Reference>
      <Reference URI="/xl/worksheets/sheet32.xml?ContentType=application/vnd.openxmlformats-officedocument.spreadsheetml.worksheet+xml">
        <DigestMethod Algorithm="http://www.w3.org/2001/04/xmlenc#sha256"/>
        <DigestValue>DDQZ1MKS99EfPmmWlt9M+fD8hmJ1lOJvedBlWBLK4rw=</DigestValue>
      </Reference>
      <Reference URI="/xl/worksheets/sheet33.xml?ContentType=application/vnd.openxmlformats-officedocument.spreadsheetml.worksheet+xml">
        <DigestMethod Algorithm="http://www.w3.org/2001/04/xmlenc#sha256"/>
        <DigestValue>xex49rdHIaeo03n6WM9PP9S8lBDk4BTL0kJR6aFtoDY=</DigestValue>
      </Reference>
      <Reference URI="/xl/worksheets/sheet34.xml?ContentType=application/vnd.openxmlformats-officedocument.spreadsheetml.worksheet+xml">
        <DigestMethod Algorithm="http://www.w3.org/2001/04/xmlenc#sha256"/>
        <DigestValue>YcpzFZ4GBAuig8TT0z9Eb72/E6hV6RD/bswHZpcv7bY=</DigestValue>
      </Reference>
      <Reference URI="/xl/worksheets/sheet35.xml?ContentType=application/vnd.openxmlformats-officedocument.spreadsheetml.worksheet+xml">
        <DigestMethod Algorithm="http://www.w3.org/2001/04/xmlenc#sha256"/>
        <DigestValue>CtX8OnqWxVi/KWLUsLGmx6tEmViBdAT7U9ICag2s2jw=</DigestValue>
      </Reference>
      <Reference URI="/xl/worksheets/sheet36.xml?ContentType=application/vnd.openxmlformats-officedocument.spreadsheetml.worksheet+xml">
        <DigestMethod Algorithm="http://www.w3.org/2001/04/xmlenc#sha256"/>
        <DigestValue>krrYaV5tJRJoWto7nzwcCI+5K4mnCTe+VnzNuUW7V1M=</DigestValue>
      </Reference>
      <Reference URI="/xl/worksheets/sheet37.xml?ContentType=application/vnd.openxmlformats-officedocument.spreadsheetml.worksheet+xml">
        <DigestMethod Algorithm="http://www.w3.org/2001/04/xmlenc#sha256"/>
        <DigestValue>Gk18HoH9C9ad9DIQ1SrJyGKmWfhazboieNWElrcGeIw=</DigestValue>
      </Reference>
      <Reference URI="/xl/worksheets/sheet38.xml?ContentType=application/vnd.openxmlformats-officedocument.spreadsheetml.worksheet+xml">
        <DigestMethod Algorithm="http://www.w3.org/2001/04/xmlenc#sha256"/>
        <DigestValue>17/1B0MwlH2CBZPphvSuKje4lpL8Gl+Bw5j2DMSvbaU=</DigestValue>
      </Reference>
      <Reference URI="/xl/worksheets/sheet39.xml?ContentType=application/vnd.openxmlformats-officedocument.spreadsheetml.worksheet+xml">
        <DigestMethod Algorithm="http://www.w3.org/2001/04/xmlenc#sha256"/>
        <DigestValue>t86C90ECGzkaqvqvGs7A1J/+3vd+oqdq4XLtgRETnc8=</DigestValue>
      </Reference>
      <Reference URI="/xl/worksheets/sheet4.xml?ContentType=application/vnd.openxmlformats-officedocument.spreadsheetml.worksheet+xml">
        <DigestMethod Algorithm="http://www.w3.org/2001/04/xmlenc#sha256"/>
        <DigestValue>CeoY9QTjP79h2cmCdumyeCSWg/f9pcyLc7OM+2/Sii0=</DigestValue>
      </Reference>
      <Reference URI="/xl/worksheets/sheet40.xml?ContentType=application/vnd.openxmlformats-officedocument.spreadsheetml.worksheet+xml">
        <DigestMethod Algorithm="http://www.w3.org/2001/04/xmlenc#sha256"/>
        <DigestValue>b4UtelY055DTUmN4IeG7OUiyuzR6gO6XP7C7UC2J0w4=</DigestValue>
      </Reference>
      <Reference URI="/xl/worksheets/sheet41.xml?ContentType=application/vnd.openxmlformats-officedocument.spreadsheetml.worksheet+xml">
        <DigestMethod Algorithm="http://www.w3.org/2001/04/xmlenc#sha256"/>
        <DigestValue>RhaGcXl072SxafFyLj0IKPAaDTY045H3kmV2QKxIUmQ=</DigestValue>
      </Reference>
      <Reference URI="/xl/worksheets/sheet42.xml?ContentType=application/vnd.openxmlformats-officedocument.spreadsheetml.worksheet+xml">
        <DigestMethod Algorithm="http://www.w3.org/2001/04/xmlenc#sha256"/>
        <DigestValue>QAgjzVN67Wd3LybNokF6Yybdo+c0L69oU6k7Bc4fYPo=</DigestValue>
      </Reference>
      <Reference URI="/xl/worksheets/sheet43.xml?ContentType=application/vnd.openxmlformats-officedocument.spreadsheetml.worksheet+xml">
        <DigestMethod Algorithm="http://www.w3.org/2001/04/xmlenc#sha256"/>
        <DigestValue>G7SLXv7RTF//wRDsPk6tIsdM+sVpMcqrd362Y/TzjwI=</DigestValue>
      </Reference>
      <Reference URI="/xl/worksheets/sheet44.xml?ContentType=application/vnd.openxmlformats-officedocument.spreadsheetml.worksheet+xml">
        <DigestMethod Algorithm="http://www.w3.org/2001/04/xmlenc#sha256"/>
        <DigestValue>bcALSz0A03jebqbR4BlD9csgQYkfBb3C7fpbd2H1gbs=</DigestValue>
      </Reference>
      <Reference URI="/xl/worksheets/sheet45.xml?ContentType=application/vnd.openxmlformats-officedocument.spreadsheetml.worksheet+xml">
        <DigestMethod Algorithm="http://www.w3.org/2001/04/xmlenc#sha256"/>
        <DigestValue>JX5lAm7fHnC55mOm2vFjQa9OIKOZEvCLDs8o+JqPjVM=</DigestValue>
      </Reference>
      <Reference URI="/xl/worksheets/sheet46.xml?ContentType=application/vnd.openxmlformats-officedocument.spreadsheetml.worksheet+xml">
        <DigestMethod Algorithm="http://www.w3.org/2001/04/xmlenc#sha256"/>
        <DigestValue>Qj5rq0NgP5oBJvlxXat3XN1fJtnB5p1xe010OUZHk2o=</DigestValue>
      </Reference>
      <Reference URI="/xl/worksheets/sheet47.xml?ContentType=application/vnd.openxmlformats-officedocument.spreadsheetml.worksheet+xml">
        <DigestMethod Algorithm="http://www.w3.org/2001/04/xmlenc#sha256"/>
        <DigestValue>xXTZPrTyPO/FhVduEjFHu0iq3+eB+L7AWvENZKyBBag=</DigestValue>
      </Reference>
      <Reference URI="/xl/worksheets/sheet5.xml?ContentType=application/vnd.openxmlformats-officedocument.spreadsheetml.worksheet+xml">
        <DigestMethod Algorithm="http://www.w3.org/2001/04/xmlenc#sha256"/>
        <DigestValue>I1Cashdw1Lt3REFE2xCvgMWj0+bDULs3ibpzgYJ38ks=</DigestValue>
      </Reference>
      <Reference URI="/xl/worksheets/sheet6.xml?ContentType=application/vnd.openxmlformats-officedocument.spreadsheetml.worksheet+xml">
        <DigestMethod Algorithm="http://www.w3.org/2001/04/xmlenc#sha256"/>
        <DigestValue>2eRHZHfF2Z1sDLS7I7cLirxZd6Os5ajF9A9mh6u5rYw=</DigestValue>
      </Reference>
      <Reference URI="/xl/worksheets/sheet7.xml?ContentType=application/vnd.openxmlformats-officedocument.spreadsheetml.worksheet+xml">
        <DigestMethod Algorithm="http://www.w3.org/2001/04/xmlenc#sha256"/>
        <DigestValue>dmaT4tfJiKJN1W2/E7Drms/J4skNEeRZ4+u95mEd4uk=</DigestValue>
      </Reference>
      <Reference URI="/xl/worksheets/sheet8.xml?ContentType=application/vnd.openxmlformats-officedocument.spreadsheetml.worksheet+xml">
        <DigestMethod Algorithm="http://www.w3.org/2001/04/xmlenc#sha256"/>
        <DigestValue>dHPsntK1nUWdLJ8HrKOaA8HUnk3yLkk6H9vyDDwNgvU=</DigestValue>
      </Reference>
      <Reference URI="/xl/worksheets/sheet9.xml?ContentType=application/vnd.openxmlformats-officedocument.spreadsheetml.worksheet+xml">
        <DigestMethod Algorithm="http://www.w3.org/2001/04/xmlenc#sha256"/>
        <DigestValue>TqIos4DfUH0aoAJF4Ry7a4o6kBzQqc6QylbtSYYmL9E=</DigestValue>
      </Reference>
    </Manifest>
    <SignatureProperties>
      <SignatureProperty Id="idSignatureTime" Target="#idPackageSignature">
        <mdssi:SignatureTime xmlns:mdssi="http://schemas.openxmlformats.org/package/2006/digital-signature">
          <mdssi:Format>YYYY-MM-DDThh:mm:ssTZD</mdssi:Format>
          <mdssi:Value>2024-05-16T18:56:08Z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16.0.15601/23</OfficeVersion>
          <ApplicationVersion>16.0.15601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2024-05-16T18:56:08Z</xd:SigningTime>
          <xd:SigningCertificate>
            <xd:Cert>
              <xd:CertDigest>
                <DigestMethod Algorithm="http://www.w3.org/2001/04/xmlenc#sha256"/>
                <DigestValue>APwV+ipRDL6RT8VqLKrCxFT5fxyaTosjX7gK3ng3MqA=</DigestValue>
              </xd:CertDigest>
              <xd:IssuerSerial>
                <X509IssuerName>C=PY, O=DOCUMENTA S.A., SERIALNUMBER=RUC80050172-1, CN=CA-DOCUMENTA S.A.</X509IssuerName>
                <X509SerialNumber>1195280067767613477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Lc6asze8pvUXajhLcURQsXKFUu/EHKXqSC2O+rKAK0s=</DigestValue>
    </Reference>
    <Reference Type="http://www.w3.org/2000/09/xmldsig#Object" URI="#idOfficeObject">
      <DigestMethod Algorithm="http://www.w3.org/2001/04/xmlenc#sha256"/>
      <DigestValue>jjfBIpyGTuV1Fdxdj8Z+RtNtLefBUZL2z/+M5eWSB1g=</DigestValue>
    </Reference>
    <Reference Type="http://uri.etsi.org/01903#SignedProperties" URI="#idSignedProperties">
      <Transforms>
        <Transform Algorithm="http://www.w3.org/TR/2001/REC-xml-c14n-20010315"/>
      </Transforms>
      <DigestMethod Algorithm="http://www.w3.org/2001/04/xmlenc#sha256"/>
      <DigestValue>JQEr2ILRFmE7STwVSh63yi2ZAg0qwhBBR0q4M9/Vpd0=</DigestValue>
    </Reference>
  </SignedInfo>
  <SignatureValue>E5CCNqOWLoQj1GdM3KaqU5oUZAEW/GBnwtjm93/ylH3h9aZsDVYLOXEN5CgR1a9c/wit5h7DK3N3
Is21wHWyJVC6C7qq4VLontP6O6y5tgYxfg7bDynW4Wr09Q+qgZ6v3+typKpLe0oHgJAkVX4NTAhu
p/irrGr6/jqQ5v5Gtw7m5jRwArQeSD07jFQaiQCtM0wFp0i3PgQs2lxRHlrZEWUkI3zZPzNJTgtz
uovqYk7WoKCDCvIm4BZlUD7tgNOkSKKWpg6sveaq0nZXGmmGYgsUJaaWeBbhDLeNU/vQILwQFBCf
MQXpZRnI0EemwmGWB+tSOS8XNWNe97wUjBzhUg==</SignatureValue>
  <KeyInfo>
    <X509Data>
      <X509Certificate>MIIIeTCCBmGgAwIBAgIIEJZ844ZkuCUwDQYJKoZIhvcNAQELBQAwWjEaMBgGA1UEAwwRQ0EtRE9DVU1FTlRBIFMuQS4xFjAUBgNVBAUTDVJVQzgwMDUwMTcyLTExFzAVBgNVBAoMDkRPQ1VNRU5UQSBTLkEuMQswCQYDVQQGEwJQWTAeFw0yMzA4MjMxMzM2MDBaFw0yNTA4MjIxMzM2MDBaMIGvMR4wHAYDVQQDDBVNQVJJTyBNSUxBTk8gQkVSR0FMTE8xEjAQBgNVBAUTCUNJNjA1MzE4MjEVMBMGA1UEKgwMTUFSSU8gTUlMQU5PMREwDwYDVQQEDAhCRVJHQUxMTzELMAkGA1UECwwCRjIxNTAzBgNVBAoMLENFUlRJRklDQURPIENVQUxJRklDQURPIERFIEZJUk1BIEVMRUNUUk9OSUNBMQswCQYDVQQGEwJQWTCCASIwDQYJKoZIhvcNAQEBBQADggEPADCCAQoCggEBAOIBqN5RfQwOXN5S9RP/pTzmsyUjlymO/Lt8xCqSqRK5w4R8jTKV8hlzQwMf7awBGmimUTz7cW5Uc0NauBAGJAlBElC0aZNvS2gbwvNNnEAQdzO7VXBJCl09vHkGRKYLM+ju824Gejl3xmlXvBd2cQyd7YnhrLlT0hUauiLc8FXvFE8DiyXkl46Q6zNBa15S6qj8QwhjaXiqclPpeKG9JdK8Q1waATcH4z2Ls4ulg4J3HhbWNrv6NnjvzDBTMH2ia9GN8GLLvCrHbaupxE2LtqhqHU9TC6P9v77V4WcIfmKPOeYtC1nXDUIGFlBKchXDSdhXju5wxfr62k5fWwAKr60CAwEAAaOCA+swggPnMAwGA1UdEwEB/wQCMAAwHwYDVR0jBBgwFoAUoT2FK83YLJYfOQIMn1M7WNiVC3swgZQGCCsGAQUFBwEBBIGHMIGEMFUGCCsGAQUFBzAChklodHRwczovL3d3dy5kaWdpdG8uY29tLnB5L3VwbG9hZHMvY2VydGlmaWNhZG8tZG9jdW1lbnRhLXNhLTE1MzUxMTc3NzEuY3J0MCsGCCsGAQUFBzABhh9odHRwczovL3d3dy5kaWdpdG8uY29tLnB5L29jc3AvME4GA1UdEQRHMEWBF21iZXJnYWxsb0BlbGFkaW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hf7i2y/OR4BvcBRmIOWWPdnOmgswDgYDVR0PAQH/BAQDAgXgMA0GCSqGSIb3DQEBCwUAA4ICAQBmqGOceP+9SXzumBOAmABUFirM0WwiWWitnupBny6gI990ip2z7vSJALhAo51nGZFVCjhBDOCCbcVp8tXBwfoqB3KcMgDrfDOLmu/ZTixXvMf2Rs3yVrxwUwOql8IIHiXsXNjz9C+k4zaDUhO/Wym+JGx+EkoGM9YL2dqXaewWRlSIeS6DG18/1Jr88JC7RDRTNFjOvZHf0HC1etBHIjTpOMbr26Uy0KhbWd3xFbHFiyyqq0nw+kBqXXLj2cUkZjxKmvdslAwTXhxFuDgAY+8ET05YlpCyBplws1NCBSi+tdxhabmGNY+HcWPnX/afH0HHMlydmK3H1keSIIWiqyQH3N/6lDm94taqWHgFQDwmLEMWB9oOBGpQ0WkSPlEyesj8FSV0aCzqS+D+d1sM3MOJZNb+dQIITbFUOwzt5yfMH75cVn+MTL+RkVl0EI6CyJIFWMzJx0McRUlrm1mss7fJ8uCZccQOGujrZLm10StATWFvMhjjZaOOQ2HVrzqg/Up1U6Om/nHrK87dRJmSVkgtfsvKrltPAcNDqrvckg3c4+QkdoAAhy+DUEw7xRuzxlP3l0DxtWm57j1o6/Td5rlga1VFyvTHAfyEQ2d9xLLPFAp22Knhh043m+Ig32i4AZcqHlOY9gJvEAcWWV14aWHa9nCcgvmhhYV+5ma/9DdUk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Transform>
          <Transform Algorithm="http://www.w3.org/TR/2001/REC-xml-c14n-20010315"/>
        </Transforms>
        <DigestMethod Algorithm="http://www.w3.org/2001/04/xmlenc#sha256"/>
        <DigestValue>hNe+w3gqzPAnvfm+I9f3d4bSE6xgn8maxebKv+a0/Lk=</DigestValue>
      </Reference>
      <Reference URI="/xl/calcChain.xml?ContentType=application/vnd.openxmlformats-officedocument.spreadsheetml.calcChain+xml">
        <DigestMethod Algorithm="http://www.w3.org/2001/04/xmlenc#sha256"/>
        <DigestValue>18Ns3f8hXUnDOcx395+3kgvp34yDAHtjqrV0f7iXQQs=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drawing1.xml?ContentType=application/vnd.openxmlformats-officedocument.drawing+xml">
        <DigestMethod Algorithm="http://www.w3.org/2001/04/xmlenc#sha256"/>
        <DigestValue>o0sk3kQ9i7bSA0R4JUfSKt+HGWye0MY7/vJVM2pg7tI=</DigestValue>
      </Reference>
      <Reference URI="/xl/drawings/drawing10.xml?ContentType=application/vnd.openxmlformats-officedocument.drawing+xml">
        <DigestMethod Algorithm="http://www.w3.org/2001/04/xmlenc#sha256"/>
        <DigestValue>ZFlx+5td216XMZ+QWCLkNCdzyy8stjA9oAEmTQ66XX4=</DigestValue>
      </Reference>
      <Reference URI="/xl/drawings/drawing11.xml?ContentType=application/vnd.openxmlformats-officedocument.drawing+xml">
        <DigestMethod Algorithm="http://www.w3.org/2001/04/xmlenc#sha256"/>
        <DigestValue>1Dzggn7d158ZBsGEc79KksTgeulnLEAQzyp4T/WZUSY=</DigestValue>
      </Reference>
      <Reference URI="/xl/drawings/drawing12.xml?ContentType=application/vnd.openxmlformats-officedocument.drawing+xml">
        <DigestMethod Algorithm="http://www.w3.org/2001/04/xmlenc#sha256"/>
        <DigestValue>4CckPgVV3QktXjiRg6JFZUjZiVoN10QEn8gB1gE3fMM=</DigestValue>
      </Reference>
      <Reference URI="/xl/drawings/drawing13.xml?ContentType=application/vnd.openxmlformats-officedocument.drawing+xml">
        <DigestMethod Algorithm="http://www.w3.org/2001/04/xmlenc#sha256"/>
        <DigestValue>z3I81IQ38+q88pkwhCgf3Wig+tpQt9drF9CcIqiZ+9k=</DigestValue>
      </Reference>
      <Reference URI="/xl/drawings/drawing14.xml?ContentType=application/vnd.openxmlformats-officedocument.drawing+xml">
        <DigestMethod Algorithm="http://www.w3.org/2001/04/xmlenc#sha256"/>
        <DigestValue>5FdW76NGuNGgtXVZzJx31vdz5/SPnxraH6oHtyRZef4=</DigestValue>
      </Reference>
      <Reference URI="/xl/drawings/drawing15.xml?ContentType=application/vnd.openxmlformats-officedocument.drawing+xml">
        <DigestMethod Algorithm="http://www.w3.org/2001/04/xmlenc#sha256"/>
        <DigestValue>0VzKRKBzouDitZWS2T7w6uMkK1vG0vwdlbNp7on7wGE=</DigestValue>
      </Reference>
      <Reference URI="/xl/drawings/drawing16.xml?ContentType=application/vnd.openxmlformats-officedocument.drawing+xml">
        <DigestMethod Algorithm="http://www.w3.org/2001/04/xmlenc#sha256"/>
        <DigestValue>D4Ky7GirL3ZF3LJ9wlH1oAuQnInLUsWJEgW0cTu2CZ4=</DigestValue>
      </Reference>
      <Reference URI="/xl/drawings/drawing17.xml?ContentType=application/vnd.openxmlformats-officedocument.drawing+xml">
        <DigestMethod Algorithm="http://www.w3.org/2001/04/xmlenc#sha256"/>
        <DigestValue>XORuak7BWz9OewvQ+W6D6tTA+rapnlklNKrZFtfPW5k=</DigestValue>
      </Reference>
      <Reference URI="/xl/drawings/drawing18.xml?ContentType=application/vnd.openxmlformats-officedocument.drawing+xml">
        <DigestMethod Algorithm="http://www.w3.org/2001/04/xmlenc#sha256"/>
        <DigestValue>O3P7fid0aqQ1qVWjNVKxpJlnSwmvZdob7TJWUuc7ld0=</DigestValue>
      </Reference>
      <Reference URI="/xl/drawings/drawing19.xml?ContentType=application/vnd.openxmlformats-officedocument.drawing+xml">
        <DigestMethod Algorithm="http://www.w3.org/2001/04/xmlenc#sha256"/>
        <DigestValue>RSzsqKC7sPsuAEt1IiorMZbz4JhhWokQG4TO0QuW3Us=</DigestValue>
      </Reference>
      <Reference URI="/xl/drawings/drawing2.xml?ContentType=application/vnd.openxmlformats-officedocument.drawing+xml">
        <DigestMethod Algorithm="http://www.w3.org/2001/04/xmlenc#sha256"/>
        <DigestValue>7ZjbX3uHkwLtbG+PdP64EBqwUFri8S9p1KwASWy1AuU=</DigestValue>
      </Reference>
      <Reference URI="/xl/drawings/drawing20.xml?ContentType=application/vnd.openxmlformats-officedocument.drawing+xml">
        <DigestMethod Algorithm="http://www.w3.org/2001/04/xmlenc#sha256"/>
        <DigestValue>/9US7XFZFdz+J3JmGBY4pAV+7WSAZUC/EpkbIkmMHM0=</DigestValue>
      </Reference>
      <Reference URI="/xl/drawings/drawing21.xml?ContentType=application/vnd.openxmlformats-officedocument.drawing+xml">
        <DigestMethod Algorithm="http://www.w3.org/2001/04/xmlenc#sha256"/>
        <DigestValue>5fLi0OTdGl7Be20ydxs4PSi/aF3RffHs6Ci7aAd4YLg=</DigestValue>
      </Reference>
      <Reference URI="/xl/drawings/drawing22.xml?ContentType=application/vnd.openxmlformats-officedocument.drawing+xml">
        <DigestMethod Algorithm="http://www.w3.org/2001/04/xmlenc#sha256"/>
        <DigestValue>U2x85/rdpefmiaR0AiCL5YBCao98xMnLNhiauiPsXxo=</DigestValue>
      </Reference>
      <Reference URI="/xl/drawings/drawing23.xml?ContentType=application/vnd.openxmlformats-officedocument.drawing+xml">
        <DigestMethod Algorithm="http://www.w3.org/2001/04/xmlenc#sha256"/>
        <DigestValue>wHcOAuodyAWLOYjTZz84EeMLV/nduSLZgeOQUeK9izc=</DigestValue>
      </Reference>
      <Reference URI="/xl/drawings/drawing24.xml?ContentType=application/vnd.openxmlformats-officedocument.drawing+xml">
        <DigestMethod Algorithm="http://www.w3.org/2001/04/xmlenc#sha256"/>
        <DigestValue>rnVKN2/x4/zbCUHba36p2D0tP52DJEdF3kpy4eIXFNg=</DigestValue>
      </Reference>
      <Reference URI="/xl/drawings/drawing25.xml?ContentType=application/vnd.openxmlformats-officedocument.drawing+xml">
        <DigestMethod Algorithm="http://www.w3.org/2001/04/xmlenc#sha256"/>
        <DigestValue>VUm8+knPkA3sxhBR6WODwBg4BR10JdGz1Klwh3p9DEg=</DigestValue>
      </Reference>
      <Reference URI="/xl/drawings/drawing26.xml?ContentType=application/vnd.openxmlformats-officedocument.drawing+xml">
        <DigestMethod Algorithm="http://www.w3.org/2001/04/xmlenc#sha256"/>
        <DigestValue>Pt98tSrS4cz6YkJhy+m14e73HVDCKxSbvewCfvyplAM=</DigestValue>
      </Reference>
      <Reference URI="/xl/drawings/drawing27.xml?ContentType=application/vnd.openxmlformats-officedocument.drawing+xml">
        <DigestMethod Algorithm="http://www.w3.org/2001/04/xmlenc#sha256"/>
        <DigestValue>FvOezTtDVcXj85MM2JN2AS2G7Q5ZQ4CU7h+NFn5NO+g=</DigestValue>
      </Reference>
      <Reference URI="/xl/drawings/drawing28.xml?ContentType=application/vnd.openxmlformats-officedocument.drawing+xml">
        <DigestMethod Algorithm="http://www.w3.org/2001/04/xmlenc#sha256"/>
        <DigestValue>1oCKf4sa/8rh1GktTJXQrkK5uJvnmyZEkjf6pExm/no=</DigestValue>
      </Reference>
      <Reference URI="/xl/drawings/drawing29.xml?ContentType=application/vnd.openxmlformats-officedocument.drawing+xml">
        <DigestMethod Algorithm="http://www.w3.org/2001/04/xmlenc#sha256"/>
        <DigestValue>BGieRcP4RcOcvOhwWsICzdLngjPDySWHe2snvzB9Ik8=</DigestValue>
      </Reference>
      <Reference URI="/xl/drawings/drawing3.xml?ContentType=application/vnd.openxmlformats-officedocument.drawing+xml">
        <DigestMethod Algorithm="http://www.w3.org/2001/04/xmlenc#sha256"/>
        <DigestValue>vh7VMGGrQ3DfGPan3zOsVXC2zJD4Nmy8yxCe3UdHZEU=</DigestValue>
      </Reference>
      <Reference URI="/xl/drawings/drawing30.xml?ContentType=application/vnd.openxmlformats-officedocument.drawing+xml">
        <DigestMethod Algorithm="http://www.w3.org/2001/04/xmlenc#sha256"/>
        <DigestValue>Ws4/JJTCA6YM0jRqcFaZpJinJ0zDpARBe3MzeZzcpJc=</DigestValue>
      </Reference>
      <Reference URI="/xl/drawings/drawing31.xml?ContentType=application/vnd.openxmlformats-officedocument.drawing+xml">
        <DigestMethod Algorithm="http://www.w3.org/2001/04/xmlenc#sha256"/>
        <DigestValue>RrH0/Oszi/rEHq6okj/mR+8v3dTzsQXUpfQ5eftbqZg=</DigestValue>
      </Reference>
      <Reference URI="/xl/drawings/drawing32.xml?ContentType=application/vnd.openxmlformats-officedocument.drawing+xml">
        <DigestMethod Algorithm="http://www.w3.org/2001/04/xmlenc#sha256"/>
        <DigestValue>43Ba0+4S0MheWOSES6lR7UqaJpk11XQUYHFAGJlySAg=</DigestValue>
      </Reference>
      <Reference URI="/xl/drawings/drawing33.xml?ContentType=application/vnd.openxmlformats-officedocument.drawing+xml">
        <DigestMethod Algorithm="http://www.w3.org/2001/04/xmlenc#sha256"/>
        <DigestValue>hQCEl7MzfY+vWvoCgcbFb2CjRZGEgCetHt4t+3D/VF4=</DigestValue>
      </Reference>
      <Reference URI="/xl/drawings/drawing34.xml?ContentType=application/vnd.openxmlformats-officedocument.drawing+xml">
        <DigestMethod Algorithm="http://www.w3.org/2001/04/xmlenc#sha256"/>
        <DigestValue>qhWaHUxhPiPGEEGFa4v4rN8o3+EcPItnlwdC92o2l1Y=</DigestValue>
      </Reference>
      <Reference URI="/xl/drawings/drawing35.xml?ContentType=application/vnd.openxmlformats-officedocument.drawing+xml">
        <DigestMethod Algorithm="http://www.w3.org/2001/04/xmlenc#sha256"/>
        <DigestValue>V1+UYceW4QOnimR4GMxL8TPgjiyoK/wnO3ECsbTTlng=</DigestValue>
      </Reference>
      <Reference URI="/xl/drawings/drawing36.xml?ContentType=application/vnd.openxmlformats-officedocument.drawing+xml">
        <DigestMethod Algorithm="http://www.w3.org/2001/04/xmlenc#sha256"/>
        <DigestValue>5fb9xgmZKy5dqs3B1u2nAcxaU6Fzkr5Ar/bZNYBfWPg=</DigestValue>
      </Reference>
      <Reference URI="/xl/drawings/drawing37.xml?ContentType=application/vnd.openxmlformats-officedocument.drawing+xml">
        <DigestMethod Algorithm="http://www.w3.org/2001/04/xmlenc#sha256"/>
        <DigestValue>fH4d0cVViPFDs/xKSMAHoddoVSQaervVupEn63qs4o4=</DigestValue>
      </Reference>
      <Reference URI="/xl/drawings/drawing38.xml?ContentType=application/vnd.openxmlformats-officedocument.drawing+xml">
        <DigestMethod Algorithm="http://www.w3.org/2001/04/xmlenc#sha256"/>
        <DigestValue>wi2pWkCaUFAOusqPslvDy/folyXfIYNmsOYSEBpqbtM=</DigestValue>
      </Reference>
      <Reference URI="/xl/drawings/drawing39.xml?ContentType=application/vnd.openxmlformats-officedocument.drawing+xml">
        <DigestMethod Algorithm="http://www.w3.org/2001/04/xmlenc#sha256"/>
        <DigestValue>0FwmHdPMX7xYGhlBNagrrqvPPUGj3ZMhiEqwSiXd+Uw=</DigestValue>
      </Reference>
      <Reference URI="/xl/drawings/drawing4.xml?ContentType=application/vnd.openxmlformats-officedocument.drawing+xml">
        <DigestMethod Algorithm="http://www.w3.org/2001/04/xmlenc#sha256"/>
        <DigestValue>jA8E3KhjcgWM+90/ju5bzzeLUac5iAVrTe0fq6NBM/Y=</DigestValue>
      </Reference>
      <Reference URI="/xl/drawings/drawing40.xml?ContentType=application/vnd.openxmlformats-officedocument.drawing+xml">
        <DigestMethod Algorithm="http://www.w3.org/2001/04/xmlenc#sha256"/>
        <DigestValue>s4fCtkXRNg4bD8LyjqU0UzR6vZmxdyPfeGYmmJm978w=</DigestValue>
      </Reference>
      <Reference URI="/xl/drawings/drawing41.xml?ContentType=application/vnd.openxmlformats-officedocument.drawing+xml">
        <DigestMethod Algorithm="http://www.w3.org/2001/04/xmlenc#sha256"/>
        <DigestValue>JFZPOPLNNDoz2GyMWRTE9Z4siq7F6LZBxSl4LLyxn/Y=</DigestValue>
      </Reference>
      <Reference URI="/xl/drawings/drawing42.xml?ContentType=application/vnd.openxmlformats-officedocument.drawing+xml">
        <DigestMethod Algorithm="http://www.w3.org/2001/04/xmlenc#sha256"/>
        <DigestValue>XrfirXeZm1xEFXBF7DPV05a1VoRglstPuuJF9Yde6NA=</DigestValue>
      </Reference>
      <Reference URI="/xl/drawings/drawing43.xml?ContentType=application/vnd.openxmlformats-officedocument.drawing+xml">
        <DigestMethod Algorithm="http://www.w3.org/2001/04/xmlenc#sha256"/>
        <DigestValue>KWsQ6c6AnNsEj8WrqeHTeAF/Xt8vUGT1iy5j0046PJ8=</DigestValue>
      </Reference>
      <Reference URI="/xl/drawings/drawing44.xml?ContentType=application/vnd.openxmlformats-officedocument.drawing+xml">
        <DigestMethod Algorithm="http://www.w3.org/2001/04/xmlenc#sha256"/>
        <DigestValue>Wu9D6EIEwavOZKXaGn2sQvXujgte5qnstkIXRIfFZKE=</DigestValue>
      </Reference>
      <Reference URI="/xl/drawings/drawing45.xml?ContentType=application/vnd.openxmlformats-officedocument.drawing+xml">
        <DigestMethod Algorithm="http://www.w3.org/2001/04/xmlenc#sha256"/>
        <DigestValue>pqpaAGDnG1du/upJ7zp1D9/WHJE7aJGVRjNYN2c+mhQ=</DigestValue>
      </Reference>
      <Reference URI="/xl/drawings/drawing46.xml?ContentType=application/vnd.openxmlformats-officedocument.drawing+xml">
        <DigestMethod Algorithm="http://www.w3.org/2001/04/xmlenc#sha256"/>
        <DigestValue>qV4C2IUv6HEGDKDlb5igMypad4R3k8dRAUhq0wIaPgk=</DigestValue>
      </Reference>
      <Reference URI="/xl/drawings/drawing5.xml?ContentType=application/vnd.openxmlformats-officedocument.drawing+xml">
        <DigestMethod Algorithm="http://www.w3.org/2001/04/xmlenc#sha256"/>
        <DigestValue>JGMCchphwaUXdFbWkj1xsxcLieTbFhEtlnfelaiODiY=</DigestValue>
      </Reference>
      <Reference URI="/xl/drawings/drawing6.xml?ContentType=application/vnd.openxmlformats-officedocument.drawing+xml">
        <DigestMethod Algorithm="http://www.w3.org/2001/04/xmlenc#sha256"/>
        <DigestValue>Gkf8X9e30tIrI+zVHWuNAHGHdEV1PZ0nBwSK1O5dFLU=</DigestValue>
      </Reference>
      <Reference URI="/xl/drawings/drawing7.xml?ContentType=application/vnd.openxmlformats-officedocument.drawing+xml">
        <DigestMethod Algorithm="http://www.w3.org/2001/04/xmlenc#sha256"/>
        <DigestValue>X4uPaQBRPl/MINdTxnYhcM0m7V37gx5ebpwaNkO8U7Y=</DigestValue>
      </Reference>
      <Reference URI="/xl/drawings/drawing8.xml?ContentType=application/vnd.openxmlformats-officedocument.drawing+xml">
        <DigestMethod Algorithm="http://www.w3.org/2001/04/xmlenc#sha256"/>
        <DigestValue>lC7te7GoVEbVJw8GsVObD8vNiqtqPcvCYtw5+Dlyg18=</DigestValue>
      </Reference>
      <Reference URI="/xl/drawings/drawing9.xml?ContentType=application/vnd.openxmlformats-officedocument.drawing+xml">
        <DigestMethod Algorithm="http://www.w3.org/2001/04/xmlenc#sha256"/>
        <DigestValue>kQEjbrxYZqsJdZ6oXup9if81KZiBCAvxyGxoVfNTUAI=</DigestValue>
      </Reference>
      <Reference URI="/xl/drawings/vmlDrawing1.vml?ContentType=application/vnd.openxmlformats-officedocument.vmlDrawing">
        <DigestMethod Algorithm="http://www.w3.org/2001/04/xmlenc#sha256"/>
        <DigestValue>xZDp4mELzt0TmopLmxURT8xIhIuiSSzTssWP8bFX7Os=</DigestValue>
      </Reference>
      <Reference URI="/xl/media/image1.jpeg?ContentType=image/jpeg">
        <DigestMethod Algorithm="http://www.w3.org/2001/04/xmlenc#sha256"/>
        <DigestValue>RxZcdO9b/9XsuYmeEvsIVUqt++nawVGQaHRQYugTHZk=</DigestValue>
      </Reference>
      <Reference URI="/xl/printerSettings/printerSettings1.bin?ContentType=application/vnd.openxmlformats-officedocument.spreadsheetml.printerSettings">
        <DigestMethod Algorithm="http://www.w3.org/2001/04/xmlenc#sha256"/>
        <DigestValue>vvroTVksS1zTgK2g3sPwTA/JrL0Y8zu9stNbGgEtQ8E=</DigestValue>
      </Reference>
      <Reference URI="/xl/printerSettings/printerSettings10.bin?ContentType=application/vnd.openxmlformats-officedocument.spreadsheetml.printerSettings">
        <DigestMethod Algorithm="http://www.w3.org/2001/04/xmlenc#sha256"/>
        <DigestValue>oIp0DJB/ttGTJ6aM/yeiDqnUYXP3Az437MGdJtOxPLQ=</DigestValue>
      </Reference>
      <Reference URI="/xl/printerSettings/printerSettings11.bin?ContentType=application/vnd.openxmlformats-officedocument.spreadsheetml.printerSettings">
        <DigestMethod Algorithm="http://www.w3.org/2001/04/xmlenc#sha256"/>
        <DigestValue>oIp0DJB/ttGTJ6aM/yeiDqnUYXP3Az437MGdJtOxPLQ=</DigestValue>
      </Reference>
      <Reference URI="/xl/printerSettings/printerSettings12.bin?ContentType=application/vnd.openxmlformats-officedocument.spreadsheetml.printerSettings">
        <DigestMethod Algorithm="http://www.w3.org/2001/04/xmlenc#sha256"/>
        <DigestValue>oIp0DJB/ttGTJ6aM/yeiDqnUYXP3Az437MGdJtOxPLQ=</DigestValue>
      </Reference>
      <Reference URI="/xl/printerSettings/printerSettings13.bin?ContentType=application/vnd.openxmlformats-officedocument.spreadsheetml.printerSettings">
        <DigestMethod Algorithm="http://www.w3.org/2001/04/xmlenc#sha256"/>
        <DigestValue>R7381TN5uEhsqXFjo4c8wPNisVJUzZbU1yGSWbuU88c=</DigestValue>
      </Reference>
      <Reference URI="/xl/printerSettings/printerSettings14.bin?ContentType=application/vnd.openxmlformats-officedocument.spreadsheetml.printerSettings">
        <DigestMethod Algorithm="http://www.w3.org/2001/04/xmlenc#sha256"/>
        <DigestValue>QJ4fAUF8cTQVfPKIWOGzsu5T8IO/UEZWeyOAJ9c8zYw=</DigestValue>
      </Reference>
      <Reference URI="/xl/printerSettings/printerSettings15.bin?ContentType=application/vnd.openxmlformats-officedocument.spreadsheetml.printerSettings">
        <DigestMethod Algorithm="http://www.w3.org/2001/04/xmlenc#sha256"/>
        <DigestValue>hn9N2FuhLED1G+oO9NyaIcvvOOi+Obt7ukBjap+G5yY=</DigestValue>
      </Reference>
      <Reference URI="/xl/printerSettings/printerSettings16.bin?ContentType=application/vnd.openxmlformats-officedocument.spreadsheetml.printerSettings">
        <DigestMethod Algorithm="http://www.w3.org/2001/04/xmlenc#sha256"/>
        <DigestValue>R7381TN5uEhsqXFjo4c8wPNisVJUzZbU1yGSWbuU88c=</DigestValue>
      </Reference>
      <Reference URI="/xl/printerSettings/printerSettings17.bin?ContentType=application/vnd.openxmlformats-officedocument.spreadsheetml.printerSettings">
        <DigestMethod Algorithm="http://www.w3.org/2001/04/xmlenc#sha256"/>
        <DigestValue>jqnpqOdrZNpPDlsA6eGCQZiw1dum7FB9Gc4KLWxc6MM=</DigestValue>
      </Reference>
      <Reference URI="/xl/printerSettings/printerSettings18.bin?ContentType=application/vnd.openxmlformats-officedocument.spreadsheetml.printerSettings">
        <DigestMethod Algorithm="http://www.w3.org/2001/04/xmlenc#sha256"/>
        <DigestValue>cQFzBEkYMrlAHfSxPwMlCI/PFjDjX81hjxhImGIOB08=</DigestValue>
      </Reference>
      <Reference URI="/xl/printerSettings/printerSettings19.bin?ContentType=application/vnd.openxmlformats-officedocument.spreadsheetml.printerSettings">
        <DigestMethod Algorithm="http://www.w3.org/2001/04/xmlenc#sha256"/>
        <DigestValue>tVOuYuRrdzbo8LP45TcsSYVclOdSaPaGljr1PpHM/4g=</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20.bin?ContentType=application/vnd.openxmlformats-officedocument.spreadsheetml.printerSettings">
        <DigestMethod Algorithm="http://www.w3.org/2001/04/xmlenc#sha256"/>
        <DigestValue>lhqNU7rBRuoOJmmM9bzOZSyyB084+UHPE3b+4bG2W2E=</DigestValue>
      </Reference>
      <Reference URI="/xl/printerSettings/printerSettings21.bin?ContentType=application/vnd.openxmlformats-officedocument.spreadsheetml.printerSettings">
        <DigestMethod Algorithm="http://www.w3.org/2001/04/xmlenc#sha256"/>
        <DigestValue>hn9N2FuhLED1G+oO9NyaIcvvOOi+Obt7ukBjap+G5yY=</DigestValue>
      </Reference>
      <Reference URI="/xl/printerSettings/printerSettings22.bin?ContentType=application/vnd.openxmlformats-officedocument.spreadsheetml.printerSettings">
        <DigestMethod Algorithm="http://www.w3.org/2001/04/xmlenc#sha256"/>
        <DigestValue>eyrafQt42PO5IixG42EBDPuWLmU5GCuFx37r5Ws58H0=</DigestValue>
      </Reference>
      <Reference URI="/xl/printerSettings/printerSettings23.bin?ContentType=application/vnd.openxmlformats-officedocument.spreadsheetml.printerSettings">
        <DigestMethod Algorithm="http://www.w3.org/2001/04/xmlenc#sha256"/>
        <DigestValue>R7381TN5uEhsqXFjo4c8wPNisVJUzZbU1yGSWbuU88c=</DigestValue>
      </Reference>
      <Reference URI="/xl/printerSettings/printerSettings24.bin?ContentType=application/vnd.openxmlformats-officedocument.spreadsheetml.printerSettings">
        <DigestMethod Algorithm="http://www.w3.org/2001/04/xmlenc#sha256"/>
        <DigestValue>tVOuYuRrdzbo8LP45TcsSYVclOdSaPaGljr1PpHM/4g=</DigestValue>
      </Reference>
      <Reference URI="/xl/printerSettings/printerSettings25.bin?ContentType=application/vnd.openxmlformats-officedocument.spreadsheetml.printerSettings">
        <DigestMethod Algorithm="http://www.w3.org/2001/04/xmlenc#sha256"/>
        <DigestValue>R7381TN5uEhsqXFjo4c8wPNisVJUzZbU1yGSWbuU88c=</DigestValue>
      </Reference>
      <Reference URI="/xl/printerSettings/printerSettings26.bin?ContentType=application/vnd.openxmlformats-officedocument.spreadsheetml.printerSettings">
        <DigestMethod Algorithm="http://www.w3.org/2001/04/xmlenc#sha256"/>
        <DigestValue>CPmghBcq8M3AOC7OD9E4RGQCJ4N82avzjW2vuKZebXA=</DigestValue>
      </Reference>
      <Reference URI="/xl/printerSettings/printerSettings27.bin?ContentType=application/vnd.openxmlformats-officedocument.spreadsheetml.printerSettings">
        <DigestMethod Algorithm="http://www.w3.org/2001/04/xmlenc#sha256"/>
        <DigestValue>G7/8T+ikEXnfRjhcxUiBp5De+f5Bc0hRZGOD68uOYZY=</DigestValue>
      </Reference>
      <Reference URI="/xl/printerSettings/printerSettings28.bin?ContentType=application/vnd.openxmlformats-officedocument.spreadsheetml.printerSettings">
        <DigestMethod Algorithm="http://www.w3.org/2001/04/xmlenc#sha256"/>
        <DigestValue>CPmghBcq8M3AOC7OD9E4RGQCJ4N82avzjW2vuKZebXA=</DigestValue>
      </Reference>
      <Reference URI="/xl/printerSettings/printerSettings29.bin?ContentType=application/vnd.openxmlformats-officedocument.spreadsheetml.printerSettings">
        <DigestMethod Algorithm="http://www.w3.org/2001/04/xmlenc#sha256"/>
        <DigestValue>CPmghBcq8M3AOC7OD9E4RGQCJ4N82avzjW2vuKZebXA=</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30.bin?ContentType=application/vnd.openxmlformats-officedocument.spreadsheetml.printerSettings">
        <DigestMethod Algorithm="http://www.w3.org/2001/04/xmlenc#sha256"/>
        <DigestValue>tVOuYuRrdzbo8LP45TcsSYVclOdSaPaGljr1PpHM/4g=</DigestValue>
      </Reference>
      <Reference URI="/xl/printerSettings/printerSettings4.bin?ContentType=application/vnd.openxmlformats-officedocument.spreadsheetml.printerSettings">
        <DigestMethod Algorithm="http://www.w3.org/2001/04/xmlenc#sha256"/>
        <DigestValue>6EIO3e21bOwbnjKQz+zIjr+Pxwab/m+Z7ldhrhyDrNE=</DigestValue>
      </Reference>
      <Reference URI="/xl/printerSettings/printerSettings5.bin?ContentType=application/vnd.openxmlformats-officedocument.spreadsheetml.printerSettings">
        <DigestMethod Algorithm="http://www.w3.org/2001/04/xmlenc#sha256"/>
        <DigestValue>B3RcMoG0M4CSkiDeraosKAmrATujZdPdWuBIKdpB3UM=</DigestValue>
      </Reference>
      <Reference URI="/xl/printerSettings/printerSettings6.bin?ContentType=application/vnd.openxmlformats-officedocument.spreadsheetml.printerSettings">
        <DigestMethod Algorithm="http://www.w3.org/2001/04/xmlenc#sha256"/>
        <DigestValue>dR2fHHgkjZkBXAtNKZyiWgHhZMIN6JmxD4cfaizpB6I=</DigestValue>
      </Reference>
      <Reference URI="/xl/printerSettings/printerSettings7.bin?ContentType=application/vnd.openxmlformats-officedocument.spreadsheetml.printerSettings">
        <DigestMethod Algorithm="http://www.w3.org/2001/04/xmlenc#sha256"/>
        <DigestValue>vvroTVksS1zTgK2g3sPwTA/JrL0Y8zu9stNbGgEtQ8E=</DigestValue>
      </Reference>
      <Reference URI="/xl/printerSettings/printerSettings8.bin?ContentType=application/vnd.openxmlformats-officedocument.spreadsheetml.printerSettings">
        <DigestMethod Algorithm="http://www.w3.org/2001/04/xmlenc#sha256"/>
        <DigestValue>vZUn7ZGuM67wFU3milm+1OE9hLTFW/2mSrXew0ppy6I=</DigestValue>
      </Reference>
      <Reference URI="/xl/printerSettings/printerSettings9.bin?ContentType=application/vnd.openxmlformats-officedocument.spreadsheetml.printerSettings">
        <DigestMethod Algorithm="http://www.w3.org/2001/04/xmlenc#sha256"/>
        <DigestValue>pzHCxJZJqV8QN3TxJNQIsgGd/jmH7l/G8/3LR3ZSRLA=</DigestValue>
      </Reference>
      <Reference URI="/xl/sharedStrings.xml?ContentType=application/vnd.openxmlformats-officedocument.spreadsheetml.sharedStrings+xml">
        <DigestMethod Algorithm="http://www.w3.org/2001/04/xmlenc#sha256"/>
        <DigestValue>/KycuS+cprsIMfV4JGfyRa2ptmDugDnKTClCcBzn6fQ=</DigestValue>
      </Reference>
      <Reference URI="/xl/styles.xml?ContentType=application/vnd.openxmlformats-officedocument.spreadsheetml.styles+xml">
        <DigestMethod Algorithm="http://www.w3.org/2001/04/xmlenc#sha256"/>
        <DigestValue>6V1fAYS9o/H3oitXVYjztrcivVNuum2nma+H0npY15U=</DigestValue>
      </Reference>
      <Reference URI="/xl/theme/theme1.xml?ContentType=application/vnd.openxmlformats-officedocument.theme+xml">
        <DigestMethod Algorithm="http://www.w3.org/2001/04/xmlenc#sha256"/>
        <DigestValue>O3zjfXl++XtwrK2tdfISrR+IbyMF2GFXuwMa8Rbb1qg=</DigestValue>
      </Reference>
      <Reference URI="/xl/workbook.xml?ContentType=application/vnd.openxmlformats-officedocument.spreadsheetml.sheet.main+xml">
        <DigestMethod Algorithm="http://www.w3.org/2001/04/xmlenc#sha256"/>
        <DigestValue>KyJbqzbb5jvhSRQi6VZWn1VwWt00DfqX9z1hvlU1CuQ=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mOmN2Z7hikaYCjUzswCkgmJayiTdIhyKTQbH0OjhjaE=</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iDKRbQeUJNoMTGkmhj7I3OaYgUfiKKxJjZm0/XUcKEI=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72Dh22/5nJs8GzgoNSIITAueNO0MuL3xBNDlajrLDKQ=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meHXcx7Zi0JXunMNbtBEA0LvW0OaVUQWwXkou8Q9mYg=</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8RBZap0G4PC2rbdE/dU5dRGc+tkiQQrkf2bhnQJP7s0=</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INlvLIqIL0fj/Etc8R5vhcoJWGlR4Rcu1uXfyzApHF0=</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5V3eqd5pKtmay5lXEpaZFkb0TTz5Dy2vFHqX1ASbQoU=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hcFjmh/taubrs95689JpJIX/gVpKtvtiwE9lVMcyjeA=</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3EFCoJP7ifyySvEb6sRl69VZmMEijuWu+DwqVOqUwh4=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RG8Wr1taF3Nl9G2y7X1LlUvoSUJ36k0/h67PLOkMkPo=</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/ABQqklRKa6OSvaoYq/2qxO+psOHjKgFiwLX65E42Nc=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h8vbOT+OpYz0NdndSwaxkNWTXH2xpJOW1L6pEbbF8iE=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mAQlRSm04J1DRxPp4q2wftPCGTyEYai0TrYnm/KFKHE=</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/D4t3XmnzUR4dhFKhWVHKCqQ1gmwDLMCkBq8P+4Cluo=</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gpcLQiPS9HAzF9DePq9gt+LDxeaoVjJpzPRf62XuvDc=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pmKSNYDvF7HQxORWFdYtsOyFk6Ls9Dg6fsGI2e3sJPM=</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02lJbVdVnanyLfi4AmozvxTwDr/5WWaeBKAdQv8SS0E=</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RSm8icywiTgv50l8xlfNDKcdLa7+jmusVPLdUrq5cXU=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h4/YGk/vmmkw9SZf/00KacJZUtS+Gg+8i2zqBfyQucM=</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xDLf69K9KXLBRzVLgm+7o5FhfSXDymojtWNjnYCSHm8=</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IBWvLkjeGZcevxXh8Pg4QQMyF6OaLSlFBv9vI604zlA=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eB5X5zReUV8woBoYmoQ8kwdzy1cYZZNrSu6sfiDzsLo=</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RSyVO11LhnEMVaArC+/1m7pINpslopJIyvVN9dwZ3zE=</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//wXDqTCPbwapFD5XCzwmlHPsZ6uOegDCu8UfeveWo8=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OHu9AkCQCFbZ3ZtURDNNEJIpex/TyYnpZFK5uOhcp9g=</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1sLqT74frk9tHB3RhD93B6Tvl8mVnCtTp7N1y7wuE5E=</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9wCNsaKwrc7dyH7GRbkRkCBWj5cjzGQobA+UY1XfP+8=</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1z2IX2FtUXLQBYafOsq/Xuvzaa+HQquBn7K+cS9L/ko=</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TFTJWlcTFqpsWSyI0c/R/AtsM6QqhMKs7MqwNH3COsg=</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xtGxpqrt37iD/KHXDxHVvL4MnUdHCcozoBH7GMRZJ0Y=</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5dGEBXVB03aLoMSs3kVj+7uSVfRUn+P+vrF5Xe7KTag=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ZMChrI3IITF3LKOoeOyhEeXL/hL33nMVah4dAu3F/xk=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16IUm8i2TBKEyDAckJji8PeBBLSTg+icqwH5sIjtkWU=</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UcR56L7MXdj7Ym/WJwc0VyYzh0jeSW4KD0FNPFrP7Pc=</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NMf1Z4059S357pOaZ0BPcE5MsYfHmd8wplD2GnkOIug=</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l+0R5TuapshY12F0OsFviurzh44nchwZOrD07QUchRU=</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3Ouq9KJfbvhEBL/VXg80n3uVB5o4bVzJ4wDYuOyArMs=</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GX7aNl0hxmPk/MBqNX5z6OG05/NjGfRqMvdXoCQzGu4=</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5Wet8zB8jlFSzRFz/e8ugFp2wS3KwjxEZvFqFjrfJME=</DigestValue>
      </Reference>
      <Reference URI="/xl/worksheets/sheet10.xml?ContentType=application/vnd.openxmlformats-officedocument.spreadsheetml.worksheet+xml">
        <DigestMethod Algorithm="http://www.w3.org/2001/04/xmlenc#sha256"/>
        <DigestValue>rLktDZ7sm1BtllPIqfTyCQlUFT6+L9vGkhyPpH+P7k4=</DigestValue>
      </Reference>
      <Reference URI="/xl/worksheets/sheet11.xml?ContentType=application/vnd.openxmlformats-officedocument.spreadsheetml.worksheet+xml">
        <DigestMethod Algorithm="http://www.w3.org/2001/04/xmlenc#sha256"/>
        <DigestValue>hOZIpn01+jfGNta+aThdyPDb2F/i0iWClNUVYkLTmdA=</DigestValue>
      </Reference>
      <Reference URI="/xl/worksheets/sheet12.xml?ContentType=application/vnd.openxmlformats-officedocument.spreadsheetml.worksheet+xml">
        <DigestMethod Algorithm="http://www.w3.org/2001/04/xmlenc#sha256"/>
        <DigestValue>fvOr1FHOODJgbj5PneQk8drPHOJsL0Ox/PBMd46H//A=</DigestValue>
      </Reference>
      <Reference URI="/xl/worksheets/sheet13.xml?ContentType=application/vnd.openxmlformats-officedocument.spreadsheetml.worksheet+xml">
        <DigestMethod Algorithm="http://www.w3.org/2001/04/xmlenc#sha256"/>
        <DigestValue>5PLwCQTz5dQeNm3gDHbogp6e/dLgeKe4LwtP2ZsFA+A=</DigestValue>
      </Reference>
      <Reference URI="/xl/worksheets/sheet14.xml?ContentType=application/vnd.openxmlformats-officedocument.spreadsheetml.worksheet+xml">
        <DigestMethod Algorithm="http://www.w3.org/2001/04/xmlenc#sha256"/>
        <DigestValue>xiL4TLhhV/pg/sm1D8crRMm8ApocLrAptNL0n9yx2ps=</DigestValue>
      </Reference>
      <Reference URI="/xl/worksheets/sheet15.xml?ContentType=application/vnd.openxmlformats-officedocument.spreadsheetml.worksheet+xml">
        <DigestMethod Algorithm="http://www.w3.org/2001/04/xmlenc#sha256"/>
        <DigestValue>VojjRw/ky9CkzyRc47DDiCNNxlGqQP8Da35cIWc/suo=</DigestValue>
      </Reference>
      <Reference URI="/xl/worksheets/sheet16.xml?ContentType=application/vnd.openxmlformats-officedocument.spreadsheetml.worksheet+xml">
        <DigestMethod Algorithm="http://www.w3.org/2001/04/xmlenc#sha256"/>
        <DigestValue>8DreKzzQo+WCKZ8ujsZpNULQR+amXJmVW09r2QJf7bs=</DigestValue>
      </Reference>
      <Reference URI="/xl/worksheets/sheet17.xml?ContentType=application/vnd.openxmlformats-officedocument.spreadsheetml.worksheet+xml">
        <DigestMethod Algorithm="http://www.w3.org/2001/04/xmlenc#sha256"/>
        <DigestValue>lifBlKKpjoSTTs/l3L1ujWpjGgjJwkq+L8tTQcivjJo=</DigestValue>
      </Reference>
      <Reference URI="/xl/worksheets/sheet18.xml?ContentType=application/vnd.openxmlformats-officedocument.spreadsheetml.worksheet+xml">
        <DigestMethod Algorithm="http://www.w3.org/2001/04/xmlenc#sha256"/>
        <DigestValue>o+7AcrJQoCZvf6Y4E9iJ/58ZGZo0wxxAQKAHme6MQTs=</DigestValue>
      </Reference>
      <Reference URI="/xl/worksheets/sheet19.xml?ContentType=application/vnd.openxmlformats-officedocument.spreadsheetml.worksheet+xml">
        <DigestMethod Algorithm="http://www.w3.org/2001/04/xmlenc#sha256"/>
        <DigestValue>b0bxZiwdkC39w7IOCicljhMRVzNdSJ5sjKCWqt2TsIY=</DigestValue>
      </Reference>
      <Reference URI="/xl/worksheets/sheet2.xml?ContentType=application/vnd.openxmlformats-officedocument.spreadsheetml.worksheet+xml">
        <DigestMethod Algorithm="http://www.w3.org/2001/04/xmlenc#sha256"/>
        <DigestValue>LSm8tJBVcoWb/2N2JPzQAct/KnuBbdPT57wUOceYbT8=</DigestValue>
      </Reference>
      <Reference URI="/xl/worksheets/sheet20.xml?ContentType=application/vnd.openxmlformats-officedocument.spreadsheetml.worksheet+xml">
        <DigestMethod Algorithm="http://www.w3.org/2001/04/xmlenc#sha256"/>
        <DigestValue>vFsBFTuoi30X09asrqBJpv97kfW7Ytah4HXABkc1p6E=</DigestValue>
      </Reference>
      <Reference URI="/xl/worksheets/sheet21.xml?ContentType=application/vnd.openxmlformats-officedocument.spreadsheetml.worksheet+xml">
        <DigestMethod Algorithm="http://www.w3.org/2001/04/xmlenc#sha256"/>
        <DigestValue>V0AglwnCSh/dG7aJU9sLuAkoTHPt3uZI9KwxIHKHDAE=</DigestValue>
      </Reference>
      <Reference URI="/xl/worksheets/sheet22.xml?ContentType=application/vnd.openxmlformats-officedocument.spreadsheetml.worksheet+xml">
        <DigestMethod Algorithm="http://www.w3.org/2001/04/xmlenc#sha256"/>
        <DigestValue>cA47BgXdM21LZ2yNqVZCOIngk5IlCaYDPRbODVcqim4=</DigestValue>
      </Reference>
      <Reference URI="/xl/worksheets/sheet23.xml?ContentType=application/vnd.openxmlformats-officedocument.spreadsheetml.worksheet+xml">
        <DigestMethod Algorithm="http://www.w3.org/2001/04/xmlenc#sha256"/>
        <DigestValue>mBAjoNf6Ppvk+lF8rcQkFm/xm2bW6hQTiok2BZhu+4s=</DigestValue>
      </Reference>
      <Reference URI="/xl/worksheets/sheet24.xml?ContentType=application/vnd.openxmlformats-officedocument.spreadsheetml.worksheet+xml">
        <DigestMethod Algorithm="http://www.w3.org/2001/04/xmlenc#sha256"/>
        <DigestValue>CpSQ884GAT7+eb7HCnrAaCfRlXyXPrmwIpAPhyb9I5Q=</DigestValue>
      </Reference>
      <Reference URI="/xl/worksheets/sheet25.xml?ContentType=application/vnd.openxmlformats-officedocument.spreadsheetml.worksheet+xml">
        <DigestMethod Algorithm="http://www.w3.org/2001/04/xmlenc#sha256"/>
        <DigestValue>06x6J4Hqkh6ekdWvCbXNO5o6PD5U0hj82BJ488eGeEI=</DigestValue>
      </Reference>
      <Reference URI="/xl/worksheets/sheet26.xml?ContentType=application/vnd.openxmlformats-officedocument.spreadsheetml.worksheet+xml">
        <DigestMethod Algorithm="http://www.w3.org/2001/04/xmlenc#sha256"/>
        <DigestValue>M+maz6rGzaF9hSuZwGUejd3vLWhYHvvWEuCzoWZkdfI=</DigestValue>
      </Reference>
      <Reference URI="/xl/worksheets/sheet27.xml?ContentType=application/vnd.openxmlformats-officedocument.spreadsheetml.worksheet+xml">
        <DigestMethod Algorithm="http://www.w3.org/2001/04/xmlenc#sha256"/>
        <DigestValue>A1eHNOpnxgyADCgw9ro9yVSL2bGdLrAaACIO9UXRNvk=</DigestValue>
      </Reference>
      <Reference URI="/xl/worksheets/sheet28.xml?ContentType=application/vnd.openxmlformats-officedocument.spreadsheetml.worksheet+xml">
        <DigestMethod Algorithm="http://www.w3.org/2001/04/xmlenc#sha256"/>
        <DigestValue>vI+rHBC9oxEeO5au9/Ky73iogY9ArDoKRlBFbySEXSk=</DigestValue>
      </Reference>
      <Reference URI="/xl/worksheets/sheet29.xml?ContentType=application/vnd.openxmlformats-officedocument.spreadsheetml.worksheet+xml">
        <DigestMethod Algorithm="http://www.w3.org/2001/04/xmlenc#sha256"/>
        <DigestValue>XqvFd/ABHQ5ZhNaWt6fx80xzeQ6CoevRzMfRbi+nkmA=</DigestValue>
      </Reference>
      <Reference URI="/xl/worksheets/sheet3.xml?ContentType=application/vnd.openxmlformats-officedocument.spreadsheetml.worksheet+xml">
        <DigestMethod Algorithm="http://www.w3.org/2001/04/xmlenc#sha256"/>
        <DigestValue>okU7lOsWjYoN2IpZam7S9a/oB7Mo/xzPQjgBB+kd6ss=</DigestValue>
      </Reference>
      <Reference URI="/xl/worksheets/sheet30.xml?ContentType=application/vnd.openxmlformats-officedocument.spreadsheetml.worksheet+xml">
        <DigestMethod Algorithm="http://www.w3.org/2001/04/xmlenc#sha256"/>
        <DigestValue>aVaUXumE7BOG6YwZWibHiy0RSfur5g0GWDbdeCjXXvc=</DigestValue>
      </Reference>
      <Reference URI="/xl/worksheets/sheet31.xml?ContentType=application/vnd.openxmlformats-officedocument.spreadsheetml.worksheet+xml">
        <DigestMethod Algorithm="http://www.w3.org/2001/04/xmlenc#sha256"/>
        <DigestValue>VTSRGftwKxKqsUntjAwhbHz/mYLEeffb/Wbv7EksXKU=</DigestValue>
      </Reference>
      <Reference URI="/xl/worksheets/sheet32.xml?ContentType=application/vnd.openxmlformats-officedocument.spreadsheetml.worksheet+xml">
        <DigestMethod Algorithm="http://www.w3.org/2001/04/xmlenc#sha256"/>
        <DigestValue>DDQZ1MKS99EfPmmWlt9M+fD8hmJ1lOJvedBlWBLK4rw=</DigestValue>
      </Reference>
      <Reference URI="/xl/worksheets/sheet33.xml?ContentType=application/vnd.openxmlformats-officedocument.spreadsheetml.worksheet+xml">
        <DigestMethod Algorithm="http://www.w3.org/2001/04/xmlenc#sha256"/>
        <DigestValue>xex49rdHIaeo03n6WM9PP9S8lBDk4BTL0kJR6aFtoDY=</DigestValue>
      </Reference>
      <Reference URI="/xl/worksheets/sheet34.xml?ContentType=application/vnd.openxmlformats-officedocument.spreadsheetml.worksheet+xml">
        <DigestMethod Algorithm="http://www.w3.org/2001/04/xmlenc#sha256"/>
        <DigestValue>YcpzFZ4GBAuig8TT0z9Eb72/E6hV6RD/bswHZpcv7bY=</DigestValue>
      </Reference>
      <Reference URI="/xl/worksheets/sheet35.xml?ContentType=application/vnd.openxmlformats-officedocument.spreadsheetml.worksheet+xml">
        <DigestMethod Algorithm="http://www.w3.org/2001/04/xmlenc#sha256"/>
        <DigestValue>CtX8OnqWxVi/KWLUsLGmx6tEmViBdAT7U9ICag2s2jw=</DigestValue>
      </Reference>
      <Reference URI="/xl/worksheets/sheet36.xml?ContentType=application/vnd.openxmlformats-officedocument.spreadsheetml.worksheet+xml">
        <DigestMethod Algorithm="http://www.w3.org/2001/04/xmlenc#sha256"/>
        <DigestValue>krrYaV5tJRJoWto7nzwcCI+5K4mnCTe+VnzNuUW7V1M=</DigestValue>
      </Reference>
      <Reference URI="/xl/worksheets/sheet37.xml?ContentType=application/vnd.openxmlformats-officedocument.spreadsheetml.worksheet+xml">
        <DigestMethod Algorithm="http://www.w3.org/2001/04/xmlenc#sha256"/>
        <DigestValue>Gk18HoH9C9ad9DIQ1SrJyGKmWfhazboieNWElrcGeIw=</DigestValue>
      </Reference>
      <Reference URI="/xl/worksheets/sheet38.xml?ContentType=application/vnd.openxmlformats-officedocument.spreadsheetml.worksheet+xml">
        <DigestMethod Algorithm="http://www.w3.org/2001/04/xmlenc#sha256"/>
        <DigestValue>17/1B0MwlH2CBZPphvSuKje4lpL8Gl+Bw5j2DMSvbaU=</DigestValue>
      </Reference>
      <Reference URI="/xl/worksheets/sheet39.xml?ContentType=application/vnd.openxmlformats-officedocument.spreadsheetml.worksheet+xml">
        <DigestMethod Algorithm="http://www.w3.org/2001/04/xmlenc#sha256"/>
        <DigestValue>t86C90ECGzkaqvqvGs7A1J/+3vd+oqdq4XLtgRETnc8=</DigestValue>
      </Reference>
      <Reference URI="/xl/worksheets/sheet4.xml?ContentType=application/vnd.openxmlformats-officedocument.spreadsheetml.worksheet+xml">
        <DigestMethod Algorithm="http://www.w3.org/2001/04/xmlenc#sha256"/>
        <DigestValue>CeoY9QTjP79h2cmCdumyeCSWg/f9pcyLc7OM+2/Sii0=</DigestValue>
      </Reference>
      <Reference URI="/xl/worksheets/sheet40.xml?ContentType=application/vnd.openxmlformats-officedocument.spreadsheetml.worksheet+xml">
        <DigestMethod Algorithm="http://www.w3.org/2001/04/xmlenc#sha256"/>
        <DigestValue>b4UtelY055DTUmN4IeG7OUiyuzR6gO6XP7C7UC2J0w4=</DigestValue>
      </Reference>
      <Reference URI="/xl/worksheets/sheet41.xml?ContentType=application/vnd.openxmlformats-officedocument.spreadsheetml.worksheet+xml">
        <DigestMethod Algorithm="http://www.w3.org/2001/04/xmlenc#sha256"/>
        <DigestValue>RhaGcXl072SxafFyLj0IKPAaDTY045H3kmV2QKxIUmQ=</DigestValue>
      </Reference>
      <Reference URI="/xl/worksheets/sheet42.xml?ContentType=application/vnd.openxmlformats-officedocument.spreadsheetml.worksheet+xml">
        <DigestMethod Algorithm="http://www.w3.org/2001/04/xmlenc#sha256"/>
        <DigestValue>QAgjzVN67Wd3LybNokF6Yybdo+c0L69oU6k7Bc4fYPo=</DigestValue>
      </Reference>
      <Reference URI="/xl/worksheets/sheet43.xml?ContentType=application/vnd.openxmlformats-officedocument.spreadsheetml.worksheet+xml">
        <DigestMethod Algorithm="http://www.w3.org/2001/04/xmlenc#sha256"/>
        <DigestValue>G7SLXv7RTF//wRDsPk6tIsdM+sVpMcqrd362Y/TzjwI=</DigestValue>
      </Reference>
      <Reference URI="/xl/worksheets/sheet44.xml?ContentType=application/vnd.openxmlformats-officedocument.spreadsheetml.worksheet+xml">
        <DigestMethod Algorithm="http://www.w3.org/2001/04/xmlenc#sha256"/>
        <DigestValue>bcALSz0A03jebqbR4BlD9csgQYkfBb3C7fpbd2H1gbs=</DigestValue>
      </Reference>
      <Reference URI="/xl/worksheets/sheet45.xml?ContentType=application/vnd.openxmlformats-officedocument.spreadsheetml.worksheet+xml">
        <DigestMethod Algorithm="http://www.w3.org/2001/04/xmlenc#sha256"/>
        <DigestValue>JX5lAm7fHnC55mOm2vFjQa9OIKOZEvCLDs8o+JqPjVM=</DigestValue>
      </Reference>
      <Reference URI="/xl/worksheets/sheet46.xml?ContentType=application/vnd.openxmlformats-officedocument.spreadsheetml.worksheet+xml">
        <DigestMethod Algorithm="http://www.w3.org/2001/04/xmlenc#sha256"/>
        <DigestValue>Qj5rq0NgP5oBJvlxXat3XN1fJtnB5p1xe010OUZHk2o=</DigestValue>
      </Reference>
      <Reference URI="/xl/worksheets/sheet47.xml?ContentType=application/vnd.openxmlformats-officedocument.spreadsheetml.worksheet+xml">
        <DigestMethod Algorithm="http://www.w3.org/2001/04/xmlenc#sha256"/>
        <DigestValue>xXTZPrTyPO/FhVduEjFHu0iq3+eB+L7AWvENZKyBBag=</DigestValue>
      </Reference>
      <Reference URI="/xl/worksheets/sheet5.xml?ContentType=application/vnd.openxmlformats-officedocument.spreadsheetml.worksheet+xml">
        <DigestMethod Algorithm="http://www.w3.org/2001/04/xmlenc#sha256"/>
        <DigestValue>I1Cashdw1Lt3REFE2xCvgMWj0+bDULs3ibpzgYJ38ks=</DigestValue>
      </Reference>
      <Reference URI="/xl/worksheets/sheet6.xml?ContentType=application/vnd.openxmlformats-officedocument.spreadsheetml.worksheet+xml">
        <DigestMethod Algorithm="http://www.w3.org/2001/04/xmlenc#sha256"/>
        <DigestValue>2eRHZHfF2Z1sDLS7I7cLirxZd6Os5ajF9A9mh6u5rYw=</DigestValue>
      </Reference>
      <Reference URI="/xl/worksheets/sheet7.xml?ContentType=application/vnd.openxmlformats-officedocument.spreadsheetml.worksheet+xml">
        <DigestMethod Algorithm="http://www.w3.org/2001/04/xmlenc#sha256"/>
        <DigestValue>dmaT4tfJiKJN1W2/E7Drms/J4skNEeRZ4+u95mEd4uk=</DigestValue>
      </Reference>
      <Reference URI="/xl/worksheets/sheet8.xml?ContentType=application/vnd.openxmlformats-officedocument.spreadsheetml.worksheet+xml">
        <DigestMethod Algorithm="http://www.w3.org/2001/04/xmlenc#sha256"/>
        <DigestValue>dHPsntK1nUWdLJ8HrKOaA8HUnk3yLkk6H9vyDDwNgvU=</DigestValue>
      </Reference>
      <Reference URI="/xl/worksheets/sheet9.xml?ContentType=application/vnd.openxmlformats-officedocument.spreadsheetml.worksheet+xml">
        <DigestMethod Algorithm="http://www.w3.org/2001/04/xmlenc#sha256"/>
        <DigestValue>TqIos4DfUH0aoAJF4Ry7a4o6kBzQqc6QylbtSYYmL9E=</DigestValue>
      </Reference>
    </Manifest>
    <SignatureProperties>
      <SignatureProperty Id="idSignatureTime" Target="#idPackageSignature">
        <mdssi:SignatureTime xmlns:mdssi="http://schemas.openxmlformats.org/package/2006/digital-signature">
          <mdssi:Format>YYYY-MM-DDThh:mm:ssTZD</mdssi:Format>
          <mdssi:Value>2024-05-16T18:57:27Z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16.0.15601/23</OfficeVersion>
          <ApplicationVersion>16.0.15601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2024-05-16T18:57:27Z</xd:SigningTime>
          <xd:SigningCertificate>
            <xd:Cert>
              <xd:CertDigest>
                <DigestMethod Algorithm="http://www.w3.org/2001/04/xmlenc#sha256"/>
                <DigestValue>APwV+ipRDL6RT8VqLKrCxFT5fxyaTosjX7gK3ng3MqA=</DigestValue>
              </xd:CertDigest>
              <xd:IssuerSerial>
                <X509IssuerName>C=PY, O=DOCUMENTA S.A., SERIALNUMBER=RUC80050172-1, CN=CA-DOCUMENTA S.A.</X509IssuerName>
                <X509SerialNumber>1195280067767613477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47</vt:i4>
      </vt:variant>
      <vt:variant>
        <vt:lpstr>Rangos con nombre</vt:lpstr>
      </vt:variant>
      <vt:variant>
        <vt:i4>1</vt:i4>
      </vt:variant>
    </vt:vector>
  </HeadingPairs>
  <TitlesOfParts>
    <vt:vector size="48" baseType="lpstr">
      <vt:lpstr>Anexo B</vt:lpstr>
      <vt:lpstr>Indice</vt:lpstr>
      <vt:lpstr>BG</vt:lpstr>
      <vt:lpstr>ER</vt:lpstr>
      <vt:lpstr>EVPN</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ER!Área_de_impresión</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OFICINA</dc:creator>
  <cp:lastModifiedBy>HP</cp:lastModifiedBy>
  <dcterms:created xsi:type="dcterms:W3CDTF">2024-05-16T15:02:22Z</dcterms:created>
  <dcterms:modified xsi:type="dcterms:W3CDTF">2024-05-16T18:43:11Z</dcterms:modified>
</cp:coreProperties>
</file>