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Override PartName="/_xmlsignatures/sig19.xml" ContentType="application/vnd.openxmlformats-package.digital-signature-xmlsignature+xml"/>
  <Override PartName="/_xmlsignatures/sig20.xml" ContentType="application/vnd.openxmlformats-package.digital-signature-xmlsignature+xml"/>
  <Override PartName="/_xmlsignatures/sig21.xml" ContentType="application/vnd.openxmlformats-package.digital-signature-xmlsignature+xml"/>
  <Override PartName="/_xmlsignatures/sig22.xml" ContentType="application/vnd.openxmlformats-package.digital-signature-xmlsignature+xml"/>
  <Override PartName="/_xmlsignatures/sig23.xml" ContentType="application/vnd.openxmlformats-package.digital-signature-xmlsignature+xml"/>
  <Override PartName="/_xmlsignatures/sig24.xml" ContentType="application/vnd.openxmlformats-package.digital-signature-xmlsignature+xml"/>
  <Override PartName="/_xmlsignatures/sig2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C:\Users\osvaldo.martinez\Documents\"/>
    </mc:Choice>
  </mc:AlternateContent>
  <xr:revisionPtr revIDLastSave="0" documentId="13_ncr:201_{6A57EE4F-39B3-4B81-AD9A-D3FD60616E68}" xr6:coauthVersionLast="47" xr6:coauthVersionMax="47" xr10:uidLastSave="{00000000-0000-0000-0000-000000000000}"/>
  <bookViews>
    <workbookView xWindow="-120" yWindow="-120" windowWidth="20730" windowHeight="11040" tabRatio="737" xr2:uid="{00000000-000D-0000-FFFF-FFFF00000000}"/>
  </bookViews>
  <sheets>
    <sheet name="Información General" sheetId="16" r:id="rId1"/>
    <sheet name="Beneficiarios Finales" sheetId="17" state="hidden" r:id="rId2"/>
    <sheet name="Balance General" sheetId="1" r:id="rId3"/>
    <sheet name="Estado de Resultados" sheetId="2" r:id="rId4"/>
    <sheet name="Flujo de Efectivo " sheetId="14" r:id="rId5"/>
    <sheet name="Variacion PN" sheetId="13" r:id="rId6"/>
    <sheet name="Notas" sheetId="7" r:id="rId7"/>
  </sheets>
  <externalReferences>
    <externalReference r:id="rId8"/>
  </externalReferences>
  <definedNames>
    <definedName name="_xlnm.Print_Area" localSheetId="2">'Balance General'!$B$11:$I$60</definedName>
    <definedName name="_xlnm.Print_Area" localSheetId="3">'Estado de Resultados'!$B$10:$E$54</definedName>
    <definedName name="_xlnm.Print_Area" localSheetId="4">'Flujo de Efectivo '!$B$10:$D$40</definedName>
    <definedName name="_xlnm.Print_Area" localSheetId="6">Notas!$A:$I</definedName>
    <definedName name="_xlnm.Print_Area" localSheetId="5">'Variacion PN'!#REF!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3" i="7" l="1"/>
  <c r="E293" i="7"/>
  <c r="F293" i="7"/>
  <c r="G293" i="7"/>
  <c r="F407" i="7" l="1"/>
  <c r="D216" i="7"/>
  <c r="F215" i="7"/>
  <c r="E215" i="7"/>
  <c r="D215" i="7"/>
  <c r="F214" i="7"/>
  <c r="D214" i="7"/>
  <c r="F213" i="7"/>
  <c r="D213" i="7"/>
  <c r="F208" i="7"/>
  <c r="F207" i="7"/>
  <c r="F206" i="7"/>
  <c r="F205" i="7"/>
  <c r="F292" i="7"/>
  <c r="E292" i="7"/>
  <c r="G291" i="7"/>
  <c r="G292" i="7" l="1"/>
  <c r="D30" i="2" l="1"/>
  <c r="D28" i="2"/>
  <c r="E49" i="1"/>
  <c r="E45" i="1"/>
  <c r="E41" i="1"/>
  <c r="E36" i="1"/>
  <c r="E26" i="1"/>
  <c r="E20" i="1"/>
  <c r="E15" i="1"/>
  <c r="E304" i="7"/>
  <c r="I37" i="1"/>
  <c r="I15" i="1"/>
  <c r="I25" i="1"/>
  <c r="E612" i="7" l="1"/>
  <c r="F612" i="7"/>
  <c r="G612" i="7"/>
  <c r="G621" i="7"/>
  <c r="F621" i="7"/>
  <c r="E621" i="7"/>
  <c r="G645" i="7"/>
  <c r="G644" i="7"/>
  <c r="F645" i="7"/>
  <c r="F644" i="7"/>
  <c r="E645" i="7"/>
  <c r="E646" i="7" s="1"/>
  <c r="E648" i="7" s="1"/>
  <c r="F646" i="7" l="1"/>
  <c r="F648" i="7" s="1"/>
  <c r="H56" i="1" s="1"/>
  <c r="G646" i="7"/>
  <c r="G648" i="7" s="1"/>
  <c r="I56" i="1" s="1"/>
  <c r="H267" i="7" l="1"/>
  <c r="G267" i="7"/>
  <c r="E267" i="7"/>
  <c r="D522" i="7" l="1"/>
  <c r="D514" i="7"/>
  <c r="D511" i="7"/>
  <c r="D506" i="7"/>
  <c r="D501" i="7"/>
  <c r="D453" i="7"/>
  <c r="L108" i="16"/>
  <c r="D454" i="7"/>
  <c r="D452" i="7"/>
  <c r="D389" i="7" l="1"/>
  <c r="D315" i="7"/>
  <c r="D521" i="7" l="1"/>
  <c r="D24" i="2"/>
  <c r="D503" i="7"/>
  <c r="E290" i="7" l="1"/>
  <c r="E315" i="7"/>
  <c r="E31" i="1" s="1"/>
  <c r="E30" i="1" s="1"/>
  <c r="E33" i="1" s="1"/>
  <c r="E284" i="7"/>
  <c r="F284" i="7"/>
  <c r="D284" i="7"/>
  <c r="D31" i="14" l="1"/>
  <c r="E216" i="7"/>
  <c r="G216" i="7"/>
  <c r="F169" i="7"/>
  <c r="F212" i="7" s="1"/>
  <c r="G166" i="7"/>
  <c r="F168" i="7"/>
  <c r="F211" i="7" s="1"/>
  <c r="F167" i="7"/>
  <c r="F210" i="7" s="1"/>
  <c r="F166" i="7"/>
  <c r="F209" i="7" s="1"/>
  <c r="F216" i="7" s="1"/>
  <c r="G162" i="7"/>
  <c r="E162" i="7"/>
  <c r="F88" i="7" l="1"/>
  <c r="G66" i="7"/>
  <c r="E66" i="7"/>
  <c r="E82" i="7" s="1"/>
  <c r="D327" i="7" l="1"/>
  <c r="H23" i="1" s="1"/>
  <c r="H25" i="1"/>
  <c r="D338" i="7"/>
  <c r="E101" i="7"/>
  <c r="E100" i="7"/>
  <c r="D541" i="7" l="1"/>
  <c r="D38" i="2" s="1"/>
  <c r="E541" i="7"/>
  <c r="E416" i="7" l="1"/>
  <c r="F275" i="7"/>
  <c r="E327" i="7" l="1"/>
  <c r="G170" i="7" l="1"/>
  <c r="F178" i="7"/>
  <c r="F174" i="7" l="1"/>
  <c r="F173" i="7"/>
  <c r="L24" i="13"/>
  <c r="G24" i="13"/>
  <c r="H24" i="13"/>
  <c r="I24" i="13"/>
  <c r="J24" i="13"/>
  <c r="K24" i="13"/>
  <c r="F24" i="13"/>
  <c r="N25" i="13"/>
  <c r="E18" i="2"/>
  <c r="E456" i="7"/>
  <c r="D456" i="7"/>
  <c r="F170" i="7" l="1"/>
  <c r="D531" i="7"/>
  <c r="D34" i="2" s="1"/>
  <c r="E531" i="7"/>
  <c r="G430" i="7"/>
  <c r="H271" i="7" l="1"/>
  <c r="F262" i="7"/>
  <c r="F267" i="7" s="1"/>
  <c r="E486" i="7" l="1"/>
  <c r="D486" i="7"/>
  <c r="D25" i="2" s="1"/>
  <c r="C36" i="14"/>
  <c r="D36" i="14" l="1"/>
  <c r="D26" i="2" l="1"/>
  <c r="D17" i="14" l="1"/>
  <c r="H272" i="7"/>
  <c r="H273" i="7"/>
  <c r="H274" i="7"/>
  <c r="H275" i="7"/>
  <c r="D22" i="14" l="1"/>
  <c r="D24" i="14" s="1"/>
  <c r="H276" i="7"/>
  <c r="D38" i="1"/>
  <c r="G219" i="7"/>
  <c r="D37" i="1" s="1"/>
  <c r="F219" i="7"/>
  <c r="E219" i="7"/>
  <c r="E221" i="7" s="1"/>
  <c r="D219" i="7"/>
  <c r="D38" i="14" l="1"/>
  <c r="D40" i="14" s="1"/>
  <c r="C39" i="14" s="1"/>
  <c r="D36" i="1"/>
  <c r="H59" i="7"/>
  <c r="H60" i="7" s="1"/>
  <c r="H61" i="7" s="1"/>
  <c r="H62" i="7" s="1"/>
  <c r="H63" i="7" s="1"/>
  <c r="H64" i="7" s="1"/>
  <c r="H65" i="7" s="1"/>
  <c r="H66" i="7" s="1"/>
  <c r="H67" i="7" s="1"/>
  <c r="F59" i="7"/>
  <c r="F60" i="7" s="1"/>
  <c r="F61" i="7" s="1"/>
  <c r="H88" i="7"/>
  <c r="H89" i="7" s="1"/>
  <c r="H90" i="7" s="1"/>
  <c r="H92" i="7" s="1"/>
  <c r="H93" i="7" s="1"/>
  <c r="G181" i="7"/>
  <c r="G175" i="7"/>
  <c r="D21" i="1" s="1"/>
  <c r="I31" i="1"/>
  <c r="I30" i="1" s="1"/>
  <c r="I22" i="1"/>
  <c r="I23" i="1"/>
  <c r="D334" i="7"/>
  <c r="D337" i="7" s="1"/>
  <c r="D276" i="7"/>
  <c r="E228" i="7"/>
  <c r="D228" i="7"/>
  <c r="C24" i="13"/>
  <c r="D24" i="13"/>
  <c r="E24" i="13"/>
  <c r="D17" i="2"/>
  <c r="D18" i="2"/>
  <c r="D446" i="7"/>
  <c r="D16" i="2" s="1"/>
  <c r="D477" i="7"/>
  <c r="D21" i="2" s="1"/>
  <c r="D539" i="7"/>
  <c r="D37" i="2" s="1"/>
  <c r="D553" i="7"/>
  <c r="D41" i="2" s="1"/>
  <c r="D40" i="2" s="1"/>
  <c r="D561" i="7"/>
  <c r="D44" i="2" s="1"/>
  <c r="D43" i="2" s="1"/>
  <c r="D46" i="2"/>
  <c r="F221" i="7"/>
  <c r="G221" i="7"/>
  <c r="D221" i="7"/>
  <c r="E246" i="7"/>
  <c r="D28" i="1" s="1"/>
  <c r="E237" i="7"/>
  <c r="D27" i="1" s="1"/>
  <c r="F109" i="7"/>
  <c r="D16" i="1" s="1"/>
  <c r="D17" i="1"/>
  <c r="F636" i="7"/>
  <c r="F638" i="7" s="1"/>
  <c r="D56" i="1" s="1"/>
  <c r="F149" i="7"/>
  <c r="F152" i="7" s="1"/>
  <c r="D31" i="1"/>
  <c r="D30" i="1" s="1"/>
  <c r="I262" i="7"/>
  <c r="I263" i="7"/>
  <c r="I264" i="7"/>
  <c r="I273" i="7" s="1"/>
  <c r="I265" i="7"/>
  <c r="I274" i="7" s="1"/>
  <c r="I266" i="7"/>
  <c r="I275" i="7" s="1"/>
  <c r="G290" i="7"/>
  <c r="D399" i="7"/>
  <c r="H31" i="1" s="1"/>
  <c r="H30" i="1" s="1"/>
  <c r="H22" i="1"/>
  <c r="H21" i="1" s="1"/>
  <c r="G422" i="7"/>
  <c r="G423" i="7"/>
  <c r="G424" i="7"/>
  <c r="G425" i="7"/>
  <c r="G426" i="7"/>
  <c r="G427" i="7"/>
  <c r="G428" i="7"/>
  <c r="G429" i="7"/>
  <c r="E34" i="2"/>
  <c r="E26" i="2" s="1"/>
  <c r="E17" i="2"/>
  <c r="G282" i="7"/>
  <c r="G283" i="7"/>
  <c r="G149" i="7"/>
  <c r="G152" i="7" s="1"/>
  <c r="G636" i="7"/>
  <c r="G638" i="7" s="1"/>
  <c r="E56" i="1" s="1"/>
  <c r="G109" i="7"/>
  <c r="F89" i="7"/>
  <c r="F90" i="7" s="1"/>
  <c r="G192" i="7"/>
  <c r="F192" i="7"/>
  <c r="E477" i="7"/>
  <c r="E21" i="2" s="1"/>
  <c r="E19" i="2" s="1"/>
  <c r="E399" i="7"/>
  <c r="C31" i="14"/>
  <c r="C17" i="14"/>
  <c r="C22" i="14" s="1"/>
  <c r="C24" i="14" s="1"/>
  <c r="C38" i="14" s="1"/>
  <c r="F408" i="7"/>
  <c r="G408" i="7"/>
  <c r="E149" i="7"/>
  <c r="E152" i="7" s="1"/>
  <c r="I82" i="7"/>
  <c r="E431" i="7"/>
  <c r="F431" i="7"/>
  <c r="D431" i="7"/>
  <c r="H438" i="7"/>
  <c r="E438" i="7"/>
  <c r="F438" i="7"/>
  <c r="G438" i="7"/>
  <c r="D438" i="7"/>
  <c r="E25" i="2"/>
  <c r="E23" i="2" s="1"/>
  <c r="F246" i="7"/>
  <c r="F276" i="7"/>
  <c r="E276" i="7"/>
  <c r="G276" i="7"/>
  <c r="D43" i="1"/>
  <c r="E577" i="7"/>
  <c r="D577" i="7"/>
  <c r="E570" i="7"/>
  <c r="D570" i="7"/>
  <c r="E561" i="7"/>
  <c r="E44" i="2" s="1"/>
  <c r="E43" i="2" s="1"/>
  <c r="E553" i="7"/>
  <c r="E41" i="2" s="1"/>
  <c r="E40" i="2" s="1"/>
  <c r="E38" i="2"/>
  <c r="E539" i="7"/>
  <c r="E37" i="2" s="1"/>
  <c r="E463" i="7"/>
  <c r="D463" i="7"/>
  <c r="E446" i="7"/>
  <c r="E16" i="2" s="1"/>
  <c r="D366" i="7"/>
  <c r="E366" i="7"/>
  <c r="E359" i="7"/>
  <c r="D359" i="7"/>
  <c r="H17" i="1" s="1"/>
  <c r="H15" i="1" s="1"/>
  <c r="E352" i="7"/>
  <c r="D352" i="7"/>
  <c r="E345" i="7"/>
  <c r="D345" i="7"/>
  <c r="G285" i="7"/>
  <c r="E636" i="7"/>
  <c r="E638" i="7" s="1"/>
  <c r="E109" i="7"/>
  <c r="E102" i="7"/>
  <c r="E99" i="7"/>
  <c r="I94" i="7"/>
  <c r="E94" i="7"/>
  <c r="K108" i="16"/>
  <c r="C17" i="1"/>
  <c r="C16" i="2"/>
  <c r="G36" i="1"/>
  <c r="G17" i="1"/>
  <c r="C47" i="1"/>
  <c r="C46" i="1"/>
  <c r="C41" i="1"/>
  <c r="C31" i="1"/>
  <c r="C24" i="1"/>
  <c r="C20" i="1"/>
  <c r="G30" i="1"/>
  <c r="G21" i="1"/>
  <c r="C36" i="1"/>
  <c r="C18" i="1"/>
  <c r="C16" i="1"/>
  <c r="C44" i="2"/>
  <c r="C41" i="2"/>
  <c r="C36" i="2"/>
  <c r="C34" i="2"/>
  <c r="C25" i="2"/>
  <c r="C21" i="2"/>
  <c r="C18" i="2"/>
  <c r="C17" i="2"/>
  <c r="M154" i="16"/>
  <c r="L154" i="16"/>
  <c r="K154" i="16"/>
  <c r="I154" i="16"/>
  <c r="M108" i="16"/>
  <c r="I63" i="14"/>
  <c r="I58" i="14"/>
  <c r="I52" i="14"/>
  <c r="I51" i="14"/>
  <c r="I50" i="14"/>
  <c r="I47" i="14"/>
  <c r="I46" i="14"/>
  <c r="I41" i="14"/>
  <c r="I39" i="14"/>
  <c r="J31" i="14"/>
  <c r="I27" i="14"/>
  <c r="K27" i="14" s="1"/>
  <c r="I26" i="14"/>
  <c r="K26" i="14" s="1"/>
  <c r="I17" i="14"/>
  <c r="I13" i="14"/>
  <c r="I12" i="14"/>
  <c r="E51" i="1"/>
  <c r="I21" i="1" l="1"/>
  <c r="I32" i="1" s="1"/>
  <c r="I51" i="1" s="1"/>
  <c r="I271" i="7"/>
  <c r="I267" i="7"/>
  <c r="C40" i="14"/>
  <c r="D19" i="2"/>
  <c r="I272" i="7"/>
  <c r="G284" i="7"/>
  <c r="G185" i="7"/>
  <c r="H68" i="7"/>
  <c r="H69" i="7" s="1"/>
  <c r="H70" i="7" s="1"/>
  <c r="M24" i="13"/>
  <c r="H32" i="1"/>
  <c r="H34" i="1" s="1"/>
  <c r="I18" i="14"/>
  <c r="D12" i="2"/>
  <c r="D36" i="2"/>
  <c r="E36" i="2"/>
  <c r="E12" i="2"/>
  <c r="E22" i="2" s="1"/>
  <c r="E35" i="2" s="1"/>
  <c r="I108" i="16"/>
  <c r="I48" i="14"/>
  <c r="I53" i="14"/>
  <c r="I31" i="14"/>
  <c r="G59" i="7"/>
  <c r="D23" i="2"/>
  <c r="G154" i="7"/>
  <c r="F181" i="7"/>
  <c r="D18" i="1"/>
  <c r="D15" i="1" s="1"/>
  <c r="D46" i="1"/>
  <c r="D45" i="1" s="1"/>
  <c r="G60" i="7"/>
  <c r="F62" i="7"/>
  <c r="D22" i="1"/>
  <c r="E154" i="7"/>
  <c r="D26" i="1"/>
  <c r="F175" i="7"/>
  <c r="G431" i="7"/>
  <c r="H36" i="1" s="1"/>
  <c r="H37" i="1" s="1"/>
  <c r="F92" i="7"/>
  <c r="F93" i="7" s="1"/>
  <c r="G93" i="7" s="1"/>
  <c r="G94" i="7" s="1"/>
  <c r="D23" i="1"/>
  <c r="I34" i="1" l="1"/>
  <c r="I276" i="7"/>
  <c r="D22" i="2"/>
  <c r="D35" i="2" s="1"/>
  <c r="D52" i="2" s="1"/>
  <c r="F185" i="7"/>
  <c r="H71" i="7"/>
  <c r="H72" i="7" s="1"/>
  <c r="H74" i="7"/>
  <c r="H77" i="7" s="1"/>
  <c r="H78" i="7" s="1"/>
  <c r="H80" i="7" s="1"/>
  <c r="H81" i="7" s="1"/>
  <c r="H51" i="1"/>
  <c r="E52" i="2"/>
  <c r="E54" i="2" s="1"/>
  <c r="D20" i="1"/>
  <c r="D33" i="1" s="1"/>
  <c r="F154" i="7"/>
  <c r="D42" i="1"/>
  <c r="D41" i="1" s="1"/>
  <c r="D49" i="1" s="1"/>
  <c r="F63" i="7"/>
  <c r="F64" i="7" s="1"/>
  <c r="D54" i="2" l="1"/>
  <c r="D51" i="1"/>
  <c r="F65" i="7"/>
  <c r="F66" i="7" l="1"/>
  <c r="F67" i="7" l="1"/>
  <c r="F68" i="7" s="1"/>
  <c r="F69" i="7" l="1"/>
  <c r="F70" i="7" l="1"/>
  <c r="F71" i="7" l="1"/>
  <c r="F72" i="7" s="1"/>
  <c r="F74" i="7"/>
  <c r="F77" i="7" s="1"/>
  <c r="F78" i="7" l="1"/>
  <c r="F80" i="7" l="1"/>
  <c r="G80" i="7" l="1"/>
  <c r="F81" i="7"/>
  <c r="G81" i="7" s="1"/>
  <c r="G82" i="7" l="1"/>
</calcChain>
</file>

<file path=xl/sharedStrings.xml><?xml version="1.0" encoding="utf-8"?>
<sst xmlns="http://schemas.openxmlformats.org/spreadsheetml/2006/main" count="1533" uniqueCount="932">
  <si>
    <t>ACTIVO</t>
  </si>
  <si>
    <t>ACTIVO CORRIENTE</t>
  </si>
  <si>
    <t>Recaudaciones a Depositar</t>
  </si>
  <si>
    <t>TOTAL ACTIVO CORRIENTE</t>
  </si>
  <si>
    <t>ACTIVO NO CORRIENTE</t>
  </si>
  <si>
    <t>TOTAL ACTIVO NO CORRIENTE</t>
  </si>
  <si>
    <t>PASIVO</t>
  </si>
  <si>
    <t>PATRIMONIO NETO</t>
  </si>
  <si>
    <t>GASTOS OPERATIVOS</t>
  </si>
  <si>
    <t>RESULTADO OPERATIVO BRUTO</t>
  </si>
  <si>
    <t>Publicidad</t>
  </si>
  <si>
    <t>Mantenimiento</t>
  </si>
  <si>
    <t>Alquileres</t>
  </si>
  <si>
    <t>Gastos Generales</t>
  </si>
  <si>
    <t xml:space="preserve">Seguros </t>
  </si>
  <si>
    <t>Multas</t>
  </si>
  <si>
    <t>Impuestos, Tasas y Contribuciones</t>
  </si>
  <si>
    <t>RESULTADO OPERATIVO NETO</t>
  </si>
  <si>
    <t>OTROS INGRESOS Y EGRESOS</t>
  </si>
  <si>
    <t>RESULTADOS FINANCIEROS</t>
  </si>
  <si>
    <t>Generados por activos</t>
  </si>
  <si>
    <t>Diferencias de Cambio</t>
  </si>
  <si>
    <t>Generados por pasivos</t>
  </si>
  <si>
    <t>RESULTADO EXTRAORDINARIO</t>
  </si>
  <si>
    <t>AJUSTE DE RESULTADO DE EJERCICIOS ANTERIORES</t>
  </si>
  <si>
    <t>Ingresos</t>
  </si>
  <si>
    <t>Egresos</t>
  </si>
  <si>
    <t>UTILIDAD</t>
  </si>
  <si>
    <t>IMPUESTO A LA RENTA</t>
  </si>
  <si>
    <t>RESULTADO DEL EJERCICIO</t>
  </si>
  <si>
    <t>Flujo de Efectivo por las Actividades Operativas</t>
  </si>
  <si>
    <t>Ingreso en efectivo por comisiones y otros</t>
  </si>
  <si>
    <t>Efectivo pagado a empleados</t>
  </si>
  <si>
    <t>Efectivo generado (usado por las actividades)</t>
  </si>
  <si>
    <t>Total de efectivo de las actividades operativas antes de cambios en los activos de operaciones</t>
  </si>
  <si>
    <t>(Aumento) disminución en los activos de operación</t>
  </si>
  <si>
    <t>Fondos colocados a corto plazo</t>
  </si>
  <si>
    <t>Aumento (disminución) en pasivos operativos</t>
  </si>
  <si>
    <t>Pago a Proveedores</t>
  </si>
  <si>
    <t>Efectivo neto de actividades de operación antes de impuestos</t>
  </si>
  <si>
    <t>Impuesto a la Renta</t>
  </si>
  <si>
    <t>Efectivo neto de actividades de operación</t>
  </si>
  <si>
    <t>Inversiones en otras empresas</t>
  </si>
  <si>
    <t>Inversiones temporarias</t>
  </si>
  <si>
    <t>Efectivo neto por (o usado) en actividades de inversión</t>
  </si>
  <si>
    <t>Flujo de Efectivo por las Actividades de Financiamiento</t>
  </si>
  <si>
    <t>Flujo de Efectivo por las Actividades de Inversión</t>
  </si>
  <si>
    <t>Proveniente de préstamos y otras deudas</t>
  </si>
  <si>
    <t>Intereses pagados</t>
  </si>
  <si>
    <t>Efectivo neto en actividades de financiamiento</t>
  </si>
  <si>
    <t>Efectivo y su equivalente al comienzo del período</t>
  </si>
  <si>
    <t>Efectivo y su equivalente al cierre del período</t>
  </si>
  <si>
    <t>MOVIMIENTOS</t>
  </si>
  <si>
    <t>CAPITAL</t>
  </si>
  <si>
    <t>A INTEGRAR</t>
  </si>
  <si>
    <t>INTEGRADO</t>
  </si>
  <si>
    <t>RESERVAS</t>
  </si>
  <si>
    <t>LEGAL</t>
  </si>
  <si>
    <t>FACULTATIVA</t>
  </si>
  <si>
    <t>DEL EJERCICIO</t>
  </si>
  <si>
    <t>TOTAL ACTIVO</t>
  </si>
  <si>
    <t>Ingresos Varios</t>
  </si>
  <si>
    <t>TOTAL</t>
  </si>
  <si>
    <t>Intereses Cobrados Extrabursátiles</t>
  </si>
  <si>
    <t>Ganancia en Operación Bursátil</t>
  </si>
  <si>
    <t>Intereses Cobrados Bursátiles</t>
  </si>
  <si>
    <t>Venta de Servicios Bursátiles</t>
  </si>
  <si>
    <t>Ganancia en Operación Extrabursátil</t>
  </si>
  <si>
    <t>TOTALES</t>
  </si>
  <si>
    <t>Otros Ingresos Operativos</t>
  </si>
  <si>
    <t>Dividendos Percibidos</t>
  </si>
  <si>
    <t>Aranceles Pagados a la CNV</t>
  </si>
  <si>
    <t>Comisiones pagadas</t>
  </si>
  <si>
    <t>Gastos no Deducibles</t>
  </si>
  <si>
    <t>Honorarios Profesionales</t>
  </si>
  <si>
    <t>Gastos de Asamblea</t>
  </si>
  <si>
    <t>Aguinaldo</t>
  </si>
  <si>
    <t>Combustibles y Lubricantes</t>
  </si>
  <si>
    <t>Gratificaciones Ley 285</t>
  </si>
  <si>
    <t>Gastos Bancarios</t>
  </si>
  <si>
    <t>Intereses por Sobregiro</t>
  </si>
  <si>
    <t>Sueldos</t>
  </si>
  <si>
    <t>Aporte Patronal</t>
  </si>
  <si>
    <t>CONCEPTO</t>
  </si>
  <si>
    <t>Totales</t>
  </si>
  <si>
    <t>Otros Ingresos</t>
  </si>
  <si>
    <t>Otros Egresos</t>
  </si>
  <si>
    <t>Teléfonos y Comunicaciones</t>
  </si>
  <si>
    <t>Gastos de Escribanía</t>
  </si>
  <si>
    <t>Gastos y Útiles de Informática</t>
  </si>
  <si>
    <t>Energía Eléctrica</t>
  </si>
  <si>
    <t>Papelería y Útiles</t>
  </si>
  <si>
    <t>Capacitación personal</t>
  </si>
  <si>
    <t>Fondo de Garantía</t>
  </si>
  <si>
    <t>Canon SEPRELAD</t>
  </si>
  <si>
    <t>Tipo de cambio comprador</t>
  </si>
  <si>
    <t xml:space="preserve">Tipo de cambio vendedor       </t>
  </si>
  <si>
    <t>DETALLE</t>
  </si>
  <si>
    <t>MONEDA EXTRANJERA MONTO</t>
  </si>
  <si>
    <t>ACTIVOS CORRIENTES</t>
  </si>
  <si>
    <t>BANCOS</t>
  </si>
  <si>
    <t>Banco ITAU</t>
  </si>
  <si>
    <t>U$D</t>
  </si>
  <si>
    <t>Banco Sudameris</t>
  </si>
  <si>
    <t>CREDITOS</t>
  </si>
  <si>
    <t>Clientes Moneda Extranjera</t>
  </si>
  <si>
    <t>INVERSIONES TEMPORARIAS</t>
  </si>
  <si>
    <t>OBLIGACIONES COMERCIALES</t>
  </si>
  <si>
    <t>Proveedores Moneda Extranjera</t>
  </si>
  <si>
    <t>TIPO DE MONEDA</t>
  </si>
  <si>
    <t>MONTO USD</t>
  </si>
  <si>
    <t>DISPONIBILIDADES</t>
  </si>
  <si>
    <t>Banco ITAU 700805688</t>
  </si>
  <si>
    <t>Banco Continental 53456309</t>
  </si>
  <si>
    <t>Banco Continental 76696402</t>
  </si>
  <si>
    <t>Financiera Solar 182965</t>
  </si>
  <si>
    <t>Banco Nacional de Fomento</t>
  </si>
  <si>
    <t>Banco Continental 17608406</t>
  </si>
  <si>
    <t>TOTAL DISPONIBILIDADES</t>
  </si>
  <si>
    <t>INFORMACIÓN SOBRE EL DOCUMENTO Y EMISOR</t>
  </si>
  <si>
    <t>VALOR NOMINAL UNITARIO</t>
  </si>
  <si>
    <t>RESULTADO</t>
  </si>
  <si>
    <t>EMISOR</t>
  </si>
  <si>
    <t>USD</t>
  </si>
  <si>
    <t>INVERSIONES PERMANENTES</t>
  </si>
  <si>
    <t>PERÍODO ACTUAL G.</t>
  </si>
  <si>
    <t>TOTAL EJERCICIO  ANTERIOR G.</t>
  </si>
  <si>
    <t>ACCIONES</t>
  </si>
  <si>
    <t>CUENTAS</t>
  </si>
  <si>
    <t>VALOR DE COSTO</t>
  </si>
  <si>
    <t>VALOR CONTABLE</t>
  </si>
  <si>
    <t>ACCION DE LA BOLSA DE VALORES</t>
  </si>
  <si>
    <t>CANTIDAD</t>
  </si>
  <si>
    <t>VALOR NOMINAL</t>
  </si>
  <si>
    <t>1 (una)</t>
  </si>
  <si>
    <t>DEUDORES POR INTERMEDIACION</t>
  </si>
  <si>
    <t xml:space="preserve">CONCEPTO </t>
  </si>
  <si>
    <t>DEUDORES VARIOS</t>
  </si>
  <si>
    <t>Equipo de Informatica</t>
  </si>
  <si>
    <t>Mejora en Propiedad de Terceros</t>
  </si>
  <si>
    <t>Rodados</t>
  </si>
  <si>
    <t>DEPRECIACIONES</t>
  </si>
  <si>
    <t>SALDO</t>
  </si>
  <si>
    <t>AUMENTOS</t>
  </si>
  <si>
    <t>AMORTIZACIONES</t>
  </si>
  <si>
    <t>NETO FINAL</t>
  </si>
  <si>
    <t>Impuesto al Valor Agregado</t>
  </si>
  <si>
    <t>Seguros a Vencer</t>
  </si>
  <si>
    <t>INSTITUCIÓN</t>
  </si>
  <si>
    <t>NOMBRE</t>
  </si>
  <si>
    <t>RELACION</t>
  </si>
  <si>
    <t>TIPO DE OPERACIÓN</t>
  </si>
  <si>
    <t>ANTIGÜEDAD DE LA DEUDA</t>
  </si>
  <si>
    <t>VENCIMIENTO</t>
  </si>
  <si>
    <t>PLAZO DE VENCIMIENTO DEL CONTRATO</t>
  </si>
  <si>
    <t>Operaciones a Liquidar</t>
  </si>
  <si>
    <t xml:space="preserve">NOMBRE </t>
  </si>
  <si>
    <t>SALDOS</t>
  </si>
  <si>
    <t>PERSONA O EMPRESA RELACIONADA</t>
  </si>
  <si>
    <t>TOTAL DE INGRESOS</t>
  </si>
  <si>
    <t>DISMINUCIÓN</t>
  </si>
  <si>
    <t>Capital Integrado</t>
  </si>
  <si>
    <t>Reserva Legal</t>
  </si>
  <si>
    <t>Reserva Facultativa</t>
  </si>
  <si>
    <t>Resultados Acumulados</t>
  </si>
  <si>
    <t>Resultados del Ejercicio</t>
  </si>
  <si>
    <t>DISMINUCION</t>
  </si>
  <si>
    <t>- DEDUCIDAS DEL ACTIVO</t>
  </si>
  <si>
    <t>- INCLUIDAS EN EL PASIVO</t>
  </si>
  <si>
    <t>Garantías</t>
  </si>
  <si>
    <t>Monto Asegurado</t>
  </si>
  <si>
    <t>Forma de Constitución</t>
  </si>
  <si>
    <t>No existen hechos posteriores al cierre del ejercicio que impliquen alteraciones significativas a la estructura patrimonial y resultado del ejercicio.</t>
  </si>
  <si>
    <t>No Aplicable</t>
  </si>
  <si>
    <t xml:space="preserve"> PASIVO CORRIENTE</t>
  </si>
  <si>
    <t xml:space="preserve"> Impuesto a la Renta a Pagar</t>
  </si>
  <si>
    <t xml:space="preserve"> TOTAL PASIVO CORRIENTE</t>
  </si>
  <si>
    <t xml:space="preserve"> TOTAL PASIVO</t>
  </si>
  <si>
    <t xml:space="preserve"> TOTAL PATRIMONIO NETO</t>
  </si>
  <si>
    <t>RESULTADOS</t>
  </si>
  <si>
    <t>ACUMULADOS</t>
  </si>
  <si>
    <t>Dieta de Directorio</t>
  </si>
  <si>
    <t>Anticipo Impuesto a la Renta</t>
  </si>
  <si>
    <t xml:space="preserve"> Aportes y Retenciones a Pagar</t>
  </si>
  <si>
    <t>TOTAL DE EGRESOS</t>
  </si>
  <si>
    <t>Total del Periodo Actual</t>
  </si>
  <si>
    <t>Total del Periodo Anterior</t>
  </si>
  <si>
    <t>SUSCRIPTO</t>
  </si>
  <si>
    <t>Vigencia</t>
  </si>
  <si>
    <t>Diferencia de Cambio</t>
  </si>
  <si>
    <t>NO EXISTEN</t>
  </si>
  <si>
    <t>Retencion Impuesto al Valor Agregado</t>
  </si>
  <si>
    <t>Lincencias a Vencer</t>
  </si>
  <si>
    <t>Maquinas y Equipos de oficina</t>
  </si>
  <si>
    <t>Refrigerio</t>
  </si>
  <si>
    <t>Auditoria Externa</t>
  </si>
  <si>
    <t>Banco Continental 34068203</t>
  </si>
  <si>
    <t>Banco Continental 71629001</t>
  </si>
  <si>
    <t>₲</t>
  </si>
  <si>
    <t>Sub Total Cuentas Propias</t>
  </si>
  <si>
    <t>Fondo Fijo</t>
  </si>
  <si>
    <t>Total Bancos</t>
  </si>
  <si>
    <t>Citibank 5198720013</t>
  </si>
  <si>
    <t>PASIVOS EN MONEDA EXTRANJERA</t>
  </si>
  <si>
    <t>DOCUMENTOS Y CUENTAS POR COBRAR</t>
  </si>
  <si>
    <t>N/A</t>
  </si>
  <si>
    <t>Anticipo a Proveedores</t>
  </si>
  <si>
    <t>Proveedores Moneda Nacional</t>
  </si>
  <si>
    <t>RELACIÓN</t>
  </si>
  <si>
    <t>CORTO PLAZO ₲</t>
  </si>
  <si>
    <t>LARGO PLAZO ₲</t>
  </si>
  <si>
    <t>Prima de Acciones</t>
  </si>
  <si>
    <t>SALDO AL</t>
  </si>
  <si>
    <t>Servicio de Limpieza</t>
  </si>
  <si>
    <t>Gastos de Representación</t>
  </si>
  <si>
    <t>Seguro Medico del Personal</t>
  </si>
  <si>
    <t>Pérdida en Operaciones</t>
  </si>
  <si>
    <t>Remuneración Personal Superior</t>
  </si>
  <si>
    <t xml:space="preserve">Otras Gratificaciones </t>
  </si>
  <si>
    <t>Pre Aviso</t>
  </si>
  <si>
    <t>Indemnizaciones</t>
  </si>
  <si>
    <t>CRÉDITOS</t>
  </si>
  <si>
    <t>BIENES DE USO</t>
  </si>
  <si>
    <t>OTROS ACTIVOS</t>
  </si>
  <si>
    <t>Acreedores Varios</t>
  </si>
  <si>
    <t>GASTOS DE ADMINISTRACIÓN</t>
  </si>
  <si>
    <t>GASTOS DE COMERCIALIZACIÓN</t>
  </si>
  <si>
    <t>Previsión, Amortización y Depreciaciones</t>
  </si>
  <si>
    <t>Comisiones por Operaciones Fuera de Rueda</t>
  </si>
  <si>
    <t>Comisiones por Operaciones en Rueda</t>
  </si>
  <si>
    <t>Comisiones por Contratos de Colocación Primaria</t>
  </si>
  <si>
    <t>Aranceles por Negociación Bolsa de Valores</t>
  </si>
  <si>
    <t xml:space="preserve">PRIMA </t>
  </si>
  <si>
    <t>R. ACCIONES</t>
  </si>
  <si>
    <t>REVALÚO</t>
  </si>
  <si>
    <t>TOTAL PASIVO</t>
  </si>
  <si>
    <t>VALORES DE ORIGEN</t>
  </si>
  <si>
    <t>CORTO PLAZO      ₲</t>
  </si>
  <si>
    <t>LARGO PLAZO      ₲</t>
  </si>
  <si>
    <t>ACTIVOS INTANGIBLES Y CARGOS DIFERIDOS</t>
  </si>
  <si>
    <t>Citibank 5198720021</t>
  </si>
  <si>
    <t>Banco RIO</t>
  </si>
  <si>
    <t>Bancop</t>
  </si>
  <si>
    <t>Citibank Paraguay</t>
  </si>
  <si>
    <t>Bancop 410057495</t>
  </si>
  <si>
    <t>Banco BASA 100021204</t>
  </si>
  <si>
    <t>Banco Familiar 1889576</t>
  </si>
  <si>
    <t>Banco Continental 769245</t>
  </si>
  <si>
    <t>Bancop 410063533</t>
  </si>
  <si>
    <t>Banco Continental 256426</t>
  </si>
  <si>
    <t>Descuentos obtenidos</t>
  </si>
  <si>
    <t>Banco RIO 01-00187460-08</t>
  </si>
  <si>
    <t>Operaciones a liquidar</t>
  </si>
  <si>
    <t>CUENTAS A COBRAR 2018</t>
  </si>
  <si>
    <t>INGRESOS 2019</t>
  </si>
  <si>
    <t>CUENTAS A COBRAR 2019</t>
  </si>
  <si>
    <t>CUENTAS PAGAR 2018</t>
  </si>
  <si>
    <t>CUENTAS PAGAR 2019</t>
  </si>
  <si>
    <t>SUELDOS GASTOS</t>
  </si>
  <si>
    <t>SUELDOS 2019</t>
  </si>
  <si>
    <t>IMPUESTO A PAGAR 2018</t>
  </si>
  <si>
    <t xml:space="preserve">IMPUESTO </t>
  </si>
  <si>
    <t>IMPUESTO A PAGAR 2019</t>
  </si>
  <si>
    <t>INGRESOS A REALIZAR 2018</t>
  </si>
  <si>
    <t>INGRESOS A REALIZAR 2019</t>
  </si>
  <si>
    <t>Operaciones a liquidar 2019</t>
  </si>
  <si>
    <t>Operaciones a liquidar 2018</t>
  </si>
  <si>
    <t>No Registra</t>
  </si>
  <si>
    <t>Reserva de Revalúo</t>
  </si>
  <si>
    <t>No cuenta con partidas que exponer en este ítem.</t>
  </si>
  <si>
    <t>Los Bienes del Activo Fijo son depreciados por el sistema de línea recta en función a los años de vida útil estimados en las normativas de la Subsecretaria de Estado de Tributación (SET).</t>
  </si>
  <si>
    <t>La previsión por menor valor se realiza considerando el atraso en los pagos de los intereses por parte del Emisor.</t>
  </si>
  <si>
    <t>Licencias Informáticas</t>
  </si>
  <si>
    <t>Total al 31/12/2020</t>
  </si>
  <si>
    <t>FIC S.A. de Finanzas</t>
  </si>
  <si>
    <t>Banco Continental 19008407</t>
  </si>
  <si>
    <t>Banco ITAU 700812608</t>
  </si>
  <si>
    <t>Banco RIO 844460-2</t>
  </si>
  <si>
    <t>Anticipo a Rendir</t>
  </si>
  <si>
    <t>Inversiones en Otras Empresas</t>
  </si>
  <si>
    <t xml:space="preserve"> DOCUMENTOS Y CUENTAS POR PAGAR</t>
  </si>
  <si>
    <t xml:space="preserve"> OTROS PASIVOS</t>
  </si>
  <si>
    <t xml:space="preserve"> PROVISIONES</t>
  </si>
  <si>
    <t xml:space="preserve"> Operaciones en Reporto</t>
  </si>
  <si>
    <t xml:space="preserve"> Impuesto a Valor Agregado a Pagar</t>
  </si>
  <si>
    <t>Sueldos y Jornales a Pagar</t>
  </si>
  <si>
    <t>Honorarios Profesionales a Pagar</t>
  </si>
  <si>
    <t>Expensas</t>
  </si>
  <si>
    <t>Suscripciones</t>
  </si>
  <si>
    <t>Obsequios Empresariales</t>
  </si>
  <si>
    <t>Movimientos subsecuentes</t>
  </si>
  <si>
    <t>Resultado del Ejercicio</t>
  </si>
  <si>
    <t>Distribución de dividendos</t>
  </si>
  <si>
    <t xml:space="preserve"> </t>
  </si>
  <si>
    <t>www.avalon.com.py</t>
  </si>
  <si>
    <t>info@avalon.com.py</t>
  </si>
  <si>
    <t>(+595) 21 611 308</t>
  </si>
  <si>
    <t>CB 019</t>
  </si>
  <si>
    <t>AVALON CASA DE BOLSA S.A.</t>
  </si>
  <si>
    <t>BENEFICIARIOS FINALES</t>
  </si>
  <si>
    <t>CARLOS RUBEN PARODI BADO</t>
  </si>
  <si>
    <t>EDITH CONCEPCION ESPINOLA ALMADA</t>
  </si>
  <si>
    <t>EDUARDO CESPEDES LAGUARDIA</t>
  </si>
  <si>
    <t>EGERHT ORLANDO LOVERA ESTIGARRIBIA</t>
  </si>
  <si>
    <t>GERMAN DARIO VARGAS DIAZ</t>
  </si>
  <si>
    <t>GUSTAVO DIOSNEL PORTILLO DIAZ</t>
  </si>
  <si>
    <t>HUGO RODOLFO UBEDA SZARAN</t>
  </si>
  <si>
    <t>ENRIQUE RICARDO MAASEN VELAZQUEZ</t>
  </si>
  <si>
    <t>JOSE RICARDO KIKO KUCZER</t>
  </si>
  <si>
    <t>JUAN CARLOS CARRANZA ORTIZ</t>
  </si>
  <si>
    <t>MTA S.A.</t>
  </si>
  <si>
    <t>PABLO PARRA GARCIA</t>
  </si>
  <si>
    <t>REINALDO VICTOR OPORTO LEIVA</t>
  </si>
  <si>
    <t>RIO SALADO S.A.</t>
  </si>
  <si>
    <t>FEDERICO SEBASTIAN OPORTO LEIVA</t>
  </si>
  <si>
    <t>TIBURCIO OJEDA OVIEDO</t>
  </si>
  <si>
    <t>TIERRAS DEL SUR S.A.</t>
  </si>
  <si>
    <t>VICENTE RUBEN DARIO ESPINOLA SOSA</t>
  </si>
  <si>
    <t>VOIRONS S.A.</t>
  </si>
  <si>
    <t>WILSON MANUEL MEDINA LOPETEGUI</t>
  </si>
  <si>
    <t>ZULMA GLADYS ESPINOLA ALMADA</t>
  </si>
  <si>
    <t>TERESA DEJESUS GAONA DE BOBADILLA</t>
  </si>
  <si>
    <t>GABRIEL RICARDO BENITEZ MERELES</t>
  </si>
  <si>
    <t>MIGUEL MAXIMILIANO ANDRES ALTIERI FADUL</t>
  </si>
  <si>
    <t>BEATRIZ MARIA BREUER DE ZACARIAS</t>
  </si>
  <si>
    <t>NEGOCIOS Y SERVICIOS S.A.</t>
  </si>
  <si>
    <t>CARLOS RAUL MORENO FRANCO</t>
  </si>
  <si>
    <t>RENE YURI RUIZ DIAZ ANGERT</t>
  </si>
  <si>
    <t>MARIA SUSANA HEISECKE DE SALDIVAR</t>
  </si>
  <si>
    <t>GUSTAVO JAVIER ARGUELLO LUBIAN</t>
  </si>
  <si>
    <t>ROSANNA CONCEPCION GRACIA PLATE</t>
  </si>
  <si>
    <t>VICTOR MANUEL RAMIREZ MEDINA</t>
  </si>
  <si>
    <t>NOMBRES - DENOMINACION</t>
  </si>
  <si>
    <t>RUC</t>
  </si>
  <si>
    <t>CANTIDAD DE ACCIONES - CUOTAS - PARTICIPACION</t>
  </si>
  <si>
    <t>VALOR DE ACCIONES</t>
  </si>
  <si>
    <t>1008024-4</t>
  </si>
  <si>
    <t>1171001-2</t>
  </si>
  <si>
    <t>997051-7</t>
  </si>
  <si>
    <t>2601810-1</t>
  </si>
  <si>
    <t>800737-3</t>
  </si>
  <si>
    <t>2510963-4</t>
  </si>
  <si>
    <t>822498-6</t>
  </si>
  <si>
    <t>856938-0</t>
  </si>
  <si>
    <t>1416658-5</t>
  </si>
  <si>
    <t>3505102-7</t>
  </si>
  <si>
    <t>80037132-1</t>
  </si>
  <si>
    <t>866793-4</t>
  </si>
  <si>
    <t>7173994-7</t>
  </si>
  <si>
    <t>80078279-8</t>
  </si>
  <si>
    <t>7173993-9</t>
  </si>
  <si>
    <t>410601-6</t>
  </si>
  <si>
    <t>80055072-2</t>
  </si>
  <si>
    <t>2329369-1</t>
  </si>
  <si>
    <t>80013198-3</t>
  </si>
  <si>
    <t>1851154-6</t>
  </si>
  <si>
    <t>436031-1</t>
  </si>
  <si>
    <t>653270-5</t>
  </si>
  <si>
    <t>2876552-4</t>
  </si>
  <si>
    <t>932945-5</t>
  </si>
  <si>
    <t>540709-5</t>
  </si>
  <si>
    <t>80050369-4</t>
  </si>
  <si>
    <t>373006-9</t>
  </si>
  <si>
    <t>735345-6</t>
  </si>
  <si>
    <t>539201-2</t>
  </si>
  <si>
    <t>3257722-2</t>
  </si>
  <si>
    <t>1018694-8</t>
  </si>
  <si>
    <t>2530723-1</t>
  </si>
  <si>
    <t>PORCENTAJE</t>
  </si>
  <si>
    <t>TIPO DE ACCIONES</t>
  </si>
  <si>
    <t>ORDINARIAS</t>
  </si>
  <si>
    <t>CANTIDAD DE VOTOS</t>
  </si>
  <si>
    <t>ITACUA BIENES Y RAICES S.A.</t>
  </si>
  <si>
    <t>CARLOS RAUL ESPINOLA ALMADA</t>
  </si>
  <si>
    <t>MIRIAM CRISTINA HARMS</t>
  </si>
  <si>
    <t>MATIAS ESPINOLA HARMS</t>
  </si>
  <si>
    <t>SOFIA ESPINOLA HARMS</t>
  </si>
  <si>
    <t>828906-9</t>
  </si>
  <si>
    <t>3490086-1</t>
  </si>
  <si>
    <t>3490087-0</t>
  </si>
  <si>
    <t>ACCIONISTA</t>
  </si>
  <si>
    <t>Reporto por Cobrar</t>
  </si>
  <si>
    <t xml:space="preserve">    </t>
  </si>
  <si>
    <t>Banco Rio 08-839941-08</t>
  </si>
  <si>
    <t>Banco Rio 08-142640-07</t>
  </si>
  <si>
    <t>Servicios Pagados Por Adelantado</t>
  </si>
  <si>
    <t>Aranceles Bvpasa A Devengar</t>
  </si>
  <si>
    <t>PERIODO ACTUAL ₲</t>
  </si>
  <si>
    <t>CORRIENTE ₲</t>
  </si>
  <si>
    <t>NO CORRIENTE  ₲</t>
  </si>
  <si>
    <t>PERIODO ANTERIOR ₲</t>
  </si>
  <si>
    <t>Pérdidas por valuación de Pasivos monetarios en moneda Extranjera</t>
  </si>
  <si>
    <t>Ganancias por valuación de Activos monetario en moneda extranjera</t>
  </si>
  <si>
    <t>TOTAL CAJA</t>
  </si>
  <si>
    <t>NOTA</t>
  </si>
  <si>
    <t>Licencias y Marcas</t>
  </si>
  <si>
    <t>Depreciación Acumulada</t>
  </si>
  <si>
    <t>Bienes de Uso</t>
  </si>
  <si>
    <t>Otros Activos Corrientes</t>
  </si>
  <si>
    <t>Deudores por Intermediación</t>
  </si>
  <si>
    <t>INVERSIONES TEMPORALES</t>
  </si>
  <si>
    <t>Ingresos Extraordinarios</t>
  </si>
  <si>
    <t>Intereses Pagados</t>
  </si>
  <si>
    <t>Intereses Cobrados</t>
  </si>
  <si>
    <t xml:space="preserve"> Otros Egresos</t>
  </si>
  <si>
    <t xml:space="preserve"> Otros Ingresos</t>
  </si>
  <si>
    <t>Otros Gastos de Administración</t>
  </si>
  <si>
    <t>Otros Gastos de Comercialización</t>
  </si>
  <si>
    <t>Otros Gastos Operativos</t>
  </si>
  <si>
    <t>- Ingresos por Operaciones y Servicios</t>
  </si>
  <si>
    <t>- Ingresos por Intereses y Dividendos de Cartera Propia</t>
  </si>
  <si>
    <t xml:space="preserve">(Expresado en Guaraníes)       </t>
  </si>
  <si>
    <t>Descuentos concedidos</t>
  </si>
  <si>
    <t>Banco Sudameris 2896017</t>
  </si>
  <si>
    <t>Banco Atlas Gs.</t>
  </si>
  <si>
    <t>Banco ITAU 750800413</t>
  </si>
  <si>
    <t>Banco RIO 082678760008</t>
  </si>
  <si>
    <t>Banco Atlas USD</t>
  </si>
  <si>
    <t>Banco Atlas</t>
  </si>
  <si>
    <t>Cuentas Clientes</t>
  </si>
  <si>
    <t>Sub Total Cuentas Clientes</t>
  </si>
  <si>
    <t>Aporte para futura emisión de Acciones</t>
  </si>
  <si>
    <t>- Ingresos por operaciones y servicios a personas relacionadas.</t>
  </si>
  <si>
    <t xml:space="preserve"> Acreedores por Intermediación</t>
  </si>
  <si>
    <t xml:space="preserve"> Acreedores Varios</t>
  </si>
  <si>
    <t xml:space="preserve"> Sobregiro en Cuenta Corriente</t>
  </si>
  <si>
    <t xml:space="preserve"> Otros Pasivos Corrientes</t>
  </si>
  <si>
    <t xml:space="preserve"> PATRIMONIO NETO</t>
  </si>
  <si>
    <t>Aporte para futura emisión de acciones</t>
  </si>
  <si>
    <t>Obsequios empresariales en existencia</t>
  </si>
  <si>
    <t>Director</t>
  </si>
  <si>
    <t>Total al 31/12/2021</t>
  </si>
  <si>
    <t>OBLIGACIONES FINANCIERAS</t>
  </si>
  <si>
    <t>Banco Continental</t>
  </si>
  <si>
    <t>Banco Rio</t>
  </si>
  <si>
    <t>Finlatina Gs.</t>
  </si>
  <si>
    <t>Gratificación Especial a Distribuir</t>
  </si>
  <si>
    <t>IVA Gasto Deducible</t>
  </si>
  <si>
    <t>N°</t>
  </si>
  <si>
    <t>I</t>
  </si>
  <si>
    <t>Ordinaria</t>
  </si>
  <si>
    <t>II</t>
  </si>
  <si>
    <t>III</t>
  </si>
  <si>
    <t>IV</t>
  </si>
  <si>
    <t>V</t>
  </si>
  <si>
    <t>VI</t>
  </si>
  <si>
    <t>VII</t>
  </si>
  <si>
    <t>VIII</t>
  </si>
  <si>
    <t>IX</t>
  </si>
  <si>
    <t>X</t>
  </si>
  <si>
    <t>XI</t>
  </si>
  <si>
    <t>XII</t>
  </si>
  <si>
    <t>XIV</t>
  </si>
  <si>
    <t>XV</t>
  </si>
  <si>
    <t>XVI</t>
  </si>
  <si>
    <t>XVII</t>
  </si>
  <si>
    <t>XVIII</t>
  </si>
  <si>
    <t>XIX</t>
  </si>
  <si>
    <t>XX</t>
  </si>
  <si>
    <t>XXI</t>
  </si>
  <si>
    <t>XIII</t>
  </si>
  <si>
    <t>XXII</t>
  </si>
  <si>
    <t>XXIII</t>
  </si>
  <si>
    <t>XXIV</t>
  </si>
  <si>
    <t>XXV</t>
  </si>
  <si>
    <t>XXVI</t>
  </si>
  <si>
    <t>XXVII</t>
  </si>
  <si>
    <t>XXVIII</t>
  </si>
  <si>
    <t>XXIX</t>
  </si>
  <si>
    <t>XXX</t>
  </si>
  <si>
    <t xml:space="preserve">         </t>
  </si>
  <si>
    <t xml:space="preserve">3.      </t>
  </si>
  <si>
    <t>ADMINISTRACIÓN</t>
  </si>
  <si>
    <t xml:space="preserve">5.      </t>
  </si>
  <si>
    <t>AUDITOR EXTERNO INDEPENDIENTE</t>
  </si>
  <si>
    <t xml:space="preserve">6.      </t>
  </si>
  <si>
    <t>BENEFICIARIOS</t>
  </si>
  <si>
    <t>PERSONAS VINCULADAS</t>
  </si>
  <si>
    <t>Presidente</t>
  </si>
  <si>
    <t>Vicepresidente</t>
  </si>
  <si>
    <t>Gustavo Lorenzo Segovia Vera</t>
  </si>
  <si>
    <t>Sofia Espinola Harms</t>
  </si>
  <si>
    <t>Silvia Nathalia Ochoa Araya</t>
  </si>
  <si>
    <t>Lidia Liz Paola Coronel Carmona</t>
  </si>
  <si>
    <t>René Yuri Ruíz Díaz</t>
  </si>
  <si>
    <t xml:space="preserve">René Yuri Ruíz Díaz </t>
  </si>
  <si>
    <t>Auditora Interna</t>
  </si>
  <si>
    <t>Síndico</t>
  </si>
  <si>
    <t>Gerente General</t>
  </si>
  <si>
    <t>Gerente Financiero</t>
  </si>
  <si>
    <t>Gerente de Operaciones</t>
  </si>
  <si>
    <t>Gerente de Tecnología</t>
  </si>
  <si>
    <t>Sociedad Controlante</t>
  </si>
  <si>
    <t>Domicilio</t>
  </si>
  <si>
    <t>Actividad Principal</t>
  </si>
  <si>
    <t>Participación en capital de la Casa de Bolsa</t>
  </si>
  <si>
    <t>Porcentaje de votos en la Casa de Bolsa</t>
  </si>
  <si>
    <t>Nombre o Razón Social</t>
  </si>
  <si>
    <t>Registro CNV</t>
  </si>
  <si>
    <t>Código Bolsa</t>
  </si>
  <si>
    <t>Dirección oficina principal</t>
  </si>
  <si>
    <t>teléfono</t>
  </si>
  <si>
    <t>E-mail</t>
  </si>
  <si>
    <t>Sitio página Web</t>
  </si>
  <si>
    <t>Domicilio Legal</t>
  </si>
  <si>
    <t>Escritura N° 400</t>
  </si>
  <si>
    <t>Inscripción en el Registro Público</t>
  </si>
  <si>
    <t>Reforma de Estatuto</t>
  </si>
  <si>
    <t>Escritura N° 660</t>
  </si>
  <si>
    <t>Escritura N° 208</t>
  </si>
  <si>
    <t>Escritura N° 173</t>
  </si>
  <si>
    <t>Resolución N° 1145/08</t>
  </si>
  <si>
    <t>Pitiantuta esq. España -  Piso 1</t>
  </si>
  <si>
    <t>Modificación de denominación social - Aumento de capital</t>
  </si>
  <si>
    <t>1.     </t>
  </si>
  <si>
    <t>IDENTIFICACIÓN</t>
  </si>
  <si>
    <t xml:space="preserve">2.      </t>
  </si>
  <si>
    <t>ANTECEDENTES DE CONSTITUCIÓN DE LA SOCIEDAD</t>
  </si>
  <si>
    <t xml:space="preserve">4.      </t>
  </si>
  <si>
    <t>CAPITAL Y PROPIEDAD</t>
  </si>
  <si>
    <t xml:space="preserve">         CUADRO DEL CAPITAL INTEGRADO</t>
  </si>
  <si>
    <t xml:space="preserve">         CUADRO DEL CAPITAL SUSCRIPTO</t>
  </si>
  <si>
    <t>Sociedad Controlada</t>
  </si>
  <si>
    <t>Administración de Fondos</t>
  </si>
  <si>
    <t xml:space="preserve">Auditor Externo Independiente designado </t>
  </si>
  <si>
    <t>Número de Inscripción en el Registro de la CNV</t>
  </si>
  <si>
    <t>Carlos Raúl Espinola Almada</t>
  </si>
  <si>
    <t>Miriam Cristina Harms</t>
  </si>
  <si>
    <t>Matías Espinola Harms</t>
  </si>
  <si>
    <t>Hugo Daniel Rodriguez Ayala</t>
  </si>
  <si>
    <t>INFORMACIÓN GENERAL DE LA ENTIDAD</t>
  </si>
  <si>
    <t>Caja</t>
  </si>
  <si>
    <t>Bancos</t>
  </si>
  <si>
    <t>INGRESOS OPERATIVOS</t>
  </si>
  <si>
    <t xml:space="preserve">1.	 </t>
  </si>
  <si>
    <t xml:space="preserve">2.    </t>
  </si>
  <si>
    <t>INFORMACION BASICA DE LA EMPRESA</t>
  </si>
  <si>
    <t>Naturaleza Jurídica de las Actividades de la Sociedad:</t>
  </si>
  <si>
    <t xml:space="preserve">2.1	</t>
  </si>
  <si>
    <t xml:space="preserve">2.2.	</t>
  </si>
  <si>
    <t>Participación en Otras Empresas:</t>
  </si>
  <si>
    <t xml:space="preserve">3.1.	</t>
  </si>
  <si>
    <t xml:space="preserve">3.	 </t>
  </si>
  <si>
    <t>PRINCIPALES POLITICAS Y PRACTICAS CONTABLES APLICADAS</t>
  </si>
  <si>
    <t xml:space="preserve">3.2.	</t>
  </si>
  <si>
    <t>Criterio de Valuación:</t>
  </si>
  <si>
    <t xml:space="preserve">3.3. </t>
  </si>
  <si>
    <t>Política de Constitución de Previsiones:</t>
  </si>
  <si>
    <t xml:space="preserve">3.4.  </t>
  </si>
  <si>
    <t>Política de Depreciación:</t>
  </si>
  <si>
    <t xml:space="preserve">3.5 </t>
  </si>
  <si>
    <t xml:space="preserve">3.6 </t>
  </si>
  <si>
    <t xml:space="preserve">Flujo de Efectivo  </t>
  </si>
  <si>
    <t xml:space="preserve">3.7 </t>
  </si>
  <si>
    <t>Normas aplicadas para la Consolidación de los Estados Financieros</t>
  </si>
  <si>
    <t xml:space="preserve">3.8  </t>
  </si>
  <si>
    <t>Gastos de Constitución y Organización</t>
  </si>
  <si>
    <t xml:space="preserve">4.  </t>
  </si>
  <si>
    <t>CAMBIO DE POLITICAS Y PROCEDIMIENTOS DE CONTABILIDAD</t>
  </si>
  <si>
    <t>CRITERIOS ESPECIFICOS DE VALUACION</t>
  </si>
  <si>
    <t xml:space="preserve">5. </t>
  </si>
  <si>
    <t>VALUACION EN MONEDA EXTRANJERA</t>
  </si>
  <si>
    <t>POSICION EN MONEDA EXTRANJERA</t>
  </si>
  <si>
    <t>ACTIVOS EN MONEDA EXTRANJERA</t>
  </si>
  <si>
    <t>DIFERENCIA DE CAMBIO EN MONEDA EXTRANJERA</t>
  </si>
  <si>
    <t>DISPONIBILIDADES: El rubro se encuentra compuesto de la siguiente manera:</t>
  </si>
  <si>
    <t>CAJA: Representa las monedas y billetes existentes en la empresa y cuya composición es:</t>
  </si>
  <si>
    <t>7.</t>
  </si>
  <si>
    <t xml:space="preserve">8. </t>
  </si>
  <si>
    <t>9.</t>
  </si>
  <si>
    <t>10.</t>
  </si>
  <si>
    <t>11.</t>
  </si>
  <si>
    <t>6.</t>
  </si>
  <si>
    <t>5.1</t>
  </si>
  <si>
    <t>5.2</t>
  </si>
  <si>
    <t>5.3</t>
  </si>
  <si>
    <t>5.4</t>
  </si>
  <si>
    <t>5.4.1</t>
  </si>
  <si>
    <t>5.4.2</t>
  </si>
  <si>
    <t>5.5</t>
  </si>
  <si>
    <t>5.6</t>
  </si>
  <si>
    <t>5.7</t>
  </si>
  <si>
    <t>5.8</t>
  </si>
  <si>
    <t>5.9</t>
  </si>
  <si>
    <t>5.10</t>
  </si>
  <si>
    <t>5.11</t>
  </si>
  <si>
    <t>5.12</t>
  </si>
  <si>
    <t xml:space="preserve">5.13        </t>
  </si>
  <si>
    <t>5.14</t>
  </si>
  <si>
    <t>5.15</t>
  </si>
  <si>
    <t>5.16</t>
  </si>
  <si>
    <t>5.17</t>
  </si>
  <si>
    <t>5.18</t>
  </si>
  <si>
    <t>5.19</t>
  </si>
  <si>
    <t>5.20</t>
  </si>
  <si>
    <t>5.21</t>
  </si>
  <si>
    <t>5.22</t>
  </si>
  <si>
    <t>5.23</t>
  </si>
  <si>
    <t>INTERESES COBRADOS</t>
  </si>
  <si>
    <t>5.23.1</t>
  </si>
  <si>
    <t>INTERESES PAGADOS</t>
  </si>
  <si>
    <t>5.23.2</t>
  </si>
  <si>
    <t xml:space="preserve">                             </t>
  </si>
  <si>
    <t>EGRESOS EXTRAORDINARIOS</t>
  </si>
  <si>
    <t xml:space="preserve">                               </t>
  </si>
  <si>
    <t>INGRESOS EXTRAORDINARIOS</t>
  </si>
  <si>
    <t>Compromisos Directos:</t>
  </si>
  <si>
    <t>Contingencias Legales:</t>
  </si>
  <si>
    <t>6.1</t>
  </si>
  <si>
    <t>6.2</t>
  </si>
  <si>
    <t>6.3</t>
  </si>
  <si>
    <t>5.2.1</t>
  </si>
  <si>
    <t>5.2.2</t>
  </si>
  <si>
    <t>Títulos Renta Variable</t>
  </si>
  <si>
    <t>MONEDA EXTRANJERA CLASE</t>
  </si>
  <si>
    <t>INVERSIONES</t>
  </si>
  <si>
    <t>Servicios</t>
  </si>
  <si>
    <t>Deudores por Intermediación Moneda Extranjera</t>
  </si>
  <si>
    <t xml:space="preserve">TIPO </t>
  </si>
  <si>
    <t>SOBREGIROS BANCARIOS</t>
  </si>
  <si>
    <t>DEUDAS FINANCIERAS A CORTO Y LARGO PLAZO</t>
  </si>
  <si>
    <t>Documentos y Cuentas por Cobrar</t>
  </si>
  <si>
    <t>5.13</t>
  </si>
  <si>
    <t>PATRIMONIO</t>
  </si>
  <si>
    <t>RESULTADO CON PERSONAS Y EMPRESAS VINCULADAS</t>
  </si>
  <si>
    <t>PREVISIONES</t>
  </si>
  <si>
    <t>INGRESOS POR INTERESES Y DIVIDENDOS DE CARTERA PROPIA</t>
  </si>
  <si>
    <t>INGRESOS POR OPERACIONES Y SERVICIOS</t>
  </si>
  <si>
    <t>OTROS INGRESOS OPERATIVOS</t>
  </si>
  <si>
    <t>OTROS GASTOS OPERATIVOS</t>
  </si>
  <si>
    <t>OTROS GASTOS OPERATIVOS, DE COMERCIALIZACION  Y DE ADMINISTRACION</t>
  </si>
  <si>
    <t>OTROS GASTOS DE ADMINISTRACION</t>
  </si>
  <si>
    <t>OTROS GASTOS DE COMERCIALIZACION</t>
  </si>
  <si>
    <t>RESULTADOS EXTRAORDINARIOS</t>
  </si>
  <si>
    <t>INFORMACION REFERENTE A CONTINGENCIAS Y COMPROMISOS</t>
  </si>
  <si>
    <t>HECHOS POSTERIORES AL CIERRE DEL EJERCICIO</t>
  </si>
  <si>
    <t>CAMBIOS CONTABLES</t>
  </si>
  <si>
    <t>RESTRICCIONES PARA LA DISTRIBUCION DE UTILIDADES</t>
  </si>
  <si>
    <t>SANCIONES</t>
  </si>
  <si>
    <t>LIMITACION A LA LIBRE DISPONIBILIDAD DE LOS ACTIVOS O DEL PATRIMONIO Y CUALQUIER RESTRICCION AL DERECHO DE PROPIEDAD</t>
  </si>
  <si>
    <t>OTROS PASIVOS CORRIENTES Y NO CORRIENTES</t>
  </si>
  <si>
    <t>SALDOS Y TRANSACCIONES CON PERSONAS Y EMPRESAS RELACIONADAS</t>
  </si>
  <si>
    <t>CARGOS DIFERIDOS</t>
  </si>
  <si>
    <t>INTANGIBLES</t>
  </si>
  <si>
    <t>OTROS ACTIVOS CORRIENTES Y NO CORRIENTES</t>
  </si>
  <si>
    <t>DOCUMENTOS Y CUENTAS POR PAGAR</t>
  </si>
  <si>
    <t>ACREEDORES POR INTERMEDIACION</t>
  </si>
  <si>
    <t>ACREEDORES VARIOS</t>
  </si>
  <si>
    <t>CUENTAS A PAGAR A PERSONAS Y EMPRESAS RELACIONADAS</t>
  </si>
  <si>
    <t>OBLIGACIONES POR CONTRATO DE UNDERWRITING</t>
  </si>
  <si>
    <t>5.24</t>
  </si>
  <si>
    <t>NOTA A LOS ESTADOS FINANCIEROS</t>
  </si>
  <si>
    <t>Pitiantuta 485 c/España</t>
  </si>
  <si>
    <t>Asunción - Paraguay</t>
  </si>
  <si>
    <t>CONSIDERACIONES DE LOS ESTADOS FINANCIEROS</t>
  </si>
  <si>
    <t>5.23.3</t>
  </si>
  <si>
    <t>5.25</t>
  </si>
  <si>
    <t>5.26.1</t>
  </si>
  <si>
    <t>5.26.2</t>
  </si>
  <si>
    <t>Compra/Venta de Propiedad, planta y equipo</t>
  </si>
  <si>
    <t>TOTAL PASIVO Y PATRIMONIO NETO</t>
  </si>
  <si>
    <t>Política de Reconocimiento de Ingresos:</t>
  </si>
  <si>
    <t>Menos: Previsión por menor valor</t>
  </si>
  <si>
    <t>ADMINISTRACION DE CARTERA (CORTO Y LARGO PLAZO)</t>
  </si>
  <si>
    <t>5.24.1</t>
  </si>
  <si>
    <t>5.24.2</t>
  </si>
  <si>
    <t>5.24.3</t>
  </si>
  <si>
    <t>5.26</t>
  </si>
  <si>
    <t xml:space="preserve">5.27      </t>
  </si>
  <si>
    <t>5.27.1</t>
  </si>
  <si>
    <t>5.27.2</t>
  </si>
  <si>
    <t>5.27</t>
  </si>
  <si>
    <t>Los bienes de uso adquiridos por la empresa se encuentran valuados al costo de adquisición más todos los gastos efectuados y que fueron necesarios para su incorporación al patrimonio del ente y puesta en funcionamiento.
A partir del año 2020 los bienes de uso son registrados en base a lo establecido por las nuevas disposiciones de la Subsecretaría de Estado de Tributación, que establece como mínimo un índice de inflación acumulado del 20% desde el último revalúo para proceder a revaluar los bienes de uso, estableciendo al mismo tiempo el valor residual que debe tener cada bien conforme a su clasificación</t>
  </si>
  <si>
    <r>
      <rPr>
        <b/>
        <sz val="10"/>
        <color theme="1"/>
        <rFont val="Outfit"/>
      </rPr>
      <t>1.1.</t>
    </r>
    <r>
      <rPr>
        <sz val="10"/>
        <color theme="1"/>
        <rFont val="Outfit"/>
      </rPr>
      <t xml:space="preserve">    </t>
    </r>
  </si>
  <si>
    <r>
      <rPr>
        <b/>
        <sz val="10"/>
        <color theme="1"/>
        <rFont val="Outfit"/>
      </rPr>
      <t>1.2.</t>
    </r>
    <r>
      <rPr>
        <sz val="10"/>
        <color theme="1"/>
        <rFont val="Outfit"/>
      </rPr>
      <t xml:space="preserve">    </t>
    </r>
  </si>
  <si>
    <r>
      <rPr>
        <b/>
        <sz val="10"/>
        <color theme="1"/>
        <rFont val="Outfit"/>
      </rPr>
      <t>1.3.</t>
    </r>
    <r>
      <rPr>
        <sz val="10"/>
        <color theme="1"/>
        <rFont val="Outfit"/>
      </rPr>
      <t xml:space="preserve">    </t>
    </r>
  </si>
  <si>
    <r>
      <rPr>
        <b/>
        <sz val="10"/>
        <color theme="1"/>
        <rFont val="Outfit"/>
      </rPr>
      <t>1.4. </t>
    </r>
    <r>
      <rPr>
        <sz val="10"/>
        <color theme="1"/>
        <rFont val="Outfit"/>
      </rPr>
      <t xml:space="preserve">   </t>
    </r>
  </si>
  <si>
    <r>
      <rPr>
        <b/>
        <sz val="10"/>
        <color theme="1"/>
        <rFont val="Outfit"/>
      </rPr>
      <t>1.5.</t>
    </r>
    <r>
      <rPr>
        <sz val="10"/>
        <color theme="1"/>
        <rFont val="Outfit"/>
      </rPr>
      <t xml:space="preserve">    </t>
    </r>
  </si>
  <si>
    <r>
      <rPr>
        <b/>
        <sz val="10"/>
        <color theme="1"/>
        <rFont val="Outfit"/>
      </rPr>
      <t>1.6.</t>
    </r>
    <r>
      <rPr>
        <sz val="10"/>
        <color theme="1"/>
        <rFont val="Outfit"/>
      </rPr>
      <t xml:space="preserve">    </t>
    </r>
  </si>
  <si>
    <r>
      <rPr>
        <b/>
        <sz val="10"/>
        <color theme="1"/>
        <rFont val="Outfit"/>
      </rPr>
      <t>1.7.</t>
    </r>
    <r>
      <rPr>
        <sz val="10"/>
        <color theme="1"/>
        <rFont val="Outfit"/>
      </rPr>
      <t xml:space="preserve">    </t>
    </r>
  </si>
  <si>
    <r>
      <rPr>
        <b/>
        <sz val="10"/>
        <color theme="1"/>
        <rFont val="Outfit"/>
      </rPr>
      <t>1.8.</t>
    </r>
    <r>
      <rPr>
        <sz val="10"/>
        <color theme="1"/>
        <rFont val="Outfit"/>
      </rPr>
      <t xml:space="preserve">    </t>
    </r>
  </si>
  <si>
    <r>
      <rPr>
        <b/>
        <sz val="10"/>
        <color theme="1"/>
        <rFont val="Outfit"/>
      </rPr>
      <t>2.1.</t>
    </r>
    <r>
      <rPr>
        <sz val="10"/>
        <color theme="1"/>
        <rFont val="Outfit"/>
      </rPr>
      <t xml:space="preserve">   </t>
    </r>
  </si>
  <si>
    <r>
      <rPr>
        <b/>
        <sz val="10"/>
        <color theme="1"/>
        <rFont val="Outfit"/>
      </rPr>
      <t>2.2.</t>
    </r>
    <r>
      <rPr>
        <sz val="10"/>
        <color theme="1"/>
        <rFont val="Outfit"/>
      </rPr>
      <t xml:space="preserve">   </t>
    </r>
  </si>
  <si>
    <r>
      <rPr>
        <b/>
        <sz val="10"/>
        <color theme="1"/>
        <rFont val="Outfit"/>
      </rPr>
      <t>2.3. </t>
    </r>
    <r>
      <rPr>
        <sz val="10"/>
        <color theme="1"/>
        <rFont val="Outfit"/>
      </rPr>
      <t xml:space="preserve">  </t>
    </r>
  </si>
  <si>
    <r>
      <rPr>
        <b/>
        <sz val="10"/>
        <color theme="1"/>
        <rFont val="Outfit"/>
      </rPr>
      <t>2.4.</t>
    </r>
    <r>
      <rPr>
        <sz val="10"/>
        <color theme="1"/>
        <rFont val="Outfit"/>
      </rPr>
      <t xml:space="preserve">   </t>
    </r>
  </si>
  <si>
    <r>
      <rPr>
        <b/>
        <sz val="10"/>
        <color theme="1"/>
        <rFont val="Outfit"/>
      </rPr>
      <t>2.5.</t>
    </r>
    <r>
      <rPr>
        <sz val="10"/>
        <color theme="1"/>
        <rFont val="Outfit"/>
      </rPr>
      <t xml:space="preserve">   </t>
    </r>
  </si>
  <si>
    <r>
      <rPr>
        <b/>
        <sz val="10"/>
        <color theme="1"/>
        <rFont val="Outfit"/>
      </rPr>
      <t>4.1.</t>
    </r>
    <r>
      <rPr>
        <sz val="10"/>
        <color theme="1"/>
        <rFont val="Outfit"/>
      </rPr>
      <t xml:space="preserve">   Capital Emitido                             </t>
    </r>
  </si>
  <si>
    <r>
      <rPr>
        <b/>
        <sz val="10"/>
        <color theme="1"/>
        <rFont val="Outfit"/>
      </rPr>
      <t>4.2.</t>
    </r>
    <r>
      <rPr>
        <sz val="10"/>
        <color theme="1"/>
        <rFont val="Outfit"/>
      </rPr>
      <t xml:space="preserve">   Capital Suscripto                          </t>
    </r>
  </si>
  <si>
    <r>
      <rPr>
        <b/>
        <sz val="10"/>
        <color theme="1"/>
        <rFont val="Outfit"/>
      </rPr>
      <t>4.3.</t>
    </r>
    <r>
      <rPr>
        <sz val="10"/>
        <color theme="1"/>
        <rFont val="Outfit"/>
      </rPr>
      <t xml:space="preserve">   Capital Integrado                           </t>
    </r>
  </si>
  <si>
    <r>
      <rPr>
        <b/>
        <sz val="10"/>
        <color theme="1"/>
        <rFont val="Outfit"/>
      </rPr>
      <t>4.4.</t>
    </r>
    <r>
      <rPr>
        <sz val="10"/>
        <color theme="1"/>
        <rFont val="Outfit"/>
      </rPr>
      <t xml:space="preserve">   Valor nominal de las acciones       </t>
    </r>
  </si>
  <si>
    <r>
      <rPr>
        <b/>
        <sz val="10"/>
        <color theme="1"/>
        <rFont val="Outfit"/>
      </rPr>
      <t>5.1.</t>
    </r>
    <r>
      <rPr>
        <sz val="10"/>
        <color theme="1"/>
        <rFont val="Outfit"/>
      </rPr>
      <t xml:space="preserve">                     </t>
    </r>
  </si>
  <si>
    <r>
      <rPr>
        <b/>
        <sz val="10"/>
        <color theme="1"/>
        <rFont val="Outfit"/>
      </rPr>
      <t>5.2.</t>
    </r>
    <r>
      <rPr>
        <sz val="10"/>
        <color theme="1"/>
        <rFont val="Outfit"/>
      </rPr>
      <t xml:space="preserve">            </t>
    </r>
  </si>
  <si>
    <t>CARGO</t>
  </si>
  <si>
    <t>NOMBRE Y APELLIDO</t>
  </si>
  <si>
    <t>REPRESENTANTES LEGALES</t>
  </si>
  <si>
    <t>PLANA EJECUTIVA</t>
  </si>
  <si>
    <t>SERIE</t>
  </si>
  <si>
    <t>DESDE</t>
  </si>
  <si>
    <t>HASTA</t>
  </si>
  <si>
    <t>CANTIDAD DE ACCIONES</t>
  </si>
  <si>
    <t>CLASE</t>
  </si>
  <si>
    <t>VOTO</t>
  </si>
  <si>
    <t>MONTO</t>
  </si>
  <si>
    <t>Gasto para desarrollo Web</t>
  </si>
  <si>
    <t>Recaudaciones a depositar</t>
  </si>
  <si>
    <t>Crédito Fiscal</t>
  </si>
  <si>
    <r>
      <rPr>
        <b/>
        <sz val="10"/>
        <color theme="1" tint="4.9989318521683403E-2"/>
        <rFont val="Outfit"/>
      </rPr>
      <t>Menos</t>
    </r>
    <r>
      <rPr>
        <b/>
        <i/>
        <sz val="10"/>
        <color theme="1" tint="4.9989318521683403E-2"/>
        <rFont val="Outfit"/>
      </rPr>
      <t>:</t>
    </r>
    <r>
      <rPr>
        <sz val="10"/>
        <color theme="1" tint="4.9989318521683403E-2"/>
        <rFont val="Outfit"/>
      </rPr>
      <t xml:space="preserve"> Previsión por menor valor</t>
    </r>
  </si>
  <si>
    <t xml:space="preserve">Acción de la Bolsa de Valores         </t>
  </si>
  <si>
    <r>
      <rPr>
        <b/>
        <sz val="10"/>
        <color theme="1" tint="4.9989318521683403E-2"/>
        <rFont val="Outfit"/>
      </rPr>
      <t>Menos:</t>
    </r>
    <r>
      <rPr>
        <sz val="10"/>
        <color theme="1" tint="4.9989318521683403E-2"/>
        <rFont val="Outfit"/>
      </rPr>
      <t xml:space="preserve"> Previsión por menor valor</t>
    </r>
  </si>
  <si>
    <t>Contrato  de Garantía</t>
  </si>
  <si>
    <t>01.01.2022</t>
  </si>
  <si>
    <t>Transferencia resultado acumulado</t>
  </si>
  <si>
    <t>BCA – Benitez Codas &amp; Asociados (Corresponsal en Paraguay de KPMG International Cooperative)</t>
  </si>
  <si>
    <t>AE 015</t>
  </si>
  <si>
    <t xml:space="preserve">ESTADO DE CAMBIOS EN EL  PATRIMONIO NETO                                                                                                                   </t>
  </si>
  <si>
    <t>AVALON CASA DE BOLSA S.A., al cierre del periodo considerado cuenta con participación en la Bolsa de Valores de Asunción S.A. (BVA) de acuerdo a lo establecido en la Ley Nº 5.810/2017 “Mercado de Valores”.</t>
  </si>
  <si>
    <t>Perdida por Reporto</t>
  </si>
  <si>
    <t>Accionista</t>
  </si>
  <si>
    <t>La Alta Administración de la Sociedad ha modificado y unificado su criterio de devengamiento de valores de renta fija desde Enero 2022</t>
  </si>
  <si>
    <t>Totales otros activos corrientes</t>
  </si>
  <si>
    <t>INVERSIONES CORRIENTES</t>
  </si>
  <si>
    <t>INVERSIONES NO CORRIENTES</t>
  </si>
  <si>
    <t>Avalon Administradora de Fondos Patrimoniales de Inversión S.A</t>
  </si>
  <si>
    <t>% DE PARTICIPACIÓN DEL CAPITAL INTEGRADO</t>
  </si>
  <si>
    <t>NÚMERO DE ACCIONES</t>
  </si>
  <si>
    <t>% DE PARTICIPACIÓN DEL CAPITAL SUSCRIPTO</t>
  </si>
  <si>
    <t>% DE PARTICIPACIÓN DE LA SOCIEDAD</t>
  </si>
  <si>
    <t>Títulos de Renta Variable</t>
  </si>
  <si>
    <t>Títulos de Renta Fija</t>
  </si>
  <si>
    <t>Títulos en Reporto</t>
  </si>
  <si>
    <t>Membresía Mercado de Divisas</t>
  </si>
  <si>
    <t>Aumento (o disminución) neto de efectivo y sus equivalentes</t>
  </si>
  <si>
    <t>Saldo al inicio del ejercicio</t>
  </si>
  <si>
    <t>Base de preparación de los Estados Financieros:</t>
  </si>
  <si>
    <t xml:space="preserve">Títulos de Renta Fija CDA </t>
  </si>
  <si>
    <t xml:space="preserve">Títulos de Renta Fija  BONO </t>
  </si>
  <si>
    <t>BANCOS: Representa los fondos disponibles en cta., corriente y ahorros a la vista tanto de propias y de clientes, tanto en dólares como en guaraníes:</t>
  </si>
  <si>
    <t>Visión Banco 900483585</t>
  </si>
  <si>
    <t>TIPO DE VÍNCULO</t>
  </si>
  <si>
    <t>Operaciones de Reporto Extrabursátil Guaraníes</t>
  </si>
  <si>
    <t>ALTAS</t>
  </si>
  <si>
    <t>BAJAS</t>
  </si>
  <si>
    <t>REVALÚO DEL PERIODO</t>
  </si>
  <si>
    <t>ACUMULADO AL CIERRE</t>
  </si>
  <si>
    <t>Muebles y Útiles</t>
  </si>
  <si>
    <t>Membresía Mercado Futuro</t>
  </si>
  <si>
    <t>Garantía Mercado Futuro</t>
  </si>
  <si>
    <t>Retención Impuesto al Valor Agregado</t>
  </si>
  <si>
    <t>Garantía de Alquiler</t>
  </si>
  <si>
    <t>Alquiler Central Telefónica Pagados Por Adelantado</t>
  </si>
  <si>
    <t>PRÉSTAMOS BANCARIOS</t>
  </si>
  <si>
    <t>Reserva de Revaluó</t>
  </si>
  <si>
    <t>Revaluó de acciones al inicio</t>
  </si>
  <si>
    <t>Servicios fibra óptica</t>
  </si>
  <si>
    <t>Servicios De Consultoría</t>
  </si>
  <si>
    <t>Garantías Constituidas:</t>
  </si>
  <si>
    <t>La firma cuenta con la libre disposición de su patrimonio.</t>
  </si>
  <si>
    <t>Darío Anibal Brugiati</t>
  </si>
  <si>
    <t>Eduardo Apud Martínez</t>
  </si>
  <si>
    <t>VALOR DE COTIZACIÓN</t>
  </si>
  <si>
    <t>SALDO INICIAL</t>
  </si>
  <si>
    <t>TIPO DE RELACIÓN</t>
  </si>
  <si>
    <t>TÍTULOS DE RENTA FIJA</t>
  </si>
  <si>
    <t>TIPO DE TÍTULO</t>
  </si>
  <si>
    <t>CANTIDAD DE TÍTULOS</t>
  </si>
  <si>
    <t>TÍTULOS DE RENTA VARIABLE</t>
  </si>
  <si>
    <t>TÍTULOS EN REPORTO</t>
  </si>
  <si>
    <t>Banco Continental 190084</t>
  </si>
  <si>
    <t>Financiera Ueno</t>
  </si>
  <si>
    <t>Reporto en Moneda Extranjera</t>
  </si>
  <si>
    <t>Financiera Ueno 469796002</t>
  </si>
  <si>
    <t>Retención IDU</t>
  </si>
  <si>
    <t>Retención IRE</t>
  </si>
  <si>
    <t>Intereses Pagados Préstamos</t>
  </si>
  <si>
    <t>Contrato Futuro</t>
  </si>
  <si>
    <t>XXXI</t>
  </si>
  <si>
    <t>XXXII</t>
  </si>
  <si>
    <t>XXXIII</t>
  </si>
  <si>
    <t>XXXIV</t>
  </si>
  <si>
    <t>Además, al cierre del periodo posee participación como controlantes de Avalon Administradora de Fondos Patrimoniales S.A. con capital de Gs. 9.002.000.000 que representa el 90,02% del capital social de dicha sociedad.</t>
  </si>
  <si>
    <t>CUENTAS POR COBRAR</t>
  </si>
  <si>
    <t>Cupones por cobrar Bonos USD</t>
  </si>
  <si>
    <t>Reportos por Cobrar Bonos USD</t>
  </si>
  <si>
    <t>Operaciones de Reporto Extrabursátil Dólares</t>
  </si>
  <si>
    <t>Cupones por cobrar</t>
  </si>
  <si>
    <t>Otros beneficios al personal</t>
  </si>
  <si>
    <t>Servicios Personales</t>
  </si>
  <si>
    <t>--------------------</t>
  </si>
  <si>
    <t>Diviendos cobrados</t>
  </si>
  <si>
    <t>Participación en capital de la Administradora de Fondos</t>
  </si>
  <si>
    <t>Porcentaje de votos en la Administradora de Fondos</t>
  </si>
  <si>
    <t>(EXPRESADO EN GUARANIES)</t>
  </si>
  <si>
    <t>SALDO AL 31/12/2022</t>
  </si>
  <si>
    <t>Total al 31/12/2022</t>
  </si>
  <si>
    <t>Total títulos permanentes al 31/12/2022</t>
  </si>
  <si>
    <t>SALDOS AL 31/12/2022</t>
  </si>
  <si>
    <t>Totales al 31/12/2022</t>
  </si>
  <si>
    <t>SALDO 31/12/2022</t>
  </si>
  <si>
    <t>Banco Continental 01-769245-07</t>
  </si>
  <si>
    <t>Banco Continental 01-534563-09</t>
  </si>
  <si>
    <t>Referidores Comerciales</t>
  </si>
  <si>
    <t>Tarjeta de Crédito Empresarial</t>
  </si>
  <si>
    <t>Donaciones</t>
  </si>
  <si>
    <t>Bonificación Familiar</t>
  </si>
  <si>
    <t>Dividendos pagados</t>
  </si>
  <si>
    <t>Escritura N° 66</t>
  </si>
  <si>
    <t>Fideicomiso de Administración Itacua Bienes y Raíces S.A.</t>
  </si>
  <si>
    <t>Mcal. López N° 3233 e/ Gral. Garay</t>
  </si>
  <si>
    <t>Fideicomiso</t>
  </si>
  <si>
    <t>Ajustes por diferencias</t>
  </si>
  <si>
    <t>FIDEICOMISO ITACUA BIENES Y RAICES S.A.</t>
  </si>
  <si>
    <t>Bolsa de Valores  de Asunción S.A</t>
  </si>
  <si>
    <t>Deudores por Intermediación Moneda Local - Vinculados/Partes</t>
  </si>
  <si>
    <t xml:space="preserve"> Préstamos en Bancos</t>
  </si>
  <si>
    <t xml:space="preserve"> PRÉSTAMOS FINANCIEROS</t>
  </si>
  <si>
    <t>El flujo de efectivo fue elaborado por el método directo, criterio contemplado en las normas mencionadas en el 3.1.</t>
  </si>
  <si>
    <t>Arnold David Benitez Riveros</t>
  </si>
  <si>
    <t>CAMBIO CIERRE EJERCICIO AL 31/12/2022</t>
  </si>
  <si>
    <t>SALDO AL CIERRE EJERCICIO EN ₲ AL 31/12/2022</t>
  </si>
  <si>
    <t>ACUMULADOS AL 31/12/2022</t>
  </si>
  <si>
    <t>Banco Continental  176084</t>
  </si>
  <si>
    <t>Banco Continental 340682</t>
  </si>
  <si>
    <t>Tu Financiera</t>
  </si>
  <si>
    <t>Banco Rio 08-29650-05</t>
  </si>
  <si>
    <t>Banco Continental 01-176084-06</t>
  </si>
  <si>
    <t>Otras Gratificaciones a Pagar</t>
  </si>
  <si>
    <t>Pérdida por baja de bienes de uso</t>
  </si>
  <si>
    <t>Aguinaldos a Pagar</t>
  </si>
  <si>
    <t>PRESENTADO EN FORMA COMPARATIVA CON EL EJERCICIO ANTERIOR CERRADO EL 31/12/2022</t>
  </si>
  <si>
    <t>Egresos Extraordinarios</t>
  </si>
  <si>
    <t>Saldo período al 31/12/2022</t>
  </si>
  <si>
    <t>TOTAL PRÉSTAMOS FINANCIEROS 31/12/2022</t>
  </si>
  <si>
    <t>BANCO RIO S.A.E.C.A.</t>
  </si>
  <si>
    <t>BANCO CONTINENTAL S.A.E.C.A.</t>
  </si>
  <si>
    <t>Banco BASA 10100003184</t>
  </si>
  <si>
    <t xml:space="preserve">Fic S.A. de Finanzas </t>
  </si>
  <si>
    <t>Banco BASA</t>
  </si>
  <si>
    <t>Fondo Pasivo Laboral</t>
  </si>
  <si>
    <t>Servicio de Custodia de títulos</t>
  </si>
  <si>
    <t>Seguros Pagados</t>
  </si>
  <si>
    <t>Uniforme</t>
  </si>
  <si>
    <t>Itacua Bienes y Raíces S.A</t>
  </si>
  <si>
    <t>Totales Inversiones corrientes al 31/12/2022</t>
  </si>
  <si>
    <t>Total Inversiones no Corrientes al 31/12/2022</t>
  </si>
  <si>
    <t>Cristian Bernardino Caballero Sanchez</t>
  </si>
  <si>
    <t>Gerente Comercial</t>
  </si>
  <si>
    <t>Gabriela Valdez Campuzano</t>
  </si>
  <si>
    <t>Cristian Bernardino Caballero</t>
  </si>
  <si>
    <t>Banco GNB Gs</t>
  </si>
  <si>
    <t xml:space="preserve">Banco Rio 082678760008 Usd   </t>
  </si>
  <si>
    <t>Licencias a Vencer</t>
  </si>
  <si>
    <t>CDA</t>
  </si>
  <si>
    <t>BONOS</t>
  </si>
  <si>
    <t>LETRAS</t>
  </si>
  <si>
    <t>Vacaciones a Pagar</t>
  </si>
  <si>
    <t xml:space="preserve">Banco Continental 19008407 Usd    </t>
  </si>
  <si>
    <t>Ganancias por valuación de Pasivos monetario en moneda extranjera</t>
  </si>
  <si>
    <t>Pérdidas por valuación de Activos monetarios en moneda Extranjera</t>
  </si>
  <si>
    <t>BANCO CENTRAL DEL PARAGUAY</t>
  </si>
  <si>
    <t>VALOR MERCADO</t>
  </si>
  <si>
    <t>No Posee sanciones con la Superintendencia de Valores (“SIV”), anteriormente Comisión Nacional de Valores “CNV” u otras entidades fiscalizadoras.</t>
  </si>
  <si>
    <t>Los ingresos son reconocidos de conformidad a las normas de la Superintendencia de Valores, anteriormente Comisión Nacional de Valores y la Norma del Consejo de Contadores Públicos del Paraguay y que fueron aplicados por la Alta Dirección en forma uniforme de un ejercicio financiero a otro.</t>
  </si>
  <si>
    <t>Los Estados Financieros han sido preparados de acuerdo a las normas establecidas por la Superintendencia de Valores, anteriormente Comision Nacional de Valores y la Norma del Consejo de Contadores Públicos del Paraguay.</t>
  </si>
  <si>
    <t>La sociedad ha sido constituida legalmente bajo las leyes de la República del Paraguay, bajo la denominación de AVANTGARDE CASA DE BOLSA S.A. Constitución formalizada ante el Escribano Público Luis Enrique Peroni por medio de la Escritura Pública Nº 400 en fecha 9 de Julio de 2008. Asimismo, se encuentra inscripta en los Registros Públicos de Comercio, bajo el Nº 590 serie E folio 6.395 y siguientes, de la sección contratos de fecha 5 de agosto de 2008; e inscripta en la Comisión Nacional de Valores ( actualmente Superintendencia de Valores) por medio de la Resolución Nº 1145/2008, bajo el Código CB 019.	
Inscripta en la Bolsa de Valores y Productos de Asunción S.A. por medio de la Resolución Nº 818/2008 de fecha 3 de diciembre de 2008. Posteriormente, en fecha 15 de marzo de 2013 según Acta de Asamblea se decidió el cambio de denominación por AVALON CASA DE BOLSA S.A., la que fuera formalizada ante el Escribano Público Luis Enrique Peroni mediante la Escritura Pública Nº 208 e inscripta en los Registros Públicos de Comercio bajo el Nº 245 Serie H folio 1809 y siguientes de fecha 23 de agosto de 2013 la modificación de los estatutos sociales por medio de la Escritura Pública N° 173 de fecha 15 de octubre de 2015 e inscripta en los Registros Públicos de Comercio bajo Nº 01 Folio 01 y la modificación parcial del estatuto social por medio de la Escritura Pública N° 66 de fecha 19 de setiembre de 2022 e inscripta en los Registros Públicos de Comercio bajo N° 03 Folio 28.</t>
  </si>
  <si>
    <t>La Sociedad prepara y presenta por separado los Estados Financieros consolidados al ser controlante de otra Sociedad conforme a los requerimientos de la Superintendencia de Valores, anteriormente Comisión Nacional de Valores y la Norma del Consejo de Contadores Públicos del Paraguay.</t>
  </si>
  <si>
    <t>Voirons S.A.</t>
  </si>
  <si>
    <t>Accionistas minoritarios</t>
  </si>
  <si>
    <t>FIDEICOMITENTE - BENEFICIARIO</t>
  </si>
  <si>
    <t>FIDEICOMISO DE ADMINISTRACIÓN  ITACUA BIENES Y RAICES S.A.</t>
  </si>
  <si>
    <t>Garantía por la suma total de Gs. 638.000.000 (Guaraníes Seiscientos treinta y ocho millones) con 638 cortes nominales de 1.000.000 (guaraníes un millón), sobre 638 Bonos ISIN PYCEC01F2492 emitido por Instituto de Cementos Concepción S.A.E. (CECON S.A.E.) en fecha 23/11/2021, con fecha de vencimiento el 14/11/2031. en fecha 18 de julio del 2023, la CASA DE BOLSA ha solicitado ampliar la garantía constituida
a favor de la BVA incluyendo 33 (treinta y tres) Bonos con código ISIN PYCEC01F2492 emitido por Cementos Concepción S.A.E. (CECON S.A.E.) en fecha 23/11/2021 por valor nominal de Gs. 1.000.000 (guaraníes un millón) con fecha de vencimiento el 14/11/2031. cada uno, quedando con esta ampliación constituida la garantía a favor de la BVA hasta la suma total de Gs. 671.000.000 (GUARANÍES SEISCIENTOS SETENTA Y UN MILLONES). La casa de bolsa ha constituido la
garantía mencionada en el párrafo precedente, por otros títulos valores a satisfacción de la BVA.</t>
  </si>
  <si>
    <t>CAMBIO CIERRE PERIODO AL 31/12/2023</t>
  </si>
  <si>
    <t>SALDO PERIODO EN ₲ AL 31/12/2023</t>
  </si>
  <si>
    <t>MONTO AJUSTADO  AL 31/12/2023</t>
  </si>
  <si>
    <t>TIPO DE CAMBIO AL 31/12/2022</t>
  </si>
  <si>
    <t>MONTO AJUSTADO  AL 31/12/2022</t>
  </si>
  <si>
    <t>TIPO DE CAMBIO AL 31/12/2023</t>
  </si>
  <si>
    <t>SALDO AL 31/12/2023</t>
  </si>
  <si>
    <t>INFORMACIÓN SOBRE EL EMISOR AL 31/12/2023</t>
  </si>
  <si>
    <t>Total Títulos de Renta Fija al 31/12/2023</t>
  </si>
  <si>
    <t>Total títulos Renta Variable al 31/12/2023</t>
  </si>
  <si>
    <t>Total títulos reportados al 31/12/2023</t>
  </si>
  <si>
    <t>Total al 31/12/2023</t>
  </si>
  <si>
    <t>Total títulos permanentes al 31/12/2023</t>
  </si>
  <si>
    <t>Total Inversiones no Corrientes al 31/12/2023</t>
  </si>
  <si>
    <t>Totales al 31/12/2023</t>
  </si>
  <si>
    <t>SALDOS AL  31/12/2023</t>
  </si>
  <si>
    <t>SALDOS AL 31/12/2023</t>
  </si>
  <si>
    <t>TOTAL PRÉSTAMOS FINANCIEROS 31/12/2023</t>
  </si>
  <si>
    <t>SALDO 31/12/2023</t>
  </si>
  <si>
    <t>Banco Sudameris 7881549</t>
  </si>
  <si>
    <t>Banco Sudameris 7881548</t>
  </si>
  <si>
    <t>BANCO RIO SAECA</t>
  </si>
  <si>
    <t>SOLAR BANCO SAE</t>
  </si>
  <si>
    <t>TU FINANCIERA SAECA</t>
  </si>
  <si>
    <t>BANCO CONTINENTAL SAECA</t>
  </si>
  <si>
    <t>CEMENTOS CONCEPCION SAE</t>
  </si>
  <si>
    <t>KUROSU &amp; CIA S.A.</t>
  </si>
  <si>
    <t>SUDAMERIS BANK S.A.E.C.A.</t>
  </si>
  <si>
    <t>Totales Inversiones corrientes al 31/12/2023</t>
  </si>
  <si>
    <t>BALANCE GENERAL AL 31/12/2023</t>
  </si>
  <si>
    <t>Información al 31 de Diciembre  de 2023</t>
  </si>
  <si>
    <t>Al 31 de Diciembre de 2023 el Capital Social de la sociedad (de acuerdo al Artículo N° 5 de los estatutos sociales) es de Gs. 100.000.000.000 representado por 1.000.000 de acciones nominativas ordinarias de valor nominal Gs. 100.000 cada una.</t>
  </si>
  <si>
    <t>CORRESPONDIENTE AL 31 DE DICIEMBRE DE 2023 PRESENTADO EN FORMA COMPARATIVA CON EL 31 DE DICIEMBRE DE 2022</t>
  </si>
  <si>
    <t>Vacaciones</t>
  </si>
  <si>
    <t>Los Estados Financieros al 31 de diciembre de 2023 serán considerados por la Asamblea General</t>
  </si>
  <si>
    <t>Desarrollos Informáticos</t>
  </si>
  <si>
    <t>ESTADO DE RESULTADOS CORRESPONDIENTE  AL 31 DE DICIEMBRE DE 2023                                                                                                                                                                                PRESENTADO EN FORMA COMPARATIVA CON EL 31  DE DIEMBRE 2022                                                                                                                                (Expresado en Guaraníes)</t>
  </si>
  <si>
    <t>ESTADO DE FLUJO DE EFECTIVO                                                                                                                                                                                                                                                                   CORRESPONDIENTE AL 31 DE DICIEMBRE DE 2023 PRESENTADO EN FORMA COMPARATIVA CON EL 31 DE DICIEMBRE DE 2022                                                                                                                                                             (Expresado en Guaraníes)</t>
  </si>
  <si>
    <t>CUENTAS DE ORDEN</t>
  </si>
  <si>
    <t>Deudores Crédito Gs.</t>
  </si>
  <si>
    <t>Deudores Crédito USD</t>
  </si>
  <si>
    <t>Acreedor Gs.</t>
  </si>
  <si>
    <t>Acreedor USD</t>
  </si>
  <si>
    <t>12.</t>
  </si>
  <si>
    <t>Los montos expuestos de las cuentas de orden como parte de la información de los estados contables corresponden a:
-Títulos de Capital y Cupones de Intereses de Certificados de Depósitos de Ahorro, Acciones y Pagarés. Estos valores se encuentran resguardados en la caja fuerte de una entidad bancaria.</t>
  </si>
  <si>
    <t>Las N° 12 notas que se acompañan forman parte integrante de los Estados Financieros.</t>
  </si>
  <si>
    <t>------------------</t>
  </si>
  <si>
    <t>Saldo período al 31/12/2023</t>
  </si>
  <si>
    <t>Disponibilidades</t>
  </si>
  <si>
    <t>Total Banco Cuenta Clientes</t>
  </si>
  <si>
    <t>CUENTAS DE ORDEN DEUDORA - DISPONIBILIDADES CLIENTES</t>
  </si>
  <si>
    <t>CUENTAS DE ORDEN ACREEDORA - DISPONIBILIDADES CLIENTES</t>
  </si>
  <si>
    <t>Operaciones a Liquidar Gs</t>
  </si>
  <si>
    <t>Operaciones a Liquidar USD</t>
  </si>
  <si>
    <t>Total Operaciones a Liquidar - Clientes</t>
  </si>
  <si>
    <t>Valores en custodia -  Clientes</t>
  </si>
  <si>
    <t>CUENTAS DE ORDEN DEUDORA - DEUDORES CREDITO</t>
  </si>
  <si>
    <t>CUENTAS DE ORDEN ACREEDORA - ACREEDORES CREDITO</t>
  </si>
  <si>
    <t>Total Cuentas en custodia</t>
  </si>
  <si>
    <t>Acreedores por Disponibilidades de clientes en Banco Cta.Cte.</t>
  </si>
  <si>
    <t>Avalon Administradora de Fondos Patrimoniales de Inversión S.A.</t>
  </si>
  <si>
    <t>1.	                   Disponibles: Los saldos de este rubro al 31 de diciembre de 2023 y 31 de diciembre de 2022, están compuestos por fondos de libre disponibilidad en poder de la Sociedad y en Bancos de plaza, en las modalidades de cuentas corrientes y cajas de ahorros en guaraníes y en moneda extranjera.                                                                                                                   
2.                      I nversiones temporales: Las inversiones temporales son valuadas al costo histórico  y la valuación aplicada bajo RES 35
3.                     	Inversiones permanentes:  las inversiones en subsidiarias se valuan al costo en el balance individual basado NIF 8 y al VPP en el consolidado basado en la misma NIF. Con respecto a la valuación de la acción en la bolsa se aplica lo mencionado en la Res 35 
4.                      	Bienes de uso ya mencionaron en sus notas esta ok. 
5.                   	Activos intangibles y cargos diferidos, entiendo que al costo menos las amortizaciones acumuladas al cierre de cada año, las amortizaciones son calculadas por el método de línea recta y son reconocidas en los resultados del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</si>
</sst>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6">
    <numFmt numFmtId="6" formatCode="&quot;₲&quot;\ #,##0;[Red]&quot;₲&quot;\ \-#,##0"/>
    <numFmt numFmtId="41" formatCode="_ * #,##0_ ;_ * \-#,##0_ ;_ * &quot;-&quot;_ ;_ @_ "/>
    <numFmt numFmtId="43" formatCode="_ * #,##0.00_ ;_ * \-#,##0.00_ ;_ * &quot;-&quot;??_ ;_ @_ "/>
    <numFmt numFmtId="164" formatCode="_-* #,##0.00\ _€_-;\-* #,##0.00\ _€_-;_-* &quot;-&quot;??\ _€_-;_-@_-"/>
    <numFmt numFmtId="165" formatCode="_(* #,##0.00_);_(* \(#,##0.00\);_(* &quot;-&quot;??_);_(@_)"/>
    <numFmt numFmtId="166" formatCode="_ * #,##0_ ;_ * \-#,##0_ ;_ * &quot;-&quot;??_ ;_ @_ "/>
    <numFmt numFmtId="167" formatCode="_ &quot;Gs&quot;\ * #,##0_ ;_ &quot;Gs&quot;\ * \-#,##0_ ;_ &quot;Gs&quot;\ * &quot;-&quot;_ ;_ @_ "/>
    <numFmt numFmtId="168" formatCode="_ &quot;Gs&quot;\ * #,##0.00_ ;_ &quot;Gs&quot;\ * \-#,##0.00_ ;_ &quot;Gs&quot;\ * &quot;-&quot;??_ ;_ @_ "/>
    <numFmt numFmtId="169" formatCode="_ * #,##0.00_ ;_ * \-#,##0.00_ ;_ * &quot;-&quot;_ ;_ @_ "/>
    <numFmt numFmtId="170" formatCode="0.0"/>
    <numFmt numFmtId="171" formatCode="#,##0_ ;[Red]\-#,##0\ "/>
    <numFmt numFmtId="172" formatCode="#,##0.00_ ;[Red]\-#,##0.00\ "/>
    <numFmt numFmtId="173" formatCode="_-* #,##0.00_-;\-* #,##0.00_-;_-* \-??_-;_-@_-"/>
    <numFmt numFmtId="174" formatCode="_(* #,##0_);_(* \(#,##0\);_(* &quot;-&quot;??_);_(@_)"/>
    <numFmt numFmtId="175" formatCode="#,##0_ ;\-#,##0\ "/>
    <numFmt numFmtId="176" formatCode="_(* #,##0.00_);_(* \(#,##0.00\);_(* \-??_);_(@_)"/>
    <numFmt numFmtId="177" formatCode="_(* #,##0_);_(* \(#,##0\);_(* \-_);_(@_)"/>
    <numFmt numFmtId="178" formatCode="#,##0&quot; &quot;;&quot;(&quot;#,##0&quot;)&quot;"/>
    <numFmt numFmtId="179" formatCode="#,##0&quot; &quot;;&quot; -&quot;#,##0&quot; &quot;;&quot; - &quot;;@&quot; &quot;"/>
    <numFmt numFmtId="180" formatCode="&quot; &quot;#,##0&quot; &quot;;&quot; -&quot;#,##0&quot; &quot;;&quot; - &quot;;&quot; &quot;@&quot; &quot;"/>
    <numFmt numFmtId="181" formatCode="[$-3C0A]General"/>
    <numFmt numFmtId="182" formatCode="&quot;Gs &quot;#,##0.00&quot; &quot;;&quot;(Gs &quot;#,##0.00&quot;)&quot;"/>
    <numFmt numFmtId="183" formatCode="#,##0.00&quot; &quot;;&quot; -&quot;#,##0.00&quot; &quot;;&quot; -&quot;#&quot; &quot;;@&quot; &quot;"/>
    <numFmt numFmtId="184" formatCode="&quot; &quot;#,##0.00&quot; &quot;;&quot; (&quot;#,##0.00&quot;)&quot;;&quot; -&quot;00&quot; &quot;;&quot; &quot;@&quot; &quot;"/>
    <numFmt numFmtId="185" formatCode="[$G-3C0A]#,##0.00;[Red]&quot;(&quot;[$G-3C0A]#,##0.00&quot;)&quot;"/>
    <numFmt numFmtId="186" formatCode="#,##0.00&quot; &quot;[$€-407];[Red]&quot;-&quot;#,##0.00&quot; &quot;[$€-407]"/>
    <numFmt numFmtId="187" formatCode="_-* #,##0.00\ _P_t_s_-;\-* #,##0.00\ _P_t_s_-;_-* &quot;-&quot;??\ _P_t_s_-;_-@_-"/>
    <numFmt numFmtId="188" formatCode="#,##0.00\ ;&quot; (&quot;#,##0.00\);&quot; -&quot;#\ ;@\ "/>
    <numFmt numFmtId="189" formatCode="_-* #,##0.00\ _P_t_s_-;\-* #,##0.00\ _P_t_s_-;_-* \-??\ _P_t_s_-;_-@_-"/>
    <numFmt numFmtId="190" formatCode="000"/>
    <numFmt numFmtId="191" formatCode="_-* #,##0_-;\-* #,##0_-;_-* &quot;-&quot;_-;_-@_-"/>
    <numFmt numFmtId="192" formatCode="_-* #,##0.00_-;\-* #,##0.00_-;_-* &quot;-&quot;??_-;_-@_-"/>
    <numFmt numFmtId="193" formatCode="_-* #,##0_-;\-* #,##0_-;_-* &quot;-&quot;??_-;_-@_-"/>
    <numFmt numFmtId="194" formatCode="_(&quot;$&quot;* #,##0.00_);_(&quot;$&quot;* \(#,##0.00\);_(&quot;$&quot;* &quot;-&quot;??_);_(@_)"/>
    <numFmt numFmtId="195" formatCode="[$$-540A]#,##0.00_);\([$$-540A]#,##0.00\)"/>
    <numFmt numFmtId="196" formatCode="_-* #,##0.00\ &quot;Pts&quot;_-;\-* #,##0.00\ &quot;Pts&quot;_-;_-* &quot;-&quot;??\ &quot;Pts&quot;_-;_-@_-"/>
    <numFmt numFmtId="197" formatCode="0.000%"/>
    <numFmt numFmtId="198" formatCode="dd/mm/yyyy;@"/>
    <numFmt numFmtId="199" formatCode="_-* #,##0\ _€_-;\-* #,##0\ _€_-;_-* &quot;-&quot;\ _€_-;_-@_-"/>
    <numFmt numFmtId="200" formatCode="_-* #,##0\ &quot;Gs.&quot;_-;\-* #,##0\ &quot;Gs.&quot;_-;_-* &quot;-&quot;\ &quot;Gs.&quot;_-;_-@_-"/>
    <numFmt numFmtId="201" formatCode="_-* #,##0.00\ [$€]_-;\-* #,##0.00\ [$€]_-;_-* &quot;-&quot;??\ [$€]_-;_-@_-"/>
    <numFmt numFmtId="202" formatCode="_-* #,##0.00\ _G_s_._-;\-* #,##0.00\ _G_s_._-;_-* &quot;-&quot;??\ _G_s_._-;_-@_-"/>
    <numFmt numFmtId="203" formatCode="0%_);\(0%\)"/>
    <numFmt numFmtId="204" formatCode="_-* #,##0.00\ &quot;€&quot;_-;\-* #,##0.00\ &quot;€&quot;_-;_-* &quot;-&quot;??\ &quot;€&quot;_-;_-@_-"/>
    <numFmt numFmtId="205" formatCode="_-* #,##0\ _D_M_-;\-* #,##0\ _D_M_-;_-* &quot;-&quot;\ _D_M_-;_-@_-"/>
    <numFmt numFmtId="206" formatCode="_([$€]* #,##0.00_);_([$€]* \(#,##0.00\);_([$€]* &quot;-&quot;??_);_(@_)"/>
    <numFmt numFmtId="207" formatCode="0.0000"/>
    <numFmt numFmtId="208" formatCode="dd/mm/yyyy"/>
    <numFmt numFmtId="209" formatCode="#,##0.000_ ;[Red]\-#,##0.000\ "/>
    <numFmt numFmtId="210" formatCode="_(* #,##0.00_);_(* \(#,##0.00\);_(* &quot;-&quot;_);_(@_)"/>
    <numFmt numFmtId="211" formatCode="General_)"/>
    <numFmt numFmtId="212" formatCode="_-* #,##0.00\ _G_-;\-* #,##0.00\ _G_-;_-* &quot;-&quot;??\ _G_-;_-@_-"/>
    <numFmt numFmtId="213" formatCode="_-* #,##0.00\ &quot;G&quot;_-;\-* #,##0.00\ &quot;G&quot;_-;_-* &quot;-&quot;??\ &quot;G&quot;_-;_-@_-"/>
    <numFmt numFmtId="214" formatCode="_-* #,##0\ _G_-;\-* #,##0\ _G_-;_-* &quot;-&quot;\ _G_-;_-@_-"/>
    <numFmt numFmtId="215" formatCode="* #,##0\ ;* \-#,##0\ ;* &quot;- &quot;;@\ "/>
    <numFmt numFmtId="216" formatCode="&quot;Gs&quot;\ #,##0_);\(&quot;Gs&quot;\ #,##0\)"/>
  </numFmts>
  <fonts count="152">
    <font>
      <sz val="11"/>
      <color theme="1"/>
      <name val="Calibri"/>
      <family val="2"/>
      <scheme val="minor"/>
    </font>
    <font>
      <sz val="11"/>
      <color theme="1"/>
      <name val="Calibri"/>
      <family val="2"/>
      <scheme val="minor"/>
    </font>
    <font>
      <sz val="10"/>
      <name val="Arial"/>
      <family val="2"/>
    </font>
    <font>
      <sz val="12"/>
      <name val="Arial"/>
      <family val="2"/>
    </font>
    <font>
      <u/>
      <sz val="10"/>
      <color indexed="12"/>
      <name val="Arial"/>
      <family val="2"/>
    </font>
    <font>
      <sz val="9"/>
      <color theme="1"/>
      <name val="Calibri"/>
      <family val="2"/>
      <scheme val="minor"/>
    </font>
    <font>
      <b/>
      <sz val="9"/>
      <color theme="1"/>
      <name val="Calibri"/>
      <family val="2"/>
      <scheme val="minor"/>
    </font>
    <font>
      <sz val="11"/>
      <color indexed="8"/>
      <name val="Calibri"/>
      <family val="2"/>
    </font>
    <font>
      <sz val="9"/>
      <name val="Segoe UI"/>
      <family val="2"/>
    </font>
    <font>
      <u/>
      <sz val="11"/>
      <color theme="10"/>
      <name val="Calibri"/>
      <family val="2"/>
      <scheme val="minor"/>
    </font>
    <font>
      <b/>
      <sz val="14"/>
      <color theme="1"/>
      <name val="Calibri"/>
      <family val="2"/>
      <scheme val="minor"/>
    </font>
    <font>
      <sz val="11"/>
      <color rgb="FF000000"/>
      <name val="Arial"/>
      <family val="2"/>
    </font>
    <font>
      <b/>
      <i/>
      <sz val="16"/>
      <color rgb="FF000000"/>
      <name val="Arial"/>
      <family val="2"/>
    </font>
    <font>
      <sz val="12"/>
      <color rgb="FF000000"/>
      <name val="Arial"/>
      <family val="2"/>
    </font>
    <font>
      <sz val="10"/>
      <color rgb="FF000000"/>
      <name val="Arial"/>
      <family val="2"/>
    </font>
    <font>
      <b/>
      <i/>
      <u/>
      <sz val="11"/>
      <color rgb="FF000000"/>
      <name val="Arial"/>
      <family val="2"/>
    </font>
    <font>
      <sz val="11"/>
      <color indexed="8"/>
      <name val="Calibri"/>
      <family val="2"/>
      <charset val="1"/>
    </font>
    <font>
      <sz val="9.5"/>
      <color theme="1"/>
      <name val="Arial"/>
      <family val="2"/>
    </font>
    <font>
      <b/>
      <sz val="9.5"/>
      <color theme="1"/>
      <name val="Arial"/>
      <family val="2"/>
    </font>
    <font>
      <sz val="9.5"/>
      <color rgb="FFFF0000"/>
      <name val="Arial"/>
      <family val="2"/>
    </font>
    <font>
      <sz val="9.5"/>
      <color theme="1"/>
      <name val="Calibri"/>
      <family val="2"/>
      <scheme val="minor"/>
    </font>
    <font>
      <b/>
      <sz val="9.5"/>
      <color theme="1"/>
      <name val="Calibri"/>
      <family val="2"/>
      <scheme val="minor"/>
    </font>
    <font>
      <b/>
      <sz val="9.5"/>
      <name val="Calibri"/>
      <family val="2"/>
      <scheme val="minor"/>
    </font>
    <font>
      <b/>
      <i/>
      <sz val="9.5"/>
      <color theme="1"/>
      <name val="Calibri"/>
      <family val="2"/>
      <scheme val="minor"/>
    </font>
    <font>
      <sz val="9.5"/>
      <color indexed="8"/>
      <name val="Calibri"/>
      <family val="2"/>
      <scheme val="minor"/>
    </font>
    <font>
      <b/>
      <u/>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Arial"/>
      <family val="2"/>
    </font>
    <font>
      <sz val="10"/>
      <name val="Times New Roman"/>
      <family val="1"/>
    </font>
    <font>
      <sz val="11"/>
      <color rgb="FF000000"/>
      <name val="Calibri"/>
      <family val="2"/>
      <scheme val="minor"/>
    </font>
    <font>
      <sz val="11"/>
      <color indexed="8"/>
      <name val="Calibri"/>
      <family val="2"/>
      <scheme val="minor"/>
    </font>
    <font>
      <sz val="12"/>
      <color theme="1"/>
      <name val="Calibri"/>
      <family val="2"/>
      <scheme val="minor"/>
    </font>
    <font>
      <sz val="8"/>
      <name val="Verdana"/>
      <family val="2"/>
    </font>
    <font>
      <sz val="10"/>
      <name val="Verdana"/>
      <family val="2"/>
    </font>
    <font>
      <u/>
      <sz val="10"/>
      <color theme="10"/>
      <name val="Arial"/>
      <family val="2"/>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2"/>
      <name val="Times New Roman"/>
      <family val="1"/>
    </font>
    <font>
      <sz val="10"/>
      <color indexed="8"/>
      <name val="Arial"/>
      <family val="2"/>
    </font>
    <font>
      <u/>
      <sz val="11"/>
      <color theme="10"/>
      <name val="Calibri"/>
      <family val="2"/>
      <charset val="238"/>
      <scheme val="minor"/>
    </font>
    <font>
      <sz val="11"/>
      <color rgb="FF9C6500"/>
      <name val="Calibri"/>
      <family val="2"/>
      <scheme val="minor"/>
    </font>
    <font>
      <b/>
      <sz val="18"/>
      <color theme="3"/>
      <name val="Cambria"/>
      <family val="2"/>
      <scheme val="major"/>
    </font>
    <font>
      <sz val="10"/>
      <name val="Nimbus Sans L"/>
    </font>
    <font>
      <sz val="9.5"/>
      <color theme="1"/>
      <name val="Outfit"/>
    </font>
    <font>
      <b/>
      <sz val="12"/>
      <color theme="1"/>
      <name val="Outfit"/>
    </font>
    <font>
      <sz val="10"/>
      <color theme="1"/>
      <name val="Outfit"/>
    </font>
    <font>
      <b/>
      <sz val="10"/>
      <color theme="1"/>
      <name val="Outfit"/>
    </font>
    <font>
      <b/>
      <u/>
      <sz val="12"/>
      <color theme="1"/>
      <name val="Outfit"/>
    </font>
    <font>
      <b/>
      <sz val="9.5"/>
      <color theme="1"/>
      <name val="Outfit"/>
    </font>
    <font>
      <b/>
      <u/>
      <sz val="10"/>
      <color theme="1"/>
      <name val="Outfit"/>
    </font>
    <font>
      <b/>
      <u/>
      <sz val="9.5"/>
      <color theme="1"/>
      <name val="Outfit"/>
    </font>
    <font>
      <b/>
      <u/>
      <sz val="10"/>
      <color theme="1"/>
      <name val="Arial"/>
      <family val="2"/>
    </font>
    <font>
      <sz val="10"/>
      <color theme="1"/>
      <name val="Arial"/>
      <family val="2"/>
    </font>
    <font>
      <u/>
      <sz val="10"/>
      <color theme="10"/>
      <name val="Outfit"/>
    </font>
    <font>
      <b/>
      <sz val="10"/>
      <color theme="1"/>
      <name val="Arial"/>
      <family val="2"/>
    </font>
    <font>
      <b/>
      <sz val="9"/>
      <color theme="0"/>
      <name val="Outfit"/>
    </font>
    <font>
      <sz val="9.5"/>
      <name val="Outfit"/>
    </font>
    <font>
      <b/>
      <sz val="9.5"/>
      <name val="Outfit"/>
    </font>
    <font>
      <sz val="9.5"/>
      <color rgb="FFFF0000"/>
      <name val="Outfit"/>
    </font>
    <font>
      <u/>
      <sz val="9.5"/>
      <color theme="1"/>
      <name val="Outfit"/>
    </font>
    <font>
      <b/>
      <sz val="10"/>
      <color theme="0"/>
      <name val="Outfit"/>
    </font>
    <font>
      <sz val="9.5"/>
      <color theme="0"/>
      <name val="Outfit"/>
    </font>
    <font>
      <b/>
      <sz val="10"/>
      <color theme="1" tint="4.9989318521683403E-2"/>
      <name val="Outfit"/>
    </font>
    <font>
      <sz val="10"/>
      <color theme="1" tint="4.9989318521683403E-2"/>
      <name val="Outfit"/>
    </font>
    <font>
      <sz val="9.5"/>
      <color theme="1" tint="4.9989318521683403E-2"/>
      <name val="Arial"/>
      <family val="2"/>
    </font>
    <font>
      <b/>
      <sz val="9.5"/>
      <color theme="1" tint="4.9989318521683403E-2"/>
      <name val="Arial"/>
      <family val="2"/>
    </font>
    <font>
      <b/>
      <i/>
      <sz val="10"/>
      <color theme="1" tint="4.9989318521683403E-2"/>
      <name val="Outfit"/>
    </font>
    <font>
      <b/>
      <u/>
      <sz val="10"/>
      <color theme="1" tint="4.9989318521683403E-2"/>
      <name val="Outfit"/>
    </font>
    <font>
      <b/>
      <strike/>
      <sz val="10"/>
      <color theme="1" tint="4.9989318521683403E-2"/>
      <name val="Outfit"/>
    </font>
    <font>
      <strike/>
      <sz val="10"/>
      <color theme="1" tint="4.9989318521683403E-2"/>
      <name val="Outfit"/>
    </font>
    <font>
      <b/>
      <sz val="9.5"/>
      <color theme="0"/>
      <name val="Outfit"/>
    </font>
    <font>
      <b/>
      <u/>
      <sz val="10"/>
      <color theme="0"/>
      <name val="Outfit"/>
    </font>
    <font>
      <sz val="10"/>
      <color theme="0"/>
      <name val="Outfit"/>
    </font>
    <font>
      <sz val="18"/>
      <color theme="3"/>
      <name val="Cambria"/>
      <family val="2"/>
      <scheme val="major"/>
    </font>
    <font>
      <b/>
      <sz val="10"/>
      <color rgb="FFFF0000"/>
      <name val="Outfit"/>
    </font>
    <font>
      <sz val="11"/>
      <color indexed="9"/>
      <name val="Calibri"/>
      <family val="2"/>
    </font>
    <font>
      <sz val="11"/>
      <color indexed="17"/>
      <name val="Calibri"/>
      <family val="2"/>
    </font>
    <font>
      <b/>
      <sz val="11"/>
      <color indexed="9"/>
      <name val="Calibri"/>
      <family val="2"/>
    </font>
    <font>
      <sz val="11"/>
      <color indexed="52"/>
      <name val="Calibri"/>
      <family val="2"/>
    </font>
    <font>
      <b/>
      <sz val="12"/>
      <color indexed="9"/>
      <name val="Calibri"/>
      <family val="2"/>
    </font>
    <font>
      <b/>
      <sz val="11"/>
      <color indexed="52"/>
      <name val="Calibri"/>
      <family val="2"/>
    </font>
    <font>
      <b/>
      <sz val="11"/>
      <color indexed="62"/>
      <name val="Calibri"/>
      <family val="2"/>
    </font>
    <font>
      <sz val="11"/>
      <color indexed="62"/>
      <name val="Calibri"/>
      <family val="2"/>
    </font>
    <font>
      <sz val="12"/>
      <color indexed="17"/>
      <name val="Calibri"/>
      <family val="2"/>
    </font>
    <font>
      <b/>
      <sz val="15"/>
      <color indexed="56"/>
      <name val="Calibri"/>
      <family val="2"/>
    </font>
    <font>
      <b/>
      <sz val="11"/>
      <color indexed="56"/>
      <name val="Calibri"/>
      <family val="2"/>
    </font>
    <font>
      <sz val="11"/>
      <color indexed="20"/>
      <name val="Calibri"/>
      <family val="2"/>
    </font>
    <font>
      <sz val="12"/>
      <color indexed="62"/>
      <name val="Calibri"/>
      <family val="2"/>
    </font>
    <font>
      <sz val="12"/>
      <color indexed="52"/>
      <name val="Calibri"/>
      <family val="2"/>
    </font>
    <font>
      <sz val="12"/>
      <color indexed="60"/>
      <name val="Calibri"/>
      <family val="2"/>
    </font>
    <font>
      <b/>
      <sz val="11"/>
      <color indexed="63"/>
      <name val="Calibri"/>
      <family val="2"/>
    </font>
    <font>
      <sz val="11"/>
      <color indexed="10"/>
      <name val="Calibri"/>
      <family val="2"/>
    </font>
    <font>
      <i/>
      <sz val="11"/>
      <color indexed="23"/>
      <name val="Calibri"/>
      <family val="2"/>
    </font>
    <font>
      <b/>
      <sz val="12"/>
      <color indexed="8"/>
      <name val="Calibri"/>
      <family val="2"/>
    </font>
    <font>
      <sz val="12"/>
      <color indexed="10"/>
      <name val="Calibri"/>
      <family val="2"/>
    </font>
    <font>
      <b/>
      <sz val="10"/>
      <name val="Arial"/>
      <family val="2"/>
    </font>
    <font>
      <b/>
      <sz val="13"/>
      <color indexed="56"/>
      <name val="Calibri"/>
      <family val="2"/>
    </font>
    <font>
      <sz val="11"/>
      <color indexed="60"/>
      <name val="Calibri"/>
      <family val="2"/>
    </font>
    <font>
      <b/>
      <sz val="10"/>
      <color indexed="10"/>
      <name val="Arial"/>
      <family val="2"/>
    </font>
    <font>
      <b/>
      <sz val="18"/>
      <color indexed="56"/>
      <name val="Cambria"/>
      <family val="2"/>
    </font>
    <font>
      <b/>
      <sz val="11"/>
      <color indexed="8"/>
      <name val="Calibri"/>
      <family val="2"/>
    </font>
    <font>
      <sz val="10"/>
      <name val="Arial"/>
      <family val="2"/>
    </font>
    <font>
      <sz val="10"/>
      <color indexed="64"/>
      <name val="Arial"/>
      <family val="2"/>
    </font>
    <font>
      <sz val="10"/>
      <name val="Courier"/>
      <family val="3"/>
    </font>
    <font>
      <sz val="10"/>
      <name val="MS Sans Serif"/>
      <family val="2"/>
    </font>
    <font>
      <sz val="11"/>
      <color theme="1"/>
      <name val="Arial"/>
      <family val="2"/>
    </font>
    <font>
      <sz val="6.75"/>
      <color rgb="FF000000"/>
      <name val="Arial"/>
      <family val="2"/>
    </font>
    <font>
      <sz val="6.75"/>
      <color rgb="FF000000"/>
      <name val="Arial"/>
      <family val="2"/>
    </font>
    <font>
      <sz val="7"/>
      <color theme="1"/>
      <name val="Outfit"/>
    </font>
    <font>
      <sz val="10"/>
      <color rgb="FFFF0000"/>
      <name val="Outfit"/>
    </font>
    <font>
      <sz val="11"/>
      <color rgb="FF000000"/>
      <name val="Calibri"/>
      <family val="2"/>
    </font>
    <font>
      <sz val="11"/>
      <color rgb="FF000000"/>
      <name val="Calibri"/>
      <family val="2"/>
    </font>
    <font>
      <sz val="10"/>
      <name val="Outfit"/>
    </font>
    <font>
      <b/>
      <i/>
      <sz val="10"/>
      <color rgb="FFFF0000"/>
      <name val="Outfit"/>
    </font>
    <font>
      <strike/>
      <sz val="10"/>
      <color rgb="FFFF0000"/>
      <name val="Outfit"/>
    </font>
    <font>
      <sz val="6.75"/>
      <color rgb="FFFF0000"/>
      <name val="Arial"/>
      <family val="2"/>
    </font>
    <font>
      <b/>
      <sz val="10"/>
      <name val="Outfit"/>
    </font>
    <font>
      <sz val="10"/>
      <name val="Courier"/>
    </font>
    <font>
      <sz val="12"/>
      <name val="Courier"/>
      <family val="3"/>
    </font>
    <font>
      <sz val="11"/>
      <color theme="1"/>
      <name val="Calibri"/>
      <family val="2"/>
    </font>
    <font>
      <sz val="10"/>
      <color theme="1"/>
      <name val="Calibri"/>
      <family val="2"/>
      <scheme val="minor"/>
    </font>
    <font>
      <sz val="10"/>
      <name val="Bitstream Vera Sans"/>
      <family val="2"/>
    </font>
    <font>
      <sz val="9"/>
      <name val="Segoe UI"/>
      <family val="2"/>
      <charset val="1"/>
    </font>
    <font>
      <sz val="10"/>
      <color indexed="8"/>
      <name val="Arial"/>
      <family val="2"/>
      <charset val="1"/>
    </font>
  </fonts>
  <fills count="67">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BAD40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7"/>
        <bgColor indexed="41"/>
      </patternFill>
    </fill>
    <fill>
      <patternFill patternType="solid">
        <fgColor indexed="26"/>
        <bgColor indexed="9"/>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bgColor indexed="26"/>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2"/>
        <bgColor indexed="27"/>
      </patternFill>
    </fill>
    <fill>
      <patternFill patternType="solid">
        <fgColor indexed="22"/>
      </patternFill>
    </fill>
    <fill>
      <patternFill patternType="solid">
        <fgColor indexed="55"/>
        <bgColor indexed="23"/>
      </patternFill>
    </fill>
    <fill>
      <patternFill patternType="solid">
        <fgColor indexed="27"/>
        <bgColor indexed="64"/>
      </patternFill>
    </fill>
    <fill>
      <patternFill patternType="solid">
        <fgColor indexed="43"/>
      </patternFill>
    </fill>
    <fill>
      <patternFill patternType="solid">
        <fgColor indexed="26"/>
      </patternFill>
    </fill>
    <fill>
      <patternFill patternType="solid">
        <fgColor indexed="31"/>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auto="1"/>
      </left>
      <right/>
      <top/>
      <bottom/>
      <diagonal/>
    </border>
    <border>
      <left/>
      <right/>
      <top/>
      <bottom style="thin">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hair">
        <color auto="1"/>
      </bottom>
      <diagonal/>
    </border>
    <border>
      <left style="thin">
        <color auto="1"/>
      </left>
      <right style="thin">
        <color auto="1"/>
      </right>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top style="thin">
        <color indexed="64"/>
      </top>
      <bottom/>
      <diagonal/>
    </border>
  </borders>
  <cellStyleXfs count="4073">
    <xf numFmtId="0" fontId="0" fillId="0" borderId="0"/>
    <xf numFmtId="165" fontId="1" fillId="0" borderId="0" applyFont="0" applyFill="0" applyBorder="0" applyAlignment="0" applyProtection="0"/>
    <xf numFmtId="0" fontId="1"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43" fontId="2" fillId="0" borderId="0" applyFont="0" applyFill="0" applyBorder="0" applyAlignment="0" applyProtection="0"/>
    <xf numFmtId="0" fontId="2" fillId="0" borderId="0"/>
    <xf numFmtId="0" fontId="4" fillId="0" borderId="0" applyNumberFormat="0" applyFill="0" applyBorder="0" applyAlignment="0" applyProtection="0">
      <alignment vertical="top"/>
      <protection locked="0"/>
    </xf>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4" applyNumberFormat="0" applyFont="0" applyAlignment="0" applyProtection="0"/>
    <xf numFmtId="9" fontId="2" fillId="0" borderId="0" applyFont="0" applyFill="0" applyBorder="0" applyAlignment="0" applyProtection="0"/>
    <xf numFmtId="168" fontId="2" fillId="0" borderId="0" applyFont="0" applyFill="0" applyBorder="0" applyAlignment="0" applyProtection="0"/>
    <xf numFmtId="0" fontId="2" fillId="0" borderId="0"/>
    <xf numFmtId="0" fontId="1" fillId="0" borderId="0"/>
    <xf numFmtId="43" fontId="2" fillId="0" borderId="0" applyFont="0" applyFill="0" applyBorder="0" applyAlignment="0" applyProtection="0"/>
    <xf numFmtId="0" fontId="2" fillId="0" borderId="0"/>
    <xf numFmtId="41" fontId="1" fillId="0" borderId="0" applyFont="0" applyFill="0" applyBorder="0" applyAlignment="0" applyProtection="0"/>
    <xf numFmtId="0" fontId="7" fillId="0" borderId="0"/>
    <xf numFmtId="173" fontId="7" fillId="0" borderId="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8" fillId="0" borderId="0"/>
    <xf numFmtId="164" fontId="8" fillId="0" borderId="0" applyFont="0" applyFill="0" applyBorder="0" applyAlignment="0" applyProtection="0"/>
    <xf numFmtId="41" fontId="1" fillId="0" borderId="0" applyFont="0" applyFill="0" applyBorder="0" applyAlignment="0" applyProtection="0"/>
    <xf numFmtId="0" fontId="9" fillId="0" borderId="0" applyNumberForma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6" fontId="2" fillId="0" borderId="0" applyFill="0" applyBorder="0" applyAlignment="0" applyProtection="0"/>
    <xf numFmtId="176" fontId="2" fillId="0" borderId="0" applyFill="0" applyBorder="0" applyAlignment="0" applyProtection="0"/>
    <xf numFmtId="176" fontId="2" fillId="0" borderId="0" applyFill="0" applyBorder="0" applyAlignment="0" applyProtection="0"/>
    <xf numFmtId="177" fontId="2" fillId="0" borderId="0" applyFill="0" applyBorder="0" applyAlignment="0" applyProtection="0"/>
    <xf numFmtId="0" fontId="3" fillId="0" borderId="0"/>
    <xf numFmtId="9" fontId="2" fillId="0" borderId="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11" fillId="0" borderId="0"/>
    <xf numFmtId="180" fontId="11" fillId="0" borderId="0" applyFont="0" applyFill="0" applyBorder="0" applyAlignment="0" applyProtection="0"/>
    <xf numFmtId="178" fontId="11" fillId="0" borderId="0" applyFont="0" applyBorder="0" applyProtection="0"/>
    <xf numFmtId="182" fontId="11" fillId="0" borderId="0" applyFont="0" applyBorder="0" applyProtection="0"/>
    <xf numFmtId="179" fontId="11" fillId="0" borderId="0" applyFont="0" applyBorder="0" applyProtection="0"/>
    <xf numFmtId="183" fontId="11" fillId="0" borderId="0" applyFont="0" applyBorder="0" applyProtection="0"/>
    <xf numFmtId="0" fontId="12" fillId="0" borderId="0" applyNumberFormat="0" applyBorder="0" applyProtection="0">
      <alignment horizontal="center"/>
    </xf>
    <xf numFmtId="0" fontId="12" fillId="0" borderId="0" applyNumberFormat="0" applyBorder="0" applyProtection="0">
      <alignment horizontal="center"/>
    </xf>
    <xf numFmtId="0" fontId="12" fillId="0" borderId="0" applyNumberFormat="0" applyBorder="0" applyProtection="0">
      <alignment horizontal="center" textRotation="90"/>
    </xf>
    <xf numFmtId="181" fontId="12" fillId="0" borderId="0" applyBorder="0" applyProtection="0">
      <alignment horizontal="center" textRotation="90"/>
    </xf>
    <xf numFmtId="0" fontId="12" fillId="0" borderId="0" applyNumberFormat="0" applyBorder="0" applyProtection="0">
      <alignment horizontal="center" textRotation="90"/>
    </xf>
    <xf numFmtId="180" fontId="11" fillId="0" borderId="0" applyFont="0" applyBorder="0" applyProtection="0"/>
    <xf numFmtId="184" fontId="11" fillId="0" borderId="0" applyFont="0" applyBorder="0" applyProtection="0"/>
    <xf numFmtId="0" fontId="13" fillId="0" borderId="0" applyNumberFormat="0" applyBorder="0" applyProtection="0"/>
    <xf numFmtId="181" fontId="11" fillId="0" borderId="0" applyFont="0" applyBorder="0" applyProtection="0"/>
    <xf numFmtId="181" fontId="14" fillId="0" borderId="0" applyBorder="0" applyProtection="0"/>
    <xf numFmtId="0" fontId="15" fillId="0" borderId="0" applyNumberFormat="0" applyBorder="0" applyProtection="0"/>
    <xf numFmtId="181" fontId="15" fillId="0" borderId="0" applyBorder="0" applyProtection="0"/>
    <xf numFmtId="0" fontId="15" fillId="0" borderId="0" applyNumberFormat="0" applyBorder="0" applyProtection="0"/>
    <xf numFmtId="185" fontId="15" fillId="0" borderId="0" applyBorder="0" applyProtection="0"/>
    <xf numFmtId="186" fontId="15" fillId="0" borderId="0" applyBorder="0" applyProtection="0"/>
    <xf numFmtId="185" fontId="15" fillId="0" borderId="0" applyBorder="0" applyProtection="0"/>
    <xf numFmtId="187" fontId="2" fillId="0" borderId="0" applyFont="0" applyFill="0" applyBorder="0" applyAlignment="0" applyProtection="0"/>
    <xf numFmtId="43" fontId="1" fillId="0" borderId="0" applyFont="0" applyFill="0" applyBorder="0" applyAlignment="0" applyProtection="0"/>
    <xf numFmtId="187" fontId="2" fillId="0" borderId="0" applyFont="0" applyFill="0" applyBorder="0" applyAlignment="0" applyProtection="0"/>
    <xf numFmtId="0" fontId="1" fillId="0" borderId="0"/>
    <xf numFmtId="0" fontId="1" fillId="0" borderId="0"/>
    <xf numFmtId="0" fontId="1" fillId="0" borderId="0"/>
    <xf numFmtId="41" fontId="2" fillId="0" borderId="0" applyFont="0" applyFill="0" applyBorder="0" applyAlignment="0" applyProtection="0"/>
    <xf numFmtId="9" fontId="2" fillId="0" borderId="0" applyFill="0" applyBorder="0" applyAlignment="0" applyProtection="0"/>
    <xf numFmtId="188" fontId="2"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9" fontId="2" fillId="0" borderId="0" applyFill="0" applyBorder="0" applyAlignment="0" applyProtection="0"/>
    <xf numFmtId="190" fontId="2" fillId="0" borderId="0" applyFill="0" applyBorder="0" applyAlignment="0" applyProtection="0"/>
    <xf numFmtId="0" fontId="16" fillId="0" borderId="0"/>
    <xf numFmtId="0" fontId="4" fillId="0" borderId="0" applyNumberFormat="0" applyFill="0" applyBorder="0" applyAlignment="0" applyProtection="0"/>
    <xf numFmtId="0" fontId="4" fillId="0" borderId="0" applyNumberFormat="0" applyFill="0" applyBorder="0" applyAlignment="0" applyProtection="0"/>
    <xf numFmtId="189" fontId="2" fillId="0" borderId="0" applyFill="0" applyBorder="0" applyAlignment="0" applyProtection="0"/>
    <xf numFmtId="189" fontId="2" fillId="0" borderId="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6" fillId="0" borderId="17" applyNumberFormat="0" applyFill="0" applyAlignment="0" applyProtection="0"/>
    <xf numFmtId="0" fontId="27" fillId="0" borderId="18" applyNumberFormat="0" applyFill="0" applyAlignment="0" applyProtection="0"/>
    <xf numFmtId="0" fontId="28" fillId="0" borderId="19"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10" borderId="20" applyNumberFormat="0" applyAlignment="0" applyProtection="0"/>
    <xf numFmtId="0" fontId="32" fillId="11" borderId="21" applyNumberFormat="0" applyAlignment="0" applyProtection="0"/>
    <xf numFmtId="0" fontId="33" fillId="11" borderId="20" applyNumberFormat="0" applyAlignment="0" applyProtection="0"/>
    <xf numFmtId="0" fontId="34" fillId="0" borderId="22" applyNumberFormat="0" applyFill="0" applyAlignment="0" applyProtection="0"/>
    <xf numFmtId="0" fontId="35" fillId="12" borderId="23" applyNumberFormat="0" applyAlignment="0" applyProtection="0"/>
    <xf numFmtId="0" fontId="36" fillId="0" borderId="0" applyNumberFormat="0" applyFill="0" applyBorder="0" applyAlignment="0" applyProtection="0"/>
    <xf numFmtId="0" fontId="1" fillId="2" borderId="4" applyNumberFormat="0" applyFont="0" applyAlignment="0" applyProtection="0"/>
    <xf numFmtId="0" fontId="37" fillId="0" borderId="0" applyNumberFormat="0" applyFill="0" applyBorder="0" applyAlignment="0" applyProtection="0"/>
    <xf numFmtId="0" fontId="38" fillId="0" borderId="24"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1" fillId="0" borderId="18" applyNumberFormat="0" applyFill="0" applyAlignment="0" applyProtection="0"/>
    <xf numFmtId="43" fontId="1" fillId="0" borderId="0" applyFont="0" applyFill="0" applyBorder="0" applyAlignment="0" applyProtection="0"/>
    <xf numFmtId="41" fontId="1" fillId="0" borderId="0" applyFont="0" applyFill="0" applyBorder="0" applyAlignment="0" applyProtection="0"/>
    <xf numFmtId="0" fontId="48" fillId="0" borderId="0"/>
    <xf numFmtId="0" fontId="53" fillId="7" borderId="0" applyNumberFormat="0" applyBorder="0" applyAlignment="0" applyProtection="0"/>
    <xf numFmtId="41" fontId="2" fillId="0" borderId="0" applyFont="0" applyFill="0" applyBorder="0" applyAlignment="0" applyProtection="0"/>
    <xf numFmtId="0" fontId="52" fillId="0" borderId="19" applyNumberFormat="0" applyFill="0" applyAlignment="0" applyProtection="0"/>
    <xf numFmtId="43" fontId="2" fillId="0" borderId="0" applyFont="0" applyFill="0" applyBorder="0" applyAlignment="0" applyProtection="0"/>
    <xf numFmtId="43" fontId="1" fillId="0" borderId="0" applyFont="0" applyFill="0" applyBorder="0" applyAlignment="0" applyProtection="0"/>
    <xf numFmtId="0" fontId="2" fillId="0" borderId="0" applyNumberFormat="0" applyFill="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 fillId="0" borderId="0" applyFont="0" applyFill="0" applyBorder="0" applyAlignment="0" applyProtection="0"/>
    <xf numFmtId="0" fontId="2" fillId="0" borderId="0" applyNumberFormat="0" applyFill="0" applyBorder="0" applyAlignment="0" applyProtection="0"/>
    <xf numFmtId="0" fontId="1" fillId="0" borderId="0"/>
    <xf numFmtId="0" fontId="2" fillId="0" borderId="0"/>
    <xf numFmtId="43" fontId="2" fillId="0" borderId="0" applyFont="0" applyFill="0" applyBorder="0" applyAlignment="0" applyProtection="0"/>
    <xf numFmtId="192" fontId="1" fillId="0" borderId="0" applyFont="0" applyFill="0" applyBorder="0" applyAlignment="0" applyProtection="0"/>
    <xf numFmtId="0" fontId="42" fillId="0" borderId="0"/>
    <xf numFmtId="191" fontId="2" fillId="0" borderId="0" applyFont="0" applyFill="0" applyBorder="0" applyAlignment="0" applyProtection="0"/>
    <xf numFmtId="43" fontId="1" fillId="0" borderId="0" applyFont="0" applyFill="0" applyBorder="0" applyAlignment="0" applyProtection="0"/>
    <xf numFmtId="0" fontId="42" fillId="0" borderId="0"/>
    <xf numFmtId="0" fontId="2" fillId="0" borderId="0"/>
    <xf numFmtId="43" fontId="7"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1" fillId="0" borderId="0"/>
    <xf numFmtId="0" fontId="50" fillId="0" borderId="17" applyNumberFormat="0" applyFill="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2" fillId="0" borderId="0" applyNumberForma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0" fontId="44" fillId="0" borderId="0"/>
    <xf numFmtId="41" fontId="44"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94" fontId="45" fillId="0" borderId="0" applyFont="0" applyFill="0" applyBorder="0" applyAlignment="0" applyProtection="0"/>
    <xf numFmtId="0" fontId="2" fillId="0" borderId="0"/>
    <xf numFmtId="0" fontId="1" fillId="0" borderId="0"/>
    <xf numFmtId="0" fontId="46" fillId="0" borderId="0"/>
    <xf numFmtId="9" fontId="2" fillId="0" borderId="0" applyFont="0" applyFill="0" applyBorder="0" applyAlignment="0" applyProtection="0"/>
    <xf numFmtId="41" fontId="1" fillId="0" borderId="0" applyFont="0" applyFill="0" applyBorder="0" applyAlignment="0" applyProtection="0"/>
    <xf numFmtId="192" fontId="1" fillId="0" borderId="0" applyFont="0" applyFill="0" applyBorder="0" applyAlignment="0" applyProtection="0"/>
    <xf numFmtId="0" fontId="2" fillId="0" borderId="0"/>
    <xf numFmtId="41" fontId="1" fillId="0" borderId="0" applyFont="0" applyFill="0" applyBorder="0" applyAlignment="0" applyProtection="0"/>
    <xf numFmtId="43" fontId="7" fillId="0" borderId="0" applyFont="0" applyFill="0" applyBorder="0" applyAlignment="0" applyProtection="0"/>
    <xf numFmtId="41" fontId="2" fillId="0" borderId="0" applyFont="0" applyFill="0" applyBorder="0" applyAlignment="0" applyProtection="0"/>
    <xf numFmtId="9" fontId="44" fillId="0" borderId="0" applyFont="0" applyFill="0" applyBorder="0" applyAlignment="0" applyProtection="0"/>
    <xf numFmtId="0" fontId="49" fillId="0" borderId="0" applyNumberForma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1" fillId="0" borderId="0"/>
    <xf numFmtId="41" fontId="1" fillId="0" borderId="0" applyFont="0" applyFill="0" applyBorder="0" applyAlignment="0" applyProtection="0"/>
    <xf numFmtId="192" fontId="1" fillId="0" borderId="0" applyFont="0" applyFill="0" applyBorder="0" applyAlignment="0" applyProtection="0"/>
    <xf numFmtId="0" fontId="1" fillId="0" borderId="0"/>
    <xf numFmtId="192"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47" fillId="0" borderId="0" applyNumberFormat="0" applyFill="0" applyBorder="0" applyAlignment="0" applyProtection="0"/>
    <xf numFmtId="0" fontId="54" fillId="8" borderId="0" applyNumberFormat="0" applyBorder="0" applyAlignment="0" applyProtection="0"/>
    <xf numFmtId="41" fontId="1" fillId="0" borderId="0" applyFont="0" applyFill="0" applyBorder="0" applyAlignment="0" applyProtection="0"/>
    <xf numFmtId="0" fontId="55" fillId="9" borderId="0" applyNumberFormat="0" applyBorder="0" applyAlignment="0" applyProtection="0"/>
    <xf numFmtId="0" fontId="56" fillId="10" borderId="20" applyNumberFormat="0" applyAlignment="0" applyProtection="0"/>
    <xf numFmtId="0" fontId="57" fillId="11" borderId="21" applyNumberFormat="0" applyAlignment="0" applyProtection="0"/>
    <xf numFmtId="0" fontId="58" fillId="11" borderId="20" applyNumberFormat="0" applyAlignment="0" applyProtection="0"/>
    <xf numFmtId="0" fontId="59" fillId="0" borderId="22" applyNumberFormat="0" applyFill="0" applyAlignment="0" applyProtection="0"/>
    <xf numFmtId="0" fontId="60" fillId="12" borderId="23" applyNumberFormat="0" applyAlignment="0" applyProtection="0"/>
    <xf numFmtId="0" fontId="61" fillId="0" borderId="0" applyNumberFormat="0" applyFill="0" applyBorder="0" applyAlignment="0" applyProtection="0"/>
    <xf numFmtId="0" fontId="48" fillId="2" borderId="4" applyNumberFormat="0" applyFont="0" applyAlignment="0" applyProtection="0"/>
    <xf numFmtId="0" fontId="62" fillId="0" borderId="0" applyNumberFormat="0" applyFill="0" applyBorder="0" applyAlignment="0" applyProtection="0"/>
    <xf numFmtId="0" fontId="63" fillId="0" borderId="24" applyNumberFormat="0" applyFill="0" applyAlignment="0" applyProtection="0"/>
    <xf numFmtId="0" fontId="64" fillId="13" borderId="0" applyNumberFormat="0" applyBorder="0" applyAlignment="0" applyProtection="0"/>
    <xf numFmtId="0" fontId="48" fillId="14" borderId="0" applyNumberFormat="0" applyBorder="0" applyAlignment="0" applyProtection="0"/>
    <xf numFmtId="0" fontId="48" fillId="15" borderId="0" applyNumberFormat="0" applyBorder="0" applyAlignment="0" applyProtection="0"/>
    <xf numFmtId="0" fontId="64" fillId="16" borderId="0" applyNumberFormat="0" applyBorder="0" applyAlignment="0" applyProtection="0"/>
    <xf numFmtId="0" fontId="64" fillId="17" borderId="0" applyNumberFormat="0" applyBorder="0" applyAlignment="0" applyProtection="0"/>
    <xf numFmtId="0" fontId="48" fillId="18" borderId="0" applyNumberFormat="0" applyBorder="0" applyAlignment="0" applyProtection="0"/>
    <xf numFmtId="0" fontId="48" fillId="19" borderId="0" applyNumberFormat="0" applyBorder="0" applyAlignment="0" applyProtection="0"/>
    <xf numFmtId="0" fontId="64" fillId="20" borderId="0" applyNumberFormat="0" applyBorder="0" applyAlignment="0" applyProtection="0"/>
    <xf numFmtId="0" fontId="64" fillId="21" borderId="0" applyNumberFormat="0" applyBorder="0" applyAlignment="0" applyProtection="0"/>
    <xf numFmtId="0" fontId="48" fillId="22" borderId="0" applyNumberFormat="0" applyBorder="0" applyAlignment="0" applyProtection="0"/>
    <xf numFmtId="0" fontId="48" fillId="23" borderId="0" applyNumberFormat="0" applyBorder="0" applyAlignment="0" applyProtection="0"/>
    <xf numFmtId="0" fontId="64" fillId="24" borderId="0" applyNumberFormat="0" applyBorder="0" applyAlignment="0" applyProtection="0"/>
    <xf numFmtId="0" fontId="64" fillId="25" borderId="0" applyNumberFormat="0" applyBorder="0" applyAlignment="0" applyProtection="0"/>
    <xf numFmtId="0" fontId="48" fillId="26" borderId="0" applyNumberFormat="0" applyBorder="0" applyAlignment="0" applyProtection="0"/>
    <xf numFmtId="0" fontId="48" fillId="27"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48" fillId="30" borderId="0" applyNumberFormat="0" applyBorder="0" applyAlignment="0" applyProtection="0"/>
    <xf numFmtId="0" fontId="48" fillId="31" borderId="0" applyNumberFormat="0" applyBorder="0" applyAlignment="0" applyProtection="0"/>
    <xf numFmtId="0" fontId="64" fillId="32" borderId="0" applyNumberFormat="0" applyBorder="0" applyAlignment="0" applyProtection="0"/>
    <xf numFmtId="0" fontId="64" fillId="33" borderId="0" applyNumberFormat="0" applyBorder="0" applyAlignment="0" applyProtection="0"/>
    <xf numFmtId="0" fontId="48" fillId="34" borderId="0" applyNumberFormat="0" applyBorder="0" applyAlignment="0" applyProtection="0"/>
    <xf numFmtId="0" fontId="48" fillId="35" borderId="0" applyNumberFormat="0" applyBorder="0" applyAlignment="0" applyProtection="0"/>
    <xf numFmtId="0" fontId="64" fillId="36" borderId="0" applyNumberFormat="0" applyBorder="0" applyAlignment="0" applyProtection="0"/>
    <xf numFmtId="43" fontId="48" fillId="0" borderId="0" applyFont="0" applyFill="0" applyBorder="0" applyAlignment="0" applyProtection="0"/>
    <xf numFmtId="41" fontId="2" fillId="0" borderId="0" applyFill="0" applyBorder="0" applyAlignment="0" applyProtection="0"/>
    <xf numFmtId="41" fontId="2" fillId="0" borderId="0" applyFill="0" applyBorder="0" applyAlignment="0" applyProtection="0"/>
    <xf numFmtId="9" fontId="48" fillId="0" borderId="0" applyFont="0" applyFill="0" applyBorder="0" applyAlignment="0" applyProtection="0"/>
    <xf numFmtId="195"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6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1" fillId="0" borderId="0" applyFont="0" applyFill="0" applyBorder="0" applyAlignment="0" applyProtection="0"/>
    <xf numFmtId="43" fontId="2" fillId="0" borderId="0" applyFont="0" applyFill="0" applyBorder="0" applyAlignment="0" applyProtection="0"/>
    <xf numFmtId="0" fontId="65" fillId="0" borderId="0">
      <alignment vertical="top"/>
    </xf>
    <xf numFmtId="41" fontId="1" fillId="0" borderId="0" applyFont="0" applyFill="0" applyBorder="0" applyAlignment="0" applyProtection="0"/>
    <xf numFmtId="43" fontId="1" fillId="0" borderId="0" applyFont="0" applyFill="0" applyBorder="0" applyAlignment="0" applyProtection="0"/>
    <xf numFmtId="41" fontId="48" fillId="0" borderId="0" applyFont="0" applyFill="0" applyBorder="0" applyAlignment="0" applyProtection="0"/>
    <xf numFmtId="0" fontId="2" fillId="0" borderId="0"/>
    <xf numFmtId="43" fontId="1" fillId="0" borderId="0" applyFont="0" applyFill="0" applyBorder="0" applyAlignment="0" applyProtection="0"/>
    <xf numFmtId="43" fontId="48" fillId="0" borderId="0" applyFont="0" applyFill="0" applyBorder="0" applyAlignment="0" applyProtection="0"/>
    <xf numFmtId="41" fontId="2" fillId="0" borderId="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95" fontId="1" fillId="0" borderId="0"/>
    <xf numFmtId="0" fontId="1" fillId="0" borderId="0"/>
    <xf numFmtId="43" fontId="1" fillId="0" borderId="0" applyFont="0" applyFill="0" applyBorder="0" applyAlignment="0" applyProtection="0"/>
    <xf numFmtId="0" fontId="1" fillId="0" borderId="0"/>
    <xf numFmtId="43" fontId="6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1"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xf numFmtId="41" fontId="48"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66" fillId="0" borderId="0">
      <alignment vertical="top"/>
    </xf>
    <xf numFmtId="193" fontId="1" fillId="0" borderId="0" applyFont="0" applyFill="0" applyBorder="0" applyAlignment="0" applyProtection="0"/>
    <xf numFmtId="0" fontId="9"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48"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195" fontId="1" fillId="0" borderId="0"/>
    <xf numFmtId="0" fontId="1" fillId="0" borderId="0"/>
    <xf numFmtId="0" fontId="48"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67" fillId="0" borderId="0" applyNumberFormat="0" applyFill="0" applyBorder="0" applyAlignment="0" applyProtection="0"/>
    <xf numFmtId="0" fontId="1" fillId="0" borderId="0"/>
    <xf numFmtId="0" fontId="1" fillId="0" borderId="0"/>
    <xf numFmtId="164" fontId="2" fillId="0" borderId="0" applyFont="0" applyFill="0" applyBorder="0" applyAlignment="0" applyProtection="0"/>
    <xf numFmtId="0" fontId="68" fillId="9" borderId="0" applyNumberFormat="0" applyBorder="0" applyAlignment="0" applyProtection="0"/>
    <xf numFmtId="43" fontId="7"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196" fontId="2" fillId="0" borderId="0" applyFont="0" applyFill="0" applyBorder="0" applyAlignment="0" applyProtection="0"/>
    <xf numFmtId="192" fontId="43" fillId="0" borderId="0" applyFont="0" applyFill="0" applyBorder="0" applyAlignment="0" applyProtection="0"/>
    <xf numFmtId="0" fontId="70" fillId="0" borderId="0"/>
    <xf numFmtId="41" fontId="1" fillId="0" borderId="0" applyFont="0" applyFill="0" applyBorder="0" applyAlignment="0" applyProtection="0"/>
    <xf numFmtId="0" fontId="42" fillId="0" borderId="0"/>
    <xf numFmtId="0" fontId="69" fillId="0" borderId="0" applyNumberFormat="0" applyFill="0" applyBorder="0" applyAlignment="0" applyProtection="0"/>
    <xf numFmtId="0" fontId="39" fillId="36" borderId="0" applyNumberFormat="0" applyBorder="0" applyAlignment="0" applyProtection="0"/>
    <xf numFmtId="9" fontId="43"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39" fillId="32" borderId="0" applyNumberFormat="0" applyBorder="0" applyAlignment="0" applyProtection="0"/>
    <xf numFmtId="0" fontId="39" fillId="28" borderId="0" applyNumberFormat="0" applyBorder="0" applyAlignment="0" applyProtection="0"/>
    <xf numFmtId="0" fontId="39" fillId="24" borderId="0" applyNumberFormat="0" applyBorder="0" applyAlignment="0" applyProtection="0"/>
    <xf numFmtId="43" fontId="1" fillId="0" borderId="0" applyFont="0" applyFill="0" applyBorder="0" applyAlignment="0" applyProtection="0"/>
    <xf numFmtId="197" fontId="2" fillId="0" borderId="0" applyFont="0" applyFill="0" applyBorder="0" applyAlignment="0" applyProtection="0"/>
    <xf numFmtId="0" fontId="39" fillId="20" borderId="0" applyNumberFormat="0" applyBorder="0" applyAlignment="0" applyProtection="0"/>
    <xf numFmtId="41" fontId="4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191" fontId="2" fillId="0" borderId="0" applyFont="0" applyFill="0" applyBorder="0" applyAlignment="0" applyProtection="0"/>
    <xf numFmtId="43" fontId="2" fillId="0" borderId="0" applyFont="0" applyFill="0" applyBorder="0" applyAlignment="0" applyProtection="0"/>
    <xf numFmtId="0" fontId="39" fillId="16" borderId="0" applyNumberFormat="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0" fontId="1" fillId="0" borderId="0"/>
    <xf numFmtId="41" fontId="48" fillId="0" borderId="0" applyFont="0" applyFill="0" applyBorder="0" applyAlignment="0" applyProtection="0"/>
    <xf numFmtId="195"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7"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41" fillId="0" borderId="0" applyFont="0" applyFill="0" applyBorder="0" applyAlignment="0" applyProtection="0"/>
    <xf numFmtId="0" fontId="1" fillId="0" borderId="0"/>
    <xf numFmtId="43" fontId="1" fillId="0" borderId="0" applyFont="0" applyFill="0" applyBorder="0" applyAlignment="0" applyProtection="0"/>
    <xf numFmtId="43" fontId="48" fillId="0" borderId="0" applyFont="0" applyFill="0" applyBorder="0" applyAlignment="0" applyProtection="0"/>
    <xf numFmtId="9" fontId="48" fillId="0" borderId="0" applyFont="0" applyFill="0" applyBorder="0" applyAlignment="0" applyProtection="0"/>
    <xf numFmtId="0" fontId="1" fillId="0" borderId="0"/>
    <xf numFmtId="43"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43" fontId="1" fillId="0" borderId="0" applyFont="0" applyFill="0" applyBorder="0" applyAlignment="0" applyProtection="0"/>
    <xf numFmtId="0" fontId="43" fillId="0" borderId="0"/>
    <xf numFmtId="0" fontId="42" fillId="37" borderId="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92" fontId="43" fillId="0" borderId="0" applyFont="0" applyFill="0" applyBorder="0" applyAlignment="0" applyProtection="0"/>
    <xf numFmtId="0" fontId="7" fillId="0" borderId="0"/>
    <xf numFmtId="173" fontId="7" fillId="0" borderId="0" applyFill="0" applyBorder="0" applyAlignment="0" applyProtection="0"/>
    <xf numFmtId="41" fontId="2" fillId="0" borderId="0" applyFill="0" applyBorder="0" applyAlignment="0" applyProtection="0"/>
    <xf numFmtId="0" fontId="2" fillId="0" borderId="0"/>
    <xf numFmtId="0" fontId="2" fillId="0" borderId="0"/>
    <xf numFmtId="164" fontId="2" fillId="0" borderId="0" applyFill="0" applyBorder="0" applyAlignment="0" applyProtection="0"/>
    <xf numFmtId="199" fontId="2" fillId="0" borderId="0" applyFill="0" applyBorder="0" applyAlignment="0" applyProtection="0"/>
    <xf numFmtId="164" fontId="2" fillId="0" borderId="0" applyFill="0" applyBorder="0" applyAlignment="0" applyProtection="0"/>
    <xf numFmtId="0" fontId="2" fillId="0" borderId="0"/>
    <xf numFmtId="164" fontId="2" fillId="0" borderId="0" applyFill="0" applyBorder="0" applyAlignment="0" applyProtection="0"/>
    <xf numFmtId="0" fontId="2" fillId="0" borderId="0"/>
    <xf numFmtId="164" fontId="2" fillId="0" borderId="0" applyFill="0" applyBorder="0" applyAlignment="0" applyProtection="0"/>
    <xf numFmtId="0" fontId="101" fillId="0" borderId="0" applyNumberFormat="0" applyFill="0" applyBorder="0" applyAlignment="0" applyProtection="0"/>
    <xf numFmtId="0" fontId="2" fillId="0" borderId="0"/>
    <xf numFmtId="0" fontId="7" fillId="39"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0" fontId="7" fillId="42" borderId="0" applyNumberFormat="0" applyBorder="0" applyAlignment="0" applyProtection="0"/>
    <xf numFmtId="0" fontId="7" fillId="43" borderId="0" applyNumberFormat="0" applyBorder="0" applyAlignment="0" applyProtection="0"/>
    <xf numFmtId="0" fontId="7" fillId="44" borderId="0" applyNumberFormat="0" applyBorder="0" applyAlignment="0" applyProtection="0"/>
    <xf numFmtId="0" fontId="7" fillId="47" borderId="0" applyNumberFormat="0" applyBorder="0" applyAlignment="0" applyProtection="0"/>
    <xf numFmtId="0" fontId="7" fillId="48" borderId="0" applyNumberFormat="0" applyBorder="0" applyAlignment="0" applyProtection="0"/>
    <xf numFmtId="0" fontId="7" fillId="49" borderId="0" applyNumberFormat="0" applyBorder="0" applyAlignment="0" applyProtection="0"/>
    <xf numFmtId="0" fontId="7" fillId="42" borderId="0" applyNumberFormat="0" applyBorder="0" applyAlignment="0" applyProtection="0"/>
    <xf numFmtId="0" fontId="7" fillId="47" borderId="0" applyNumberFormat="0" applyBorder="0" applyAlignment="0" applyProtection="0"/>
    <xf numFmtId="0" fontId="7" fillId="50" borderId="0" applyNumberFormat="0" applyBorder="0" applyAlignment="0" applyProtection="0"/>
    <xf numFmtId="0" fontId="103" fillId="52" borderId="0" applyNumberFormat="0" applyBorder="0" applyAlignment="0" applyProtection="0"/>
    <xf numFmtId="0" fontId="103" fillId="48" borderId="0" applyNumberFormat="0" applyBorder="0" applyAlignment="0" applyProtection="0"/>
    <xf numFmtId="0" fontId="103" fillId="49" borderId="0" applyNumberFormat="0" applyBorder="0" applyAlignment="0" applyProtection="0"/>
    <xf numFmtId="0" fontId="103" fillId="53" borderId="0" applyNumberFormat="0" applyBorder="0" applyAlignment="0" applyProtection="0"/>
    <xf numFmtId="0" fontId="103" fillId="54" borderId="0" applyNumberFormat="0" applyBorder="0" applyAlignment="0" applyProtection="0"/>
    <xf numFmtId="0" fontId="103" fillId="55" borderId="0" applyNumberFormat="0" applyBorder="0" applyAlignment="0" applyProtection="0"/>
    <xf numFmtId="0" fontId="103" fillId="56" borderId="0" applyNumberFormat="0" applyBorder="0" applyAlignment="0" applyProtection="0"/>
    <xf numFmtId="0" fontId="103" fillId="57" borderId="0" applyNumberFormat="0" applyBorder="0" applyAlignment="0" applyProtection="0"/>
    <xf numFmtId="0" fontId="103" fillId="58" borderId="0" applyNumberFormat="0" applyBorder="0" applyAlignment="0" applyProtection="0"/>
    <xf numFmtId="0" fontId="103" fillId="53" borderId="0" applyNumberFormat="0" applyBorder="0" applyAlignment="0" applyProtection="0"/>
    <xf numFmtId="0" fontId="103" fillId="54" borderId="0" applyNumberFormat="0" applyBorder="0" applyAlignment="0" applyProtection="0"/>
    <xf numFmtId="0" fontId="103" fillId="59" borderId="0" applyNumberFormat="0" applyBorder="0" applyAlignment="0" applyProtection="0"/>
    <xf numFmtId="0" fontId="114" fillId="40" borderId="0" applyNumberFormat="0" applyBorder="0" applyAlignment="0" applyProtection="0"/>
    <xf numFmtId="0" fontId="104" fillId="60" borderId="0" applyNumberFormat="0" applyBorder="0" applyAlignment="0" applyProtection="0"/>
    <xf numFmtId="0" fontId="108" fillId="61" borderId="30" applyNumberFormat="0" applyAlignment="0" applyProtection="0"/>
    <xf numFmtId="0" fontId="105" fillId="62" borderId="31" applyNumberFormat="0" applyAlignment="0" applyProtection="0"/>
    <xf numFmtId="0" fontId="106" fillId="0" borderId="32" applyNumberFormat="0" applyFill="0" applyAlignment="0" applyProtection="0"/>
    <xf numFmtId="0" fontId="107" fillId="62" borderId="31" applyNumberFormat="0" applyAlignment="0" applyProtection="0"/>
    <xf numFmtId="0" fontId="107" fillId="62" borderId="31"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200" fontId="2" fillId="0" borderId="0" applyFill="0" applyBorder="0" applyAlignment="0" applyProtection="0"/>
    <xf numFmtId="200" fontId="2" fillId="0" borderId="0" applyFill="0" applyBorder="0" applyAlignment="0" applyProtection="0"/>
    <xf numFmtId="0" fontId="109" fillId="0" borderId="0" applyNumberFormat="0" applyFill="0" applyBorder="0" applyAlignment="0" applyProtection="0"/>
    <xf numFmtId="0" fontId="110" fillId="45" borderId="30" applyNumberFormat="0" applyAlignment="0" applyProtection="0"/>
    <xf numFmtId="201" fontId="2" fillId="0" borderId="0" applyFont="0" applyFill="0" applyBorder="0" applyAlignment="0" applyProtection="0"/>
    <xf numFmtId="0" fontId="120" fillId="0" borderId="0" applyNumberFormat="0" applyFill="0" applyBorder="0" applyAlignment="0" applyProtection="0"/>
    <xf numFmtId="0" fontId="111" fillId="60" borderId="0" applyNumberFormat="0" applyBorder="0" applyAlignment="0" applyProtection="0"/>
    <xf numFmtId="0" fontId="111" fillId="60" borderId="0" applyNumberFormat="0" applyBorder="0" applyAlignment="0" applyProtection="0"/>
    <xf numFmtId="14" fontId="123" fillId="63" borderId="33">
      <alignment horizontal="center" vertical="center" wrapText="1"/>
    </xf>
    <xf numFmtId="0" fontId="112" fillId="0" borderId="34" applyNumberFormat="0" applyFill="0" applyAlignment="0" applyProtection="0"/>
    <xf numFmtId="0" fontId="124" fillId="0" borderId="35" applyNumberFormat="0" applyFill="0" applyAlignment="0" applyProtection="0"/>
    <xf numFmtId="0" fontId="113" fillId="0" borderId="36" applyNumberFormat="0" applyFill="0" applyAlignment="0" applyProtection="0"/>
    <xf numFmtId="0" fontId="113" fillId="0" borderId="0" applyNumberFormat="0" applyFill="0" applyBorder="0" applyAlignment="0" applyProtection="0"/>
    <xf numFmtId="0" fontId="113" fillId="0" borderId="0" applyNumberFormat="0" applyFill="0" applyBorder="0" applyAlignment="0" applyProtection="0"/>
    <xf numFmtId="0" fontId="115" fillId="45" borderId="30" applyNumberFormat="0" applyAlignment="0" applyProtection="0"/>
    <xf numFmtId="0" fontId="115" fillId="45" borderId="30" applyNumberFormat="0" applyAlignment="0" applyProtection="0"/>
    <xf numFmtId="0" fontId="116" fillId="0" borderId="32" applyNumberFormat="0" applyFill="0" applyAlignment="0" applyProtection="0"/>
    <xf numFmtId="0" fontId="116" fillId="0" borderId="32" applyNumberFormat="0" applyFill="0" applyAlignment="0" applyProtection="0"/>
    <xf numFmtId="176" fontId="2" fillId="0" borderId="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43" fontId="65" fillId="0" borderId="0" applyFont="0" applyFill="0" applyBorder="0" applyAlignment="0" applyProtection="0"/>
    <xf numFmtId="43" fontId="65" fillId="0" borderId="0" applyFont="0" applyFill="0" applyBorder="0" applyAlignment="0" applyProtection="0"/>
    <xf numFmtId="43" fontId="65" fillId="0" borderId="0" applyFont="0" applyFill="0" applyBorder="0" applyAlignment="0" applyProtection="0"/>
    <xf numFmtId="202" fontId="2" fillId="0" borderId="0" applyFont="0" applyFill="0" applyBorder="0" applyAlignment="0" applyProtection="0"/>
    <xf numFmtId="176" fontId="2" fillId="0" borderId="0" applyFill="0" applyBorder="0" applyAlignment="0" applyProtection="0"/>
    <xf numFmtId="0" fontId="117" fillId="51" borderId="0" applyNumberFormat="0" applyBorder="0" applyAlignment="0" applyProtection="0"/>
    <xf numFmtId="0" fontId="68" fillId="9" borderId="0" applyNumberFormat="0" applyBorder="0" applyAlignment="0" applyProtection="0"/>
    <xf numFmtId="0" fontId="125" fillId="64" borderId="0" applyNumberFormat="0" applyBorder="0" applyAlignment="0" applyProtection="0"/>
    <xf numFmtId="0" fontId="117" fillId="51" borderId="0" applyNumberFormat="0" applyBorder="0" applyAlignment="0" applyProtection="0"/>
    <xf numFmtId="0" fontId="7" fillId="0" borderId="0"/>
    <xf numFmtId="0" fontId="2" fillId="0" borderId="0"/>
    <xf numFmtId="189" fontId="2" fillId="0" borderId="0" applyFill="0" applyBorder="0" applyAlignment="0" applyProtection="0"/>
    <xf numFmtId="37" fontId="2" fillId="0" borderId="0"/>
    <xf numFmtId="189" fontId="2" fillId="0" borderId="0" applyFill="0" applyBorder="0" applyAlignment="0" applyProtection="0"/>
    <xf numFmtId="0" fontId="2" fillId="0" borderId="0"/>
    <xf numFmtId="164" fontId="2" fillId="0" borderId="0" applyFont="0" applyFill="0" applyBorder="0" applyAlignment="0" applyProtection="0"/>
    <xf numFmtId="0" fontId="65" fillId="0" borderId="0"/>
    <xf numFmtId="205" fontId="2" fillId="0" borderId="0" applyFont="0" applyFill="0" applyBorder="0" applyAlignment="0" applyProtection="0"/>
    <xf numFmtId="0" fontId="65" fillId="0" borderId="0"/>
    <xf numFmtId="0" fontId="65" fillId="0" borderId="0"/>
    <xf numFmtId="0" fontId="1" fillId="2" borderId="4" applyNumberFormat="0" applyFont="0" applyAlignment="0" applyProtection="0"/>
    <xf numFmtId="0" fontId="2" fillId="46" borderId="37" applyNumberFormat="0" applyAlignment="0" applyProtection="0"/>
    <xf numFmtId="0" fontId="2" fillId="46" borderId="37" applyNumberFormat="0" applyAlignment="0" applyProtection="0"/>
    <xf numFmtId="0" fontId="2" fillId="65" borderId="37" applyNumberFormat="0" applyFont="0" applyAlignment="0" applyProtection="0"/>
    <xf numFmtId="0" fontId="2" fillId="46" borderId="37" applyNumberFormat="0" applyAlignment="0" applyProtection="0"/>
    <xf numFmtId="0" fontId="118" fillId="61" borderId="38" applyNumberFormat="0" applyAlignment="0" applyProtection="0"/>
    <xf numFmtId="203" fontId="2" fillId="0" borderId="0" applyFont="0" applyFill="0" applyBorder="0" applyAlignment="0" applyProtection="0"/>
    <xf numFmtId="203" fontId="2" fillId="0" borderId="0" applyFont="0" applyFill="0" applyBorder="0" applyAlignment="0" applyProtection="0"/>
    <xf numFmtId="9" fontId="2" fillId="0" borderId="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119" fillId="0" borderId="0" applyNumberFormat="0" applyFill="0" applyBorder="0" applyAlignment="0" applyProtection="0"/>
    <xf numFmtId="0" fontId="126" fillId="0" borderId="0" applyFill="0" applyBorder="0" applyProtection="0">
      <alignment horizontal="left" vertical="top"/>
    </xf>
    <xf numFmtId="0" fontId="127" fillId="0" borderId="0" applyNumberFormat="0" applyFill="0" applyBorder="0" applyAlignment="0" applyProtection="0"/>
    <xf numFmtId="0" fontId="121" fillId="0" borderId="39" applyNumberFormat="0" applyFill="0" applyAlignment="0" applyProtection="0"/>
    <xf numFmtId="0" fontId="38" fillId="0" borderId="24" applyNumberFormat="0" applyFill="0" applyAlignment="0" applyProtection="0"/>
    <xf numFmtId="0" fontId="128" fillId="0" borderId="39" applyNumberFormat="0" applyFill="0" applyAlignment="0" applyProtection="0"/>
    <xf numFmtId="0" fontId="121" fillId="0" borderId="39" applyNumberFormat="0" applyFill="0" applyAlignment="0" applyProtection="0"/>
    <xf numFmtId="0" fontId="122" fillId="0" borderId="0" applyNumberFormat="0" applyFill="0" applyBorder="0" applyAlignment="0" applyProtection="0"/>
    <xf numFmtId="0" fontId="122" fillId="0" borderId="0" applyNumberFormat="0" applyFill="0" applyBorder="0" applyAlignment="0" applyProtection="0"/>
    <xf numFmtId="0" fontId="2" fillId="0" borderId="0"/>
    <xf numFmtId="176" fontId="2" fillId="0" borderId="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200" fontId="2" fillId="0" borderId="0" applyFill="0" applyBorder="0" applyAlignment="0" applyProtection="0"/>
    <xf numFmtId="200" fontId="2" fillId="0" borderId="0" applyFill="0" applyBorder="0" applyAlignment="0" applyProtection="0"/>
    <xf numFmtId="201" fontId="2" fillId="0" borderId="0" applyFont="0" applyFill="0" applyBorder="0" applyAlignment="0" applyProtection="0"/>
    <xf numFmtId="176" fontId="2" fillId="0" borderId="0" applyFill="0" applyBorder="0" applyAlignment="0" applyProtection="0"/>
    <xf numFmtId="191" fontId="2" fillId="0" borderId="0" applyFill="0" applyBorder="0" applyAlignment="0" applyProtection="0"/>
    <xf numFmtId="191" fontId="2" fillId="0" borderId="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192" fontId="65" fillId="0" borderId="0" applyFont="0" applyFill="0" applyBorder="0" applyAlignment="0" applyProtection="0"/>
    <xf numFmtId="192" fontId="65" fillId="0" borderId="0" applyFont="0" applyFill="0" applyBorder="0" applyAlignment="0" applyProtection="0"/>
    <xf numFmtId="192" fontId="65" fillId="0" borderId="0" applyFont="0" applyFill="0" applyBorder="0" applyAlignment="0" applyProtection="0"/>
    <xf numFmtId="202" fontId="2" fillId="0" borderId="0" applyFont="0" applyFill="0" applyBorder="0" applyAlignment="0" applyProtection="0"/>
    <xf numFmtId="176" fontId="2" fillId="0" borderId="0" applyFill="0" applyBorder="0" applyAlignment="0" applyProtection="0"/>
    <xf numFmtId="0" fontId="2" fillId="0" borderId="0"/>
    <xf numFmtId="0" fontId="2" fillId="0" borderId="0"/>
    <xf numFmtId="0" fontId="2" fillId="0" borderId="0"/>
    <xf numFmtId="37" fontId="2" fillId="0" borderId="0"/>
    <xf numFmtId="0" fontId="2" fillId="0" borderId="0"/>
    <xf numFmtId="0" fontId="2" fillId="0" borderId="0"/>
    <xf numFmtId="0" fontId="2" fillId="0" borderId="0"/>
    <xf numFmtId="189" fontId="2" fillId="0" borderId="0" applyFill="0" applyBorder="0" applyAlignment="0" applyProtection="0"/>
    <xf numFmtId="0" fontId="1" fillId="2" borderId="4" applyNumberFormat="0" applyFont="0" applyAlignment="0" applyProtection="0"/>
    <xf numFmtId="0" fontId="2" fillId="46" borderId="37" applyNumberFormat="0" applyAlignment="0" applyProtection="0"/>
    <xf numFmtId="0" fontId="2" fillId="46" borderId="37" applyNumberFormat="0" applyAlignment="0" applyProtection="0"/>
    <xf numFmtId="0" fontId="2" fillId="65" borderId="37" applyNumberFormat="0" applyFont="0" applyAlignment="0" applyProtection="0"/>
    <xf numFmtId="0" fontId="2" fillId="46" borderId="37" applyNumberFormat="0" applyAlignment="0" applyProtection="0"/>
    <xf numFmtId="203" fontId="2" fillId="0" borderId="0" applyFont="0" applyFill="0" applyBorder="0" applyAlignment="0" applyProtection="0"/>
    <xf numFmtId="203" fontId="2" fillId="0" borderId="0" applyFont="0" applyFill="0" applyBorder="0" applyAlignment="0" applyProtection="0"/>
    <xf numFmtId="9" fontId="2" fillId="0" borderId="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76" fontId="2" fillId="0" borderId="0" applyFill="0" applyBorder="0" applyAlignment="0" applyProtection="0"/>
    <xf numFmtId="176" fontId="2" fillId="0" borderId="0" applyFill="0" applyBorder="0" applyAlignment="0" applyProtection="0"/>
    <xf numFmtId="0" fontId="1" fillId="2" borderId="4" applyNumberFormat="0" applyFont="0" applyAlignment="0" applyProtection="0"/>
    <xf numFmtId="192" fontId="2" fillId="0" borderId="0" applyFont="0" applyFill="0" applyBorder="0" applyAlignment="0" applyProtection="0"/>
    <xf numFmtId="192" fontId="2" fillId="0" borderId="0" applyFont="0" applyFill="0" applyBorder="0" applyAlignment="0" applyProtection="0"/>
    <xf numFmtId="191" fontId="2" fillId="0" borderId="0" applyFill="0" applyBorder="0" applyAlignment="0" applyProtection="0"/>
    <xf numFmtId="191" fontId="2" fillId="0" borderId="0" applyFill="0" applyBorder="0" applyAlignment="0" applyProtection="0"/>
    <xf numFmtId="192" fontId="65" fillId="0" borderId="0" applyFont="0" applyFill="0" applyBorder="0" applyAlignment="0" applyProtection="0"/>
    <xf numFmtId="192" fontId="65" fillId="0" borderId="0" applyFont="0" applyFill="0" applyBorder="0" applyAlignment="0" applyProtection="0"/>
    <xf numFmtId="192" fontId="65" fillId="0" borderId="0" applyFont="0" applyFill="0" applyBorder="0" applyAlignment="0" applyProtection="0"/>
    <xf numFmtId="0" fontId="1" fillId="2" borderId="4" applyNumberFormat="0" applyFont="0" applyAlignment="0" applyProtection="0"/>
    <xf numFmtId="176" fontId="2" fillId="0" borderId="0" applyFill="0" applyBorder="0" applyAlignment="0" applyProtection="0"/>
    <xf numFmtId="176" fontId="2" fillId="0" borderId="0" applyFill="0" applyBorder="0" applyAlignment="0" applyProtection="0"/>
    <xf numFmtId="0" fontId="1" fillId="2" borderId="4" applyNumberFormat="0" applyFont="0" applyAlignment="0" applyProtection="0"/>
    <xf numFmtId="192" fontId="2" fillId="0" borderId="0" applyFont="0" applyFill="0" applyBorder="0" applyAlignment="0" applyProtection="0"/>
    <xf numFmtId="192" fontId="2" fillId="0" borderId="0" applyFont="0" applyFill="0" applyBorder="0" applyAlignment="0" applyProtection="0"/>
    <xf numFmtId="191" fontId="2" fillId="0" borderId="0" applyFill="0" applyBorder="0" applyAlignment="0" applyProtection="0"/>
    <xf numFmtId="191" fontId="2" fillId="0" borderId="0" applyFill="0" applyBorder="0" applyAlignment="0" applyProtection="0"/>
    <xf numFmtId="176" fontId="2" fillId="0" borderId="0" applyFill="0" applyBorder="0" applyAlignment="0" applyProtection="0"/>
    <xf numFmtId="192" fontId="65" fillId="0" borderId="0" applyFont="0" applyFill="0" applyBorder="0" applyAlignment="0" applyProtection="0"/>
    <xf numFmtId="192" fontId="65" fillId="0" borderId="0" applyFont="0" applyFill="0" applyBorder="0" applyAlignment="0" applyProtection="0"/>
    <xf numFmtId="192" fontId="65" fillId="0" borderId="0" applyFont="0" applyFill="0" applyBorder="0" applyAlignment="0" applyProtection="0"/>
    <xf numFmtId="0" fontId="1" fillId="2" borderId="4" applyNumberFormat="0" applyFont="0" applyAlignment="0" applyProtection="0"/>
    <xf numFmtId="0" fontId="2" fillId="0" borderId="0"/>
    <xf numFmtId="0" fontId="129" fillId="0" borderId="0"/>
    <xf numFmtId="164" fontId="2" fillId="0" borderId="0" applyFont="0" applyFill="0" applyBorder="0" applyAlignment="0" applyProtection="0"/>
    <xf numFmtId="0" fontId="133" fillId="0" borderId="0"/>
    <xf numFmtId="0" fontId="80" fillId="0" borderId="0"/>
    <xf numFmtId="164" fontId="2" fillId="0" borderId="0" applyFont="0" applyFill="0" applyBorder="0" applyAlignment="0" applyProtection="0"/>
    <xf numFmtId="0" fontId="80" fillId="0" borderId="0"/>
    <xf numFmtId="0" fontId="129" fillId="0" borderId="0"/>
    <xf numFmtId="43" fontId="2" fillId="0" borderId="0" applyFont="0" applyFill="0" applyBorder="0" applyAlignment="0" applyProtection="0"/>
    <xf numFmtId="0" fontId="80" fillId="0" borderId="0"/>
    <xf numFmtId="0" fontId="80" fillId="0" borderId="0"/>
    <xf numFmtId="0" fontId="80" fillId="0" borderId="0"/>
    <xf numFmtId="0" fontId="133" fillId="0" borderId="0"/>
    <xf numFmtId="0" fontId="133" fillId="0" borderId="0"/>
    <xf numFmtId="0" fontId="133" fillId="0" borderId="0"/>
    <xf numFmtId="0" fontId="80" fillId="0" borderId="0"/>
    <xf numFmtId="164" fontId="2" fillId="0" borderId="0" applyFont="0" applyFill="0" applyBorder="0" applyAlignment="0" applyProtection="0"/>
    <xf numFmtId="0" fontId="7" fillId="2" borderId="4" applyNumberFormat="0" applyFont="0" applyAlignment="0" applyProtection="0"/>
    <xf numFmtId="164" fontId="2" fillId="0" borderId="0" applyFont="0" applyFill="0" applyBorder="0" applyAlignment="0" applyProtection="0"/>
    <xf numFmtId="0" fontId="7" fillId="0" borderId="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80" fillId="0" borderId="0"/>
    <xf numFmtId="164" fontId="7" fillId="0" borderId="0" applyFont="0" applyFill="0" applyBorder="0" applyAlignment="0" applyProtection="0"/>
    <xf numFmtId="204" fontId="7" fillId="0" borderId="0" applyFont="0" applyFill="0" applyBorder="0" applyAlignment="0" applyProtection="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29" fillId="0" borderId="0"/>
    <xf numFmtId="0" fontId="80" fillId="0" borderId="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164" fontId="1" fillId="0" borderId="0" applyFont="0" applyFill="0" applyBorder="0" applyAlignment="0" applyProtection="0"/>
    <xf numFmtId="204" fontId="1" fillId="0" borderId="0" applyFont="0" applyFill="0" applyBorder="0" applyAlignment="0" applyProtection="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164" fontId="2"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164" fontId="2" fillId="0" borderId="0" applyFont="0" applyFill="0" applyBorder="0" applyAlignment="0" applyProtection="0"/>
    <xf numFmtId="205"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4" fontId="7" fillId="0" borderId="0" applyFont="0" applyFill="0" applyBorder="0" applyAlignment="0" applyProtection="0"/>
    <xf numFmtId="204" fontId="7" fillId="0" borderId="0" applyFont="0" applyFill="0" applyBorder="0" applyAlignment="0" applyProtection="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4" fontId="1" fillId="0" borderId="0" applyFont="0" applyFill="0" applyBorder="0" applyAlignment="0" applyProtection="0"/>
    <xf numFmtId="204" fontId="1" fillId="0" borderId="0" applyFont="0" applyFill="0" applyBorder="0" applyAlignment="0" applyProtection="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01" fillId="0" borderId="0" applyNumberFormat="0" applyFill="0" applyBorder="0" applyAlignment="0" applyProtection="0"/>
    <xf numFmtId="37" fontId="131" fillId="0" borderId="0"/>
    <xf numFmtId="164" fontId="1" fillId="0" borderId="0" applyFont="0" applyFill="0" applyBorder="0" applyAlignment="0" applyProtection="0"/>
    <xf numFmtId="0" fontId="130" fillId="0" borderId="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164" fontId="2"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 fillId="0" borderId="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7" fillId="66" borderId="0" applyNumberFormat="0" applyBorder="0" applyAlignment="0" applyProtection="0"/>
    <xf numFmtId="0" fontId="130" fillId="0" borderId="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164" fontId="1" fillId="0" borderId="0" applyFont="0" applyFill="0" applyBorder="0" applyAlignment="0" applyProtection="0"/>
    <xf numFmtId="204" fontId="1" fillId="0" borderId="0" applyFont="0" applyFill="0" applyBorder="0" applyAlignment="0" applyProtection="0"/>
    <xf numFmtId="0" fontId="80" fillId="0" borderId="0"/>
    <xf numFmtId="0" fontId="1" fillId="0" borderId="0"/>
    <xf numFmtId="164" fontId="1" fillId="0" borderId="0" applyFont="0" applyFill="0" applyBorder="0" applyAlignment="0" applyProtection="0"/>
    <xf numFmtId="0" fontId="7" fillId="0" borderId="0"/>
    <xf numFmtId="0" fontId="80" fillId="0" borderId="0"/>
    <xf numFmtId="0" fontId="80" fillId="0" borderId="0"/>
    <xf numFmtId="164" fontId="1" fillId="0" borderId="0" applyFont="0" applyFill="0" applyBorder="0" applyAlignment="0" applyProtection="0"/>
    <xf numFmtId="0" fontId="80" fillId="0" borderId="0"/>
    <xf numFmtId="164" fontId="1" fillId="0" borderId="0" applyFont="0" applyFill="0" applyBorder="0" applyAlignment="0" applyProtection="0"/>
    <xf numFmtId="0" fontId="132"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80"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0" fontId="133" fillId="0" borderId="0"/>
    <xf numFmtId="164" fontId="1" fillId="0" borderId="0" applyFont="0" applyFill="0" applyBorder="0" applyAlignment="0" applyProtection="0"/>
    <xf numFmtId="0" fontId="7"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164" fontId="7" fillId="0" borderId="0" applyFont="0" applyFill="0" applyBorder="0" applyAlignment="0" applyProtection="0"/>
    <xf numFmtId="204" fontId="7" fillId="0" borderId="0" applyFont="0" applyFill="0" applyBorder="0" applyAlignment="0" applyProtection="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16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4" fontId="1" fillId="0" borderId="0" applyFont="0" applyFill="0" applyBorder="0" applyAlignment="0" applyProtection="0"/>
    <xf numFmtId="204" fontId="1" fillId="0" borderId="0" applyFont="0" applyFill="0" applyBorder="0" applyAlignment="0" applyProtection="0"/>
    <xf numFmtId="0" fontId="1" fillId="2" borderId="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164" fontId="1" fillId="0" borderId="0" applyFont="0" applyFill="0" applyBorder="0" applyAlignment="0" applyProtection="0"/>
    <xf numFmtId="164" fontId="5" fillId="0" borderId="0" applyFont="0" applyFill="0" applyBorder="0" applyAlignment="0" applyProtection="0"/>
    <xf numFmtId="0" fontId="1" fillId="0" borderId="0"/>
    <xf numFmtId="164" fontId="1" fillId="0" borderId="0" applyFont="0" applyFill="0" applyBorder="0" applyAlignment="0" applyProtection="0"/>
    <xf numFmtId="191" fontId="1" fillId="0" borderId="0" applyFont="0" applyFill="0" applyBorder="0" applyAlignment="0" applyProtection="0"/>
    <xf numFmtId="206" fontId="2" fillId="0" borderId="0" applyFont="0" applyFill="0" applyBorder="0" applyAlignment="0" applyProtection="0"/>
    <xf numFmtId="41" fontId="2" fillId="0" borderId="0" applyFont="0" applyFill="0" applyBorder="0" applyAlignment="0" applyProtection="0"/>
    <xf numFmtId="205" fontId="2" fillId="0" borderId="0" applyFont="0" applyFill="0" applyBorder="0" applyAlignment="0" applyProtection="0"/>
    <xf numFmtId="164" fontId="1" fillId="0" borderId="0" applyFont="0" applyFill="0" applyBorder="0" applyAlignment="0" applyProtection="0"/>
    <xf numFmtId="43" fontId="2" fillId="0" borderId="0" applyFont="0" applyFill="0" applyBorder="0" applyAlignment="0" applyProtection="0"/>
    <xf numFmtId="0" fontId="2" fillId="0" borderId="0"/>
    <xf numFmtId="0" fontId="7" fillId="0" borderId="0"/>
    <xf numFmtId="0" fontId="1" fillId="0" borderId="0"/>
    <xf numFmtId="0" fontId="80" fillId="0" borderId="0"/>
    <xf numFmtId="0" fontId="80" fillId="0" borderId="0"/>
    <xf numFmtId="0" fontId="2" fillId="0" borderId="0"/>
    <xf numFmtId="0" fontId="80" fillId="0" borderId="0"/>
    <xf numFmtId="0" fontId="80" fillId="0" borderId="0"/>
    <xf numFmtId="43" fontId="2" fillId="0" borderId="0" applyFont="0" applyFill="0" applyBorder="0" applyAlignment="0" applyProtection="0"/>
    <xf numFmtId="0" fontId="2" fillId="0" borderId="0"/>
    <xf numFmtId="0" fontId="133" fillId="0" borderId="0"/>
    <xf numFmtId="0" fontId="80" fillId="0" borderId="0"/>
    <xf numFmtId="43" fontId="2" fillId="0" borderId="0" applyFont="0" applyFill="0" applyBorder="0" applyAlignment="0" applyProtection="0"/>
    <xf numFmtId="0" fontId="129" fillId="0" borderId="0"/>
    <xf numFmtId="0" fontId="80" fillId="0" borderId="0"/>
    <xf numFmtId="0" fontId="80" fillId="0" borderId="0"/>
    <xf numFmtId="0" fontId="133" fillId="0" borderId="0"/>
    <xf numFmtId="0" fontId="80" fillId="0" borderId="0"/>
    <xf numFmtId="0" fontId="80" fillId="0" borderId="0"/>
    <xf numFmtId="0" fontId="80" fillId="0" borderId="0"/>
    <xf numFmtId="0" fontId="80" fillId="0" borderId="0"/>
    <xf numFmtId="0" fontId="1" fillId="0" borderId="0"/>
    <xf numFmtId="0" fontId="80" fillId="0" borderId="0"/>
    <xf numFmtId="0" fontId="133" fillId="0" borderId="0"/>
    <xf numFmtId="0" fontId="80" fillId="0" borderId="0"/>
    <xf numFmtId="0" fontId="80" fillId="0" borderId="0"/>
    <xf numFmtId="0" fontId="80" fillId="0" borderId="0"/>
    <xf numFmtId="0" fontId="80" fillId="0" borderId="0"/>
    <xf numFmtId="0" fontId="80" fillId="0" borderId="0"/>
    <xf numFmtId="0" fontId="80" fillId="0" borderId="0"/>
    <xf numFmtId="0" fontId="80" fillId="0" borderId="0"/>
    <xf numFmtId="0" fontId="80" fillId="0" borderId="0"/>
    <xf numFmtId="0" fontId="80" fillId="0" borderId="0"/>
    <xf numFmtId="0" fontId="80" fillId="0" borderId="0"/>
    <xf numFmtId="0" fontId="80" fillId="0" borderId="0"/>
    <xf numFmtId="0" fontId="133" fillId="0" borderId="0"/>
    <xf numFmtId="0" fontId="80" fillId="0" borderId="0"/>
    <xf numFmtId="0" fontId="133" fillId="0" borderId="0"/>
    <xf numFmtId="0" fontId="80" fillId="0" borderId="0"/>
    <xf numFmtId="0" fontId="133" fillId="0" borderId="0"/>
    <xf numFmtId="0" fontId="80" fillId="0" borderId="0"/>
    <xf numFmtId="0" fontId="80" fillId="0" borderId="0"/>
    <xf numFmtId="0" fontId="80" fillId="0" borderId="0"/>
    <xf numFmtId="0" fontId="133" fillId="0" borderId="0"/>
    <xf numFmtId="0" fontId="80" fillId="0" borderId="0"/>
    <xf numFmtId="0" fontId="80" fillId="0" borderId="0"/>
    <xf numFmtId="0" fontId="80" fillId="0" borderId="0"/>
    <xf numFmtId="0" fontId="80" fillId="0" borderId="0"/>
    <xf numFmtId="0" fontId="80" fillId="0" borderId="0"/>
    <xf numFmtId="0" fontId="133" fillId="0" borderId="0"/>
    <xf numFmtId="0" fontId="80" fillId="0" borderId="0"/>
    <xf numFmtId="0" fontId="80" fillId="0" borderId="0"/>
    <xf numFmtId="0" fontId="80" fillId="0" borderId="0"/>
    <xf numFmtId="0" fontId="80" fillId="0" borderId="0"/>
    <xf numFmtId="0" fontId="133" fillId="0" borderId="0"/>
    <xf numFmtId="0" fontId="80" fillId="0" borderId="0"/>
    <xf numFmtId="0" fontId="80" fillId="0" borderId="0"/>
    <xf numFmtId="0" fontId="133" fillId="0" borderId="0"/>
    <xf numFmtId="0" fontId="133" fillId="0" borderId="0"/>
    <xf numFmtId="0" fontId="80" fillId="0" borderId="0"/>
    <xf numFmtId="0" fontId="80" fillId="0" borderId="0"/>
    <xf numFmtId="0" fontId="80" fillId="0" borderId="0"/>
    <xf numFmtId="0" fontId="80" fillId="0" borderId="0"/>
    <xf numFmtId="0" fontId="80" fillId="0" borderId="0"/>
    <xf numFmtId="0" fontId="80" fillId="0" borderId="0"/>
    <xf numFmtId="0" fontId="133" fillId="0" borderId="0"/>
    <xf numFmtId="0" fontId="133" fillId="0" borderId="0"/>
    <xf numFmtId="0" fontId="80" fillId="0" borderId="0"/>
    <xf numFmtId="0" fontId="80" fillId="0" borderId="0"/>
    <xf numFmtId="0" fontId="133" fillId="0" borderId="0"/>
    <xf numFmtId="0" fontId="2" fillId="0" borderId="0"/>
    <xf numFmtId="0" fontId="80" fillId="0" borderId="0"/>
    <xf numFmtId="0" fontId="80" fillId="0" borderId="0"/>
    <xf numFmtId="0" fontId="80" fillId="0" borderId="0"/>
    <xf numFmtId="0" fontId="133" fillId="0" borderId="0"/>
    <xf numFmtId="0" fontId="80" fillId="0" borderId="0"/>
    <xf numFmtId="0" fontId="2" fillId="0" borderId="0"/>
    <xf numFmtId="0" fontId="133" fillId="0" borderId="0"/>
    <xf numFmtId="0" fontId="80" fillId="0" borderId="0"/>
    <xf numFmtId="0" fontId="80" fillId="0" borderId="0"/>
    <xf numFmtId="0" fontId="80" fillId="0" borderId="0"/>
    <xf numFmtId="0" fontId="80" fillId="0" borderId="0"/>
    <xf numFmtId="0" fontId="80" fillId="0" borderId="0"/>
    <xf numFmtId="0" fontId="80" fillId="0" borderId="0"/>
    <xf numFmtId="43" fontId="2" fillId="0" borderId="0" applyFont="0" applyFill="0" applyBorder="0" applyAlignment="0" applyProtection="0"/>
    <xf numFmtId="0" fontId="129" fillId="0" borderId="0"/>
    <xf numFmtId="43" fontId="2" fillId="0" borderId="0" applyFont="0" applyFill="0" applyBorder="0" applyAlignment="0" applyProtection="0"/>
    <xf numFmtId="0" fontId="129" fillId="0" borderId="0"/>
    <xf numFmtId="43" fontId="2" fillId="0" borderId="0" applyFont="0" applyFill="0" applyBorder="0" applyAlignment="0" applyProtection="0"/>
    <xf numFmtId="0" fontId="3" fillId="0" borderId="0"/>
    <xf numFmtId="199" fontId="129" fillId="0" borderId="0" applyFill="0" applyBorder="0" applyAlignment="0" applyProtection="0"/>
    <xf numFmtId="0" fontId="2" fillId="0" borderId="0"/>
    <xf numFmtId="0" fontId="47" fillId="0" borderId="0" applyNumberFormat="0" applyFill="0" applyBorder="0" applyAlignment="0" applyProtection="0">
      <alignment vertical="top"/>
      <protection locked="0"/>
    </xf>
    <xf numFmtId="164" fontId="2" fillId="0" borderId="0" applyFill="0" applyBorder="0" applyAlignment="0" applyProtection="0"/>
    <xf numFmtId="0" fontId="2" fillId="0" borderId="0" applyNumberFormat="0" applyFont="0" applyFill="0" applyBorder="0" applyAlignment="0" applyProtection="0">
      <alignment vertical="top"/>
    </xf>
    <xf numFmtId="164" fontId="2" fillId="0" borderId="0" applyFill="0" applyBorder="0" applyAlignment="0" applyProtection="0"/>
    <xf numFmtId="0" fontId="2" fillId="0" borderId="0"/>
    <xf numFmtId="0" fontId="1" fillId="0" borderId="0"/>
    <xf numFmtId="0" fontId="1" fillId="0" borderId="0"/>
    <xf numFmtId="164"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43"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43"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9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138"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6" fillId="0" borderId="17" applyNumberFormat="0" applyFill="0" applyAlignment="0" applyProtection="0"/>
    <xf numFmtId="0" fontId="27" fillId="0" borderId="18" applyNumberFormat="0" applyFill="0" applyAlignment="0" applyProtection="0"/>
    <xf numFmtId="0" fontId="28" fillId="0" borderId="19"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4" fillId="0" borderId="22" applyNumberFormat="0" applyFill="0" applyAlignment="0" applyProtection="0"/>
    <xf numFmtId="0" fontId="36" fillId="0" borderId="0" applyNumberFormat="0" applyFill="0" applyBorder="0" applyAlignment="0" applyProtection="0"/>
    <xf numFmtId="0" fontId="1" fillId="2" borderId="4" applyNumberFormat="0" applyFont="0" applyAlignment="0" applyProtection="0"/>
    <xf numFmtId="0" fontId="37" fillId="0" borderId="0" applyNumberFormat="0" applyFill="0" applyBorder="0" applyAlignment="0" applyProtection="0"/>
    <xf numFmtId="0" fontId="38" fillId="0" borderId="24"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1" fontId="44"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7" fillId="0" borderId="0" applyFont="0" applyFill="0" applyBorder="0" applyAlignment="0" applyProtection="0"/>
    <xf numFmtId="41"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8" fillId="0" borderId="0" applyFont="0" applyFill="0" applyBorder="0" applyAlignment="0" applyProtection="0"/>
    <xf numFmtId="41" fontId="2" fillId="0" borderId="0" applyFill="0" applyBorder="0" applyAlignment="0" applyProtection="0"/>
    <xf numFmtId="41" fontId="2"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48" fillId="0" borderId="0" applyFont="0" applyFill="0" applyBorder="0" applyAlignment="0" applyProtection="0"/>
    <xf numFmtId="43" fontId="1" fillId="0" borderId="0" applyFont="0" applyFill="0" applyBorder="0" applyAlignment="0" applyProtection="0"/>
    <xf numFmtId="43" fontId="48" fillId="0" borderId="0" applyFont="0" applyFill="0" applyBorder="0" applyAlignment="0" applyProtection="0"/>
    <xf numFmtId="41" fontId="2" fillId="0" borderId="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4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48"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7"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4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1" fontId="4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41" fillId="0" borderId="0" applyFont="0" applyFill="0" applyBorder="0" applyAlignment="0" applyProtection="0"/>
    <xf numFmtId="43" fontId="1" fillId="0" borderId="0" applyFont="0" applyFill="0" applyBorder="0" applyAlignment="0" applyProtection="0"/>
    <xf numFmtId="43" fontId="4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2" fillId="0" borderId="0" applyFill="0" applyBorder="0" applyAlignment="0" applyProtection="0"/>
    <xf numFmtId="0" fontId="101" fillId="0" borderId="0" applyNumberFormat="0" applyFill="0" applyBorder="0" applyAlignment="0" applyProtection="0"/>
    <xf numFmtId="0" fontId="108" fillId="61" borderId="41"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110" fillId="45" borderId="41" applyNumberFormat="0" applyAlignment="0" applyProtection="0"/>
    <xf numFmtId="0" fontId="115" fillId="45" borderId="41" applyNumberFormat="0" applyAlignment="0" applyProtection="0"/>
    <xf numFmtId="0" fontId="115" fillId="45" borderId="41" applyNumberFormat="0" applyAlignment="0" applyProtection="0"/>
    <xf numFmtId="43" fontId="65" fillId="0" borderId="0" applyFont="0" applyFill="0" applyBorder="0" applyAlignment="0" applyProtection="0"/>
    <xf numFmtId="43" fontId="65" fillId="0" borderId="0" applyFont="0" applyFill="0" applyBorder="0" applyAlignment="0" applyProtection="0"/>
    <xf numFmtId="43" fontId="65" fillId="0" borderId="0" applyFont="0" applyFill="0" applyBorder="0" applyAlignment="0" applyProtection="0"/>
    <xf numFmtId="0" fontId="2" fillId="46" borderId="42" applyNumberFormat="0" applyAlignment="0" applyProtection="0"/>
    <xf numFmtId="0" fontId="2" fillId="46" borderId="42" applyNumberFormat="0" applyAlignment="0" applyProtection="0"/>
    <xf numFmtId="0" fontId="2" fillId="65" borderId="42" applyNumberFormat="0" applyFont="0" applyAlignment="0" applyProtection="0"/>
    <xf numFmtId="0" fontId="2" fillId="46" borderId="42" applyNumberFormat="0" applyAlignment="0" applyProtection="0"/>
    <xf numFmtId="0" fontId="118" fillId="61" borderId="43" applyNumberFormat="0" applyAlignment="0" applyProtection="0"/>
    <xf numFmtId="0" fontId="121" fillId="0" borderId="44" applyNumberFormat="0" applyFill="0" applyAlignment="0" applyProtection="0"/>
    <xf numFmtId="0" fontId="128" fillId="0" borderId="44" applyNumberFormat="0" applyFill="0" applyAlignment="0" applyProtection="0"/>
    <xf numFmtId="0" fontId="121" fillId="0" borderId="44" applyNumberFormat="0" applyFill="0" applyAlignment="0" applyProtection="0"/>
    <xf numFmtId="0" fontId="138" fillId="0" borderId="0"/>
    <xf numFmtId="0" fontId="2" fillId="46" borderId="42" applyNumberFormat="0" applyAlignment="0" applyProtection="0"/>
    <xf numFmtId="0" fontId="2" fillId="46" borderId="42" applyNumberFormat="0" applyAlignment="0" applyProtection="0"/>
    <xf numFmtId="0" fontId="2" fillId="65" borderId="42" applyNumberFormat="0" applyFont="0" applyAlignment="0" applyProtection="0"/>
    <xf numFmtId="0" fontId="2" fillId="46" borderId="42" applyNumberFormat="0" applyAlignment="0" applyProtection="0"/>
    <xf numFmtId="0" fontId="2" fillId="0" borderId="0"/>
    <xf numFmtId="0" fontId="2" fillId="0" borderId="0"/>
    <xf numFmtId="43" fontId="2" fillId="0" borderId="0" applyFont="0" applyFill="0" applyBorder="0" applyAlignment="0" applyProtection="0"/>
    <xf numFmtId="0" fontId="2" fillId="0" borderId="0"/>
    <xf numFmtId="0" fontId="138" fillId="0" borderId="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199" fontId="2" fillId="0" borderId="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08" fillId="61" borderId="41" applyNumberFormat="0" applyAlignment="0" applyProtection="0"/>
    <xf numFmtId="0" fontId="110" fillId="45" borderId="41" applyNumberFormat="0" applyAlignment="0" applyProtection="0"/>
    <xf numFmtId="0" fontId="115" fillId="45" borderId="41" applyNumberFormat="0" applyAlignment="0" applyProtection="0"/>
    <xf numFmtId="0" fontId="115" fillId="45" borderId="41" applyNumberFormat="0" applyAlignment="0" applyProtection="0"/>
    <xf numFmtId="0" fontId="2" fillId="46" borderId="37" applyNumberFormat="0" applyAlignment="0" applyProtection="0"/>
    <xf numFmtId="0" fontId="2" fillId="46" borderId="37" applyNumberFormat="0" applyAlignment="0" applyProtection="0"/>
    <xf numFmtId="0" fontId="2" fillId="65" borderId="37" applyNumberFormat="0" applyFont="0" applyAlignment="0" applyProtection="0"/>
    <xf numFmtId="0" fontId="2" fillId="46" borderId="37" applyNumberFormat="0" applyAlignment="0" applyProtection="0"/>
    <xf numFmtId="0" fontId="118" fillId="61" borderId="43" applyNumberFormat="0" applyAlignment="0" applyProtection="0"/>
    <xf numFmtId="41" fontId="1" fillId="0" borderId="0" applyFont="0" applyFill="0" applyBorder="0" applyAlignment="0" applyProtection="0"/>
    <xf numFmtId="0" fontId="121" fillId="0" borderId="44" applyNumberFormat="0" applyFill="0" applyAlignment="0" applyProtection="0"/>
    <xf numFmtId="0" fontId="128" fillId="0" borderId="44" applyNumberFormat="0" applyFill="0" applyAlignment="0" applyProtection="0"/>
    <xf numFmtId="0" fontId="121" fillId="0" borderId="44" applyNumberFormat="0" applyFill="0" applyAlignment="0" applyProtection="0"/>
    <xf numFmtId="0" fontId="2" fillId="46" borderId="37" applyNumberFormat="0" applyAlignment="0" applyProtection="0"/>
    <xf numFmtId="0" fontId="2" fillId="46" borderId="37" applyNumberFormat="0" applyAlignment="0" applyProtection="0"/>
    <xf numFmtId="0" fontId="2" fillId="65" borderId="37" applyNumberFormat="0" applyFont="0" applyAlignment="0" applyProtection="0"/>
    <xf numFmtId="0" fontId="2" fillId="46" borderId="37" applyNumberFormat="0" applyAlignment="0" applyProtection="0"/>
    <xf numFmtId="0" fontId="139" fillId="0" borderId="0"/>
    <xf numFmtId="41" fontId="13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46" fillId="0" borderId="0"/>
    <xf numFmtId="41" fontId="1" fillId="0" borderId="0" applyFont="0" applyFill="0" applyBorder="0" applyAlignment="0" applyProtection="0"/>
    <xf numFmtId="191" fontId="1" fillId="0" borderId="0" applyFont="0" applyFill="0" applyBorder="0" applyAlignment="0" applyProtection="0"/>
    <xf numFmtId="0" fontId="66" fillId="0" borderId="0"/>
    <xf numFmtId="0" fontId="46" fillId="0" borderId="0"/>
    <xf numFmtId="9" fontId="45" fillId="0" borderId="0" applyFont="0" applyFill="0" applyBorder="0" applyAlignment="0" applyProtection="0"/>
    <xf numFmtId="43" fontId="45"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45"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43" fontId="1" fillId="0" borderId="0" applyFont="0" applyFill="0" applyBorder="0" applyAlignment="0" applyProtection="0"/>
    <xf numFmtId="191" fontId="1" fillId="0" borderId="0" applyFont="0" applyFill="0" applyBorder="0" applyAlignment="0" applyProtection="0"/>
    <xf numFmtId="210"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64"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45"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45"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1"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45"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37" fontId="145" fillId="0" borderId="0"/>
    <xf numFmtId="40" fontId="132" fillId="0" borderId="0" applyFont="0" applyFill="0" applyBorder="0" applyAlignment="0" applyProtection="0"/>
    <xf numFmtId="38" fontId="132" fillId="0" borderId="0" applyFont="0" applyBorder="0" applyAlignment="0" applyProtection="0"/>
    <xf numFmtId="192" fontId="1" fillId="0" borderId="0" applyFont="0" applyFill="0" applyBorder="0" applyAlignment="0" applyProtection="0"/>
    <xf numFmtId="40" fontId="132" fillId="0" borderId="0" applyFont="0" applyFill="0" applyBorder="0" applyAlignment="0" applyProtection="0"/>
    <xf numFmtId="164" fontId="2" fillId="0" borderId="0" applyFont="0" applyFill="0" applyBorder="0" applyAlignment="0" applyProtection="0"/>
    <xf numFmtId="192" fontId="13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1" fillId="0" borderId="0"/>
    <xf numFmtId="0" fontId="147"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2" fillId="0" borderId="0"/>
    <xf numFmtId="0" fontId="2" fillId="0" borderId="0"/>
    <xf numFmtId="0" fontId="2" fillId="0" borderId="0"/>
    <xf numFmtId="0" fontId="2" fillId="0" borderId="0"/>
    <xf numFmtId="0" fontId="2" fillId="0" borderId="0"/>
    <xf numFmtId="0" fontId="2"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147"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147" fillId="0" borderId="0"/>
    <xf numFmtId="0" fontId="147" fillId="0" borderId="0"/>
    <xf numFmtId="0" fontId="147" fillId="0" borderId="0"/>
    <xf numFmtId="0" fontId="147"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1"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147"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147"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37" fontId="131" fillId="0" borderId="0"/>
    <xf numFmtId="0" fontId="2" fillId="0" borderId="0"/>
    <xf numFmtId="0" fontId="2" fillId="0" borderId="0"/>
    <xf numFmtId="0" fontId="2" fillId="0" borderId="0"/>
    <xf numFmtId="0" fontId="2" fillId="0" borderId="0"/>
    <xf numFmtId="0" fontId="2" fillId="0" borderId="0"/>
    <xf numFmtId="0" fontId="2" fillId="0" borderId="0"/>
    <xf numFmtId="37" fontId="131" fillId="0" borderId="0"/>
    <xf numFmtId="0" fontId="7" fillId="2" borderId="4" applyNumberFormat="0" applyFont="0" applyAlignment="0" applyProtection="0"/>
    <xf numFmtId="0" fontId="7" fillId="2" borderId="4" applyNumberFormat="0" applyFont="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7" fillId="0" borderId="0" applyFont="0" applyFill="0" applyBorder="0" applyAlignment="0" applyProtection="0"/>
    <xf numFmtId="9" fontId="132" fillId="0" borderId="0" applyFont="0" applyFill="0" applyBorder="0" applyAlignment="0" applyProtection="0"/>
    <xf numFmtId="9" fontId="7" fillId="0" borderId="0" applyFont="0" applyFill="0" applyBorder="0" applyAlignment="0" applyProtection="0"/>
    <xf numFmtId="9" fontId="132" fillId="0" borderId="0" applyFont="0" applyFill="0" applyBorder="0" applyAlignment="0" applyProtection="0"/>
    <xf numFmtId="9" fontId="7"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13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92" fontId="1" fillId="0" borderId="0" applyFont="0" applyFill="0" applyBorder="0" applyAlignment="0" applyProtection="0"/>
    <xf numFmtId="40" fontId="132" fillId="0" borderId="0" applyFont="0" applyFill="0" applyBorder="0" applyAlignment="0" applyProtection="0"/>
    <xf numFmtId="40" fontId="132" fillId="0" borderId="0" applyFont="0" applyFill="0" applyBorder="0" applyAlignment="0" applyProtection="0"/>
    <xf numFmtId="40" fontId="13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1" fillId="0" borderId="0"/>
    <xf numFmtId="192" fontId="7"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64"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0" fontId="1" fillId="0" borderId="0"/>
    <xf numFmtId="192" fontId="1" fillId="0" borderId="0" applyFont="0" applyFill="0" applyBorder="0" applyAlignment="0" applyProtection="0"/>
    <xf numFmtId="192" fontId="1" fillId="0" borderId="0" applyFont="0" applyFill="0" applyBorder="0" applyAlignment="0" applyProtection="0"/>
    <xf numFmtId="191" fontId="6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0" fontId="5" fillId="0" borderId="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40" fontId="132" fillId="0" borderId="0" applyFont="0" applyFill="0" applyBorder="0" applyAlignment="0" applyProtection="0"/>
    <xf numFmtId="40" fontId="132" fillId="0" borderId="0" applyFont="0" applyFill="0" applyBorder="0" applyAlignment="0" applyProtection="0"/>
    <xf numFmtId="40" fontId="132" fillId="0" borderId="0" applyFont="0" applyFill="0" applyBorder="0" applyAlignment="0" applyProtection="0"/>
    <xf numFmtId="191" fontId="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9" fontId="1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2" fillId="0" borderId="0" applyFont="0" applyFill="0" applyBorder="0" applyAlignment="0" applyProtection="0"/>
    <xf numFmtId="192" fontId="7" fillId="0" borderId="0" applyFont="0" applyFill="0" applyBorder="0" applyAlignment="0" applyProtection="0"/>
    <xf numFmtId="191" fontId="2" fillId="0" borderId="0" applyFont="0" applyFill="0" applyBorder="0" applyAlignment="0" applyProtection="0"/>
    <xf numFmtId="173" fontId="2" fillId="0" borderId="0" applyFont="0" applyFill="0" applyAlignment="0" applyProtection="0"/>
    <xf numFmtId="211" fontId="146" fillId="0" borderId="0"/>
    <xf numFmtId="9" fontId="146" fillId="0" borderId="0" applyFont="0" applyFill="0" applyBorder="0" applyAlignment="0" applyProtection="0"/>
    <xf numFmtId="212" fontId="146" fillId="0" borderId="0" applyFont="0" applyFill="0" applyBorder="0" applyAlignment="0" applyProtection="0"/>
    <xf numFmtId="192" fontId="2" fillId="0" borderId="0" applyFont="0" applyFill="0" applyBorder="0" applyAlignment="0" applyProtection="0"/>
    <xf numFmtId="173" fontId="2" fillId="0" borderId="0" applyFont="0" applyFill="0" applyAlignment="0" applyProtection="0"/>
    <xf numFmtId="173" fontId="2" fillId="0" borderId="0" applyFont="0" applyFill="0" applyAlignment="0" applyProtection="0"/>
    <xf numFmtId="191" fontId="2" fillId="0" borderId="0" applyFont="0" applyFill="0" applyBorder="0" applyAlignment="0" applyProtection="0"/>
    <xf numFmtId="192" fontId="2"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213" fontId="2" fillId="0" borderId="0" applyFont="0" applyFill="0" applyBorder="0" applyAlignment="0" applyProtection="0"/>
    <xf numFmtId="21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164"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9" fillId="0" borderId="0"/>
    <xf numFmtId="212" fontId="149" fillId="0" borderId="0" applyFont="0" applyFill="0" applyBorder="0" applyAlignment="0" applyProtection="0"/>
    <xf numFmtId="0" fontId="148" fillId="0" borderId="0"/>
    <xf numFmtId="192" fontId="1" fillId="0" borderId="0" applyFont="0" applyFill="0" applyBorder="0" applyAlignment="0" applyProtection="0"/>
    <xf numFmtId="0" fontId="1"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2" fillId="0" borderId="0"/>
    <xf numFmtId="192" fontId="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0" fontId="150" fillId="0" borderId="0"/>
    <xf numFmtId="0" fontId="151" fillId="0" borderId="0"/>
    <xf numFmtId="192" fontId="1" fillId="0" borderId="0" applyFont="0" applyFill="0" applyBorder="0" applyAlignment="0" applyProtection="0"/>
    <xf numFmtId="215" fontId="138" fillId="0" borderId="0" applyBorder="0" applyProtection="0"/>
    <xf numFmtId="164" fontId="1" fillId="0" borderId="0" applyFont="0" applyFill="0" applyBorder="0" applyAlignment="0" applyProtection="0"/>
    <xf numFmtId="0" fontId="148" fillId="0" borderId="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0" fontId="130" fillId="0" borderId="0"/>
    <xf numFmtId="192" fontId="1" fillId="0" borderId="0" applyFont="0" applyFill="0" applyBorder="0" applyAlignment="0" applyProtection="0"/>
    <xf numFmtId="192" fontId="45" fillId="0" borderId="0" applyFont="0" applyFill="0" applyBorder="0" applyAlignment="0" applyProtection="0"/>
    <xf numFmtId="192" fontId="13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7" fillId="0" borderId="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0" fontId="148" fillId="0" borderId="0"/>
    <xf numFmtId="192" fontId="7"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0" fontId="2" fillId="0" borderId="0"/>
    <xf numFmtId="216" fontId="7" fillId="0" borderId="0" applyFont="0" applyFill="0" applyBorder="0" applyAlignment="0" applyProtection="0"/>
    <xf numFmtId="192" fontId="44" fillId="0" borderId="0" applyFont="0" applyFill="0" applyBorder="0" applyAlignment="0" applyProtection="0"/>
    <xf numFmtId="0" fontId="44" fillId="0" borderId="0"/>
    <xf numFmtId="0" fontId="7" fillId="0" borderId="0"/>
    <xf numFmtId="0" fontId="1" fillId="0" borderId="0"/>
    <xf numFmtId="9" fontId="44" fillId="0" borderId="0" applyFont="0" applyFill="0" applyBorder="0" applyAlignment="0" applyProtection="0"/>
    <xf numFmtId="192" fontId="1"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 fillId="0" borderId="0" applyFont="0" applyFill="0" applyBorder="0" applyAlignment="0" applyProtection="0"/>
    <xf numFmtId="164" fontId="7" fillId="0" borderId="0" applyFont="0" applyFill="0" applyBorder="0" applyAlignment="0" applyProtection="0"/>
    <xf numFmtId="0" fontId="1" fillId="0" borderId="0"/>
    <xf numFmtId="164" fontId="1" fillId="0" borderId="0" applyFont="0" applyFill="0" applyBorder="0" applyAlignment="0" applyProtection="0"/>
    <xf numFmtId="192" fontId="44"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0" fontId="13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3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1"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46"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6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0" fontId="2"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41" fontId="138" fillId="0" borderId="0" applyFont="0" applyFill="0" applyBorder="0" applyAlignment="0" applyProtection="0"/>
  </cellStyleXfs>
  <cellXfs count="653">
    <xf numFmtId="0" fontId="0" fillId="0" borderId="0" xfId="0"/>
    <xf numFmtId="0" fontId="0" fillId="0" borderId="0" xfId="0" applyAlignment="1">
      <alignment horizontal="center"/>
    </xf>
    <xf numFmtId="3" fontId="0" fillId="0" borderId="0" xfId="0" applyNumberFormat="1" applyAlignment="1">
      <alignment horizontal="center"/>
    </xf>
    <xf numFmtId="0" fontId="6" fillId="3" borderId="9" xfId="0" applyFont="1" applyFill="1" applyBorder="1" applyAlignment="1">
      <alignment horizontal="center" vertical="center" wrapText="1"/>
    </xf>
    <xf numFmtId="3" fontId="6" fillId="3" borderId="9" xfId="0" applyNumberFormat="1" applyFont="1" applyFill="1" applyBorder="1" applyAlignment="1">
      <alignment horizontal="center" vertical="center" wrapText="1"/>
    </xf>
    <xf numFmtId="0" fontId="5" fillId="0" borderId="9" xfId="0" applyFont="1" applyBorder="1"/>
    <xf numFmtId="0" fontId="5" fillId="0" borderId="9" xfId="0" applyFont="1" applyBorder="1" applyAlignment="1">
      <alignment horizontal="center"/>
    </xf>
    <xf numFmtId="3" fontId="5" fillId="0" borderId="9" xfId="0" applyNumberFormat="1" applyFont="1" applyBorder="1" applyAlignment="1">
      <alignment horizontal="center"/>
    </xf>
    <xf numFmtId="10" fontId="5" fillId="0" borderId="9" xfId="0" applyNumberFormat="1" applyFont="1" applyBorder="1" applyAlignment="1">
      <alignment horizontal="center"/>
    </xf>
    <xf numFmtId="0" fontId="17" fillId="0" borderId="0" xfId="0" applyFont="1"/>
    <xf numFmtId="2" fontId="18" fillId="0" borderId="0" xfId="0" applyNumberFormat="1" applyFont="1" applyAlignment="1">
      <alignment vertical="center" wrapText="1"/>
    </xf>
    <xf numFmtId="0" fontId="18" fillId="0" borderId="0" xfId="0" applyFont="1" applyAlignment="1">
      <alignment horizontal="center"/>
    </xf>
    <xf numFmtId="3" fontId="17" fillId="0" borderId="0" xfId="0" applyNumberFormat="1" applyFont="1"/>
    <xf numFmtId="41" fontId="17" fillId="0" borderId="0" xfId="67" applyFont="1"/>
    <xf numFmtId="3" fontId="17" fillId="5" borderId="0" xfId="0" applyNumberFormat="1" applyFont="1" applyFill="1"/>
    <xf numFmtId="171" fontId="17" fillId="0" borderId="0" xfId="0" applyNumberFormat="1" applyFont="1"/>
    <xf numFmtId="171" fontId="18" fillId="0" borderId="0" xfId="0" applyNumberFormat="1" applyFont="1" applyAlignment="1">
      <alignment horizontal="center"/>
    </xf>
    <xf numFmtId="171" fontId="17" fillId="0" borderId="0" xfId="0" applyNumberFormat="1" applyFont="1" applyAlignment="1">
      <alignment horizontal="center"/>
    </xf>
    <xf numFmtId="0" fontId="18" fillId="0" borderId="0" xfId="4" applyFont="1" applyAlignment="1">
      <alignment horizontal="center" vertical="top" wrapText="1"/>
    </xf>
    <xf numFmtId="0" fontId="20" fillId="0" borderId="0" xfId="0" applyFont="1"/>
    <xf numFmtId="174" fontId="20" fillId="0" borderId="0" xfId="1" applyNumberFormat="1" applyFont="1"/>
    <xf numFmtId="14" fontId="21" fillId="6" borderId="9" xfId="0" applyNumberFormat="1" applyFont="1" applyFill="1" applyBorder="1" applyAlignment="1">
      <alignment horizontal="center" vertical="center" wrapText="1"/>
    </xf>
    <xf numFmtId="0" fontId="20" fillId="0" borderId="9" xfId="0" applyFont="1" applyBorder="1"/>
    <xf numFmtId="3" fontId="20" fillId="0" borderId="9" xfId="0" applyNumberFormat="1" applyFont="1" applyBorder="1" applyAlignment="1">
      <alignment horizontal="right"/>
    </xf>
    <xf numFmtId="3" fontId="20" fillId="0" borderId="0" xfId="0" applyNumberFormat="1" applyFont="1"/>
    <xf numFmtId="41" fontId="20" fillId="0" borderId="0" xfId="67" applyFont="1"/>
    <xf numFmtId="0" fontId="20" fillId="5" borderId="0" xfId="0" applyFont="1" applyFill="1"/>
    <xf numFmtId="0" fontId="20" fillId="5" borderId="9" xfId="0" applyFont="1" applyFill="1" applyBorder="1"/>
    <xf numFmtId="3" fontId="20" fillId="5" borderId="9" xfId="0" applyNumberFormat="1" applyFont="1" applyFill="1" applyBorder="1" applyAlignment="1">
      <alignment horizontal="right"/>
    </xf>
    <xf numFmtId="41" fontId="20" fillId="5" borderId="0" xfId="67" applyFont="1" applyFill="1"/>
    <xf numFmtId="0" fontId="21" fillId="3" borderId="9" xfId="0" applyFont="1" applyFill="1" applyBorder="1" applyAlignment="1">
      <alignment horizontal="center"/>
    </xf>
    <xf numFmtId="3" fontId="21" fillId="3" borderId="9" xfId="0" applyNumberFormat="1" applyFont="1" applyFill="1" applyBorder="1" applyAlignment="1">
      <alignment horizontal="right"/>
    </xf>
    <xf numFmtId="0" fontId="23" fillId="5" borderId="0" xfId="0" applyFont="1" applyFill="1" applyAlignment="1">
      <alignment horizontal="left" indent="1"/>
    </xf>
    <xf numFmtId="174" fontId="20" fillId="5" borderId="0" xfId="1" applyNumberFormat="1" applyFont="1" applyFill="1"/>
    <xf numFmtId="0" fontId="24" fillId="4" borderId="8" xfId="0" applyFont="1" applyFill="1" applyBorder="1" applyAlignment="1">
      <alignment vertical="top" wrapText="1"/>
    </xf>
    <xf numFmtId="171" fontId="24" fillId="4" borderId="9" xfId="0" applyNumberFormat="1" applyFont="1" applyFill="1" applyBorder="1" applyAlignment="1">
      <alignment horizontal="right" vertical="top" wrapText="1"/>
    </xf>
    <xf numFmtId="0" fontId="17" fillId="0" borderId="0" xfId="4" applyFont="1" applyAlignment="1">
      <alignment horizontal="center" vertical="top" wrapText="1"/>
    </xf>
    <xf numFmtId="0" fontId="25" fillId="0" borderId="0" xfId="0" applyFont="1"/>
    <xf numFmtId="0" fontId="40" fillId="0" borderId="0" xfId="0" applyFont="1" applyAlignment="1">
      <alignment horizontal="center"/>
    </xf>
    <xf numFmtId="0" fontId="40" fillId="0" borderId="0" xfId="0" applyFont="1" applyAlignment="1">
      <alignment horizontal="left"/>
    </xf>
    <xf numFmtId="0" fontId="71" fillId="0" borderId="0" xfId="0" applyFont="1" applyAlignment="1">
      <alignment horizontal="left"/>
    </xf>
    <xf numFmtId="0" fontId="72" fillId="0" borderId="0" xfId="0" applyFont="1" applyAlignment="1">
      <alignment horizontal="center"/>
    </xf>
    <xf numFmtId="0" fontId="73" fillId="0" borderId="0" xfId="0" applyFont="1" applyAlignment="1">
      <alignment horizontal="left"/>
    </xf>
    <xf numFmtId="0" fontId="74" fillId="0" borderId="0" xfId="0" applyFont="1" applyAlignment="1">
      <alignment horizontal="center"/>
    </xf>
    <xf numFmtId="0" fontId="71" fillId="0" borderId="0" xfId="0" applyFont="1"/>
    <xf numFmtId="0" fontId="74" fillId="0" borderId="0" xfId="0" applyFont="1"/>
    <xf numFmtId="0" fontId="77" fillId="0" borderId="0" xfId="0" applyFont="1"/>
    <xf numFmtId="0" fontId="79" fillId="0" borderId="0" xfId="0" applyFont="1"/>
    <xf numFmtId="0" fontId="73" fillId="0" borderId="0" xfId="0" applyFont="1"/>
    <xf numFmtId="0" fontId="80" fillId="0" borderId="0" xfId="0" applyFont="1"/>
    <xf numFmtId="0" fontId="81" fillId="0" borderId="0" xfId="75" applyFont="1"/>
    <xf numFmtId="14" fontId="73" fillId="0" borderId="0" xfId="0" applyNumberFormat="1" applyFont="1" applyAlignment="1">
      <alignment horizontal="left"/>
    </xf>
    <xf numFmtId="0" fontId="82" fillId="0" borderId="0" xfId="0" applyFont="1"/>
    <xf numFmtId="6" fontId="73" fillId="0" borderId="0" xfId="0" applyNumberFormat="1" applyFont="1"/>
    <xf numFmtId="6" fontId="73" fillId="0" borderId="0" xfId="0" applyNumberFormat="1" applyFont="1" applyAlignment="1">
      <alignment horizontal="right"/>
    </xf>
    <xf numFmtId="0" fontId="73" fillId="0" borderId="0" xfId="0" applyFont="1" applyAlignment="1">
      <alignment horizontal="center"/>
    </xf>
    <xf numFmtId="0" fontId="73" fillId="0" borderId="9" xfId="0" applyFont="1" applyBorder="1" applyAlignment="1">
      <alignment horizontal="center"/>
    </xf>
    <xf numFmtId="3" fontId="73" fillId="0" borderId="9" xfId="0" applyNumberFormat="1" applyFont="1" applyBorder="1" applyAlignment="1">
      <alignment horizontal="center"/>
    </xf>
    <xf numFmtId="3" fontId="73" fillId="0" borderId="9" xfId="0" applyNumberFormat="1" applyFont="1" applyBorder="1" applyAlignment="1">
      <alignment horizontal="right"/>
    </xf>
    <xf numFmtId="3" fontId="74" fillId="0" borderId="9" xfId="0" applyNumberFormat="1" applyFont="1" applyBorder="1"/>
    <xf numFmtId="0" fontId="74" fillId="0" borderId="9" xfId="0" applyFont="1" applyBorder="1"/>
    <xf numFmtId="3" fontId="74" fillId="0" borderId="9" xfId="0" applyNumberFormat="1" applyFont="1" applyBorder="1" applyAlignment="1">
      <alignment horizontal="right"/>
    </xf>
    <xf numFmtId="10" fontId="74" fillId="0" borderId="9" xfId="0" applyNumberFormat="1" applyFont="1" applyBorder="1" applyAlignment="1">
      <alignment horizontal="center"/>
    </xf>
    <xf numFmtId="3" fontId="73" fillId="0" borderId="0" xfId="0" applyNumberFormat="1" applyFont="1" applyAlignment="1">
      <alignment horizontal="center"/>
    </xf>
    <xf numFmtId="3" fontId="73" fillId="0" borderId="0" xfId="0" applyNumberFormat="1" applyFont="1" applyAlignment="1">
      <alignment horizontal="right"/>
    </xf>
    <xf numFmtId="0" fontId="77" fillId="0" borderId="0" xfId="0" applyFont="1" applyAlignment="1">
      <alignment horizontal="center"/>
    </xf>
    <xf numFmtId="10" fontId="73" fillId="0" borderId="0" xfId="0" applyNumberFormat="1" applyFont="1"/>
    <xf numFmtId="0" fontId="82" fillId="0" borderId="0" xfId="0" applyFont="1" applyAlignment="1">
      <alignment horizontal="center"/>
    </xf>
    <xf numFmtId="0" fontId="47" fillId="0" borderId="0" xfId="75" applyFont="1"/>
    <xf numFmtId="0" fontId="80" fillId="0" borderId="0" xfId="0" applyFont="1" applyAlignment="1">
      <alignment horizontal="left"/>
    </xf>
    <xf numFmtId="0" fontId="83" fillId="38" borderId="9" xfId="0" applyFont="1" applyFill="1" applyBorder="1" applyAlignment="1">
      <alignment horizontal="center" vertical="center" wrapText="1"/>
    </xf>
    <xf numFmtId="3" fontId="85" fillId="0" borderId="3" xfId="0" applyNumberFormat="1" applyFont="1" applyBorder="1"/>
    <xf numFmtId="3" fontId="76" fillId="0" borderId="3" xfId="0" applyNumberFormat="1" applyFont="1" applyBorder="1"/>
    <xf numFmtId="3" fontId="84" fillId="0" borderId="3" xfId="0" applyNumberFormat="1" applyFont="1" applyBorder="1"/>
    <xf numFmtId="0" fontId="71" fillId="0" borderId="3" xfId="0" applyFont="1" applyBorder="1"/>
    <xf numFmtId="0" fontId="76" fillId="0" borderId="3" xfId="0" applyFont="1" applyBorder="1" applyAlignment="1">
      <alignment horizontal="center"/>
    </xf>
    <xf numFmtId="171" fontId="71" fillId="0" borderId="0" xfId="0" applyNumberFormat="1" applyFont="1"/>
    <xf numFmtId="3" fontId="71" fillId="0" borderId="0" xfId="0" applyNumberFormat="1" applyFont="1"/>
    <xf numFmtId="0" fontId="74" fillId="0" borderId="11" xfId="0" applyFont="1" applyBorder="1" applyAlignment="1">
      <alignment horizontal="center"/>
    </xf>
    <xf numFmtId="0" fontId="74" fillId="0" borderId="9" xfId="0" applyFont="1" applyBorder="1" applyAlignment="1">
      <alignment horizontal="center"/>
    </xf>
    <xf numFmtId="3" fontId="74" fillId="0" borderId="1" xfId="0" applyNumberFormat="1" applyFont="1" applyBorder="1"/>
    <xf numFmtId="0" fontId="74" fillId="0" borderId="1" xfId="0" applyFont="1" applyBorder="1" applyAlignment="1">
      <alignment horizontal="center"/>
    </xf>
    <xf numFmtId="171" fontId="73" fillId="0" borderId="0" xfId="0" applyNumberFormat="1" applyFont="1"/>
    <xf numFmtId="3" fontId="73" fillId="0" borderId="0" xfId="0" applyNumberFormat="1" applyFont="1"/>
    <xf numFmtId="0" fontId="76" fillId="0" borderId="3" xfId="0" applyFont="1" applyBorder="1"/>
    <xf numFmtId="0" fontId="71" fillId="0" borderId="3" xfId="0" applyFont="1" applyBorder="1" applyAlignment="1">
      <alignment horizontal="left" vertical="center" wrapText="1"/>
    </xf>
    <xf numFmtId="0" fontId="76" fillId="0" borderId="3" xfId="0" applyFont="1" applyBorder="1" applyAlignment="1">
      <alignment horizontal="center" vertical="center" wrapText="1"/>
    </xf>
    <xf numFmtId="0" fontId="76" fillId="0" borderId="16" xfId="0" applyFont="1" applyBorder="1"/>
    <xf numFmtId="0" fontId="76" fillId="0" borderId="16" xfId="0" applyFont="1" applyBorder="1" applyAlignment="1">
      <alignment horizontal="center"/>
    </xf>
    <xf numFmtId="3" fontId="76" fillId="0" borderId="16" xfId="0" applyNumberFormat="1" applyFont="1" applyBorder="1"/>
    <xf numFmtId="0" fontId="88" fillId="38" borderId="9" xfId="0" applyFont="1" applyFill="1" applyBorder="1" applyAlignment="1">
      <alignment horizontal="center" vertical="center" wrapText="1"/>
    </xf>
    <xf numFmtId="198" fontId="88" fillId="38" borderId="9" xfId="0" applyNumberFormat="1" applyFont="1" applyFill="1" applyBorder="1" applyAlignment="1">
      <alignment horizontal="center" vertical="center" wrapText="1"/>
    </xf>
    <xf numFmtId="0" fontId="84" fillId="0" borderId="3" xfId="0" applyFont="1" applyBorder="1"/>
    <xf numFmtId="0" fontId="71" fillId="0" borderId="3" xfId="0" quotePrefix="1" applyFont="1" applyBorder="1"/>
    <xf numFmtId="3" fontId="84" fillId="0" borderId="3" xfId="0" applyNumberFormat="1" applyFont="1" applyBorder="1" applyAlignment="1">
      <alignment horizontal="right"/>
    </xf>
    <xf numFmtId="3" fontId="84" fillId="0" borderId="3" xfId="0" quotePrefix="1" applyNumberFormat="1" applyFont="1" applyBorder="1" applyAlignment="1">
      <alignment horizontal="right"/>
    </xf>
    <xf numFmtId="0" fontId="76" fillId="0" borderId="3" xfId="0" applyFont="1" applyBorder="1" applyAlignment="1">
      <alignment horizontal="left" vertical="center" wrapText="1"/>
    </xf>
    <xf numFmtId="3" fontId="85" fillId="0" borderId="3" xfId="0" applyNumberFormat="1" applyFont="1" applyBorder="1" applyAlignment="1">
      <alignment horizontal="right" vertical="center"/>
    </xf>
    <xf numFmtId="3" fontId="85" fillId="0" borderId="3" xfId="0" applyNumberFormat="1" applyFont="1" applyBorder="1" applyAlignment="1">
      <alignment vertical="center"/>
    </xf>
    <xf numFmtId="0" fontId="76" fillId="0" borderId="3" xfId="0" applyFont="1" applyBorder="1" applyAlignment="1">
      <alignment horizontal="left"/>
    </xf>
    <xf numFmtId="3" fontId="84" fillId="0" borderId="0" xfId="0" applyNumberFormat="1" applyFont="1"/>
    <xf numFmtId="0" fontId="84" fillId="0" borderId="0" xfId="0" applyFont="1"/>
    <xf numFmtId="0" fontId="85" fillId="0" borderId="9" xfId="4" applyFont="1" applyBorder="1" applyAlignment="1">
      <alignment horizontal="center" vertical="center" wrapText="1"/>
    </xf>
    <xf numFmtId="0" fontId="84" fillId="0" borderId="14" xfId="4" applyFont="1" applyBorder="1" applyAlignment="1">
      <alignment horizontal="left" vertical="center" wrapText="1"/>
    </xf>
    <xf numFmtId="3" fontId="84" fillId="0" borderId="3" xfId="4" applyNumberFormat="1" applyFont="1" applyBorder="1" applyAlignment="1">
      <alignment horizontal="right" wrapText="1"/>
    </xf>
    <xf numFmtId="3" fontId="84" fillId="0" borderId="3" xfId="3" applyNumberFormat="1" applyFont="1" applyFill="1" applyBorder="1" applyAlignment="1" applyProtection="1">
      <alignment horizontal="right" wrapText="1"/>
    </xf>
    <xf numFmtId="0" fontId="84" fillId="0" borderId="3" xfId="4" applyFont="1" applyBorder="1" applyAlignment="1">
      <alignment horizontal="left" vertical="center" wrapText="1"/>
    </xf>
    <xf numFmtId="0" fontId="84" fillId="0" borderId="16" xfId="4" applyFont="1" applyBorder="1" applyAlignment="1">
      <alignment horizontal="left" vertical="center" wrapText="1"/>
    </xf>
    <xf numFmtId="3" fontId="84" fillId="0" borderId="16" xfId="4" applyNumberFormat="1" applyFont="1" applyBorder="1" applyAlignment="1">
      <alignment horizontal="right" wrapText="1"/>
    </xf>
    <xf numFmtId="3" fontId="85" fillId="0" borderId="9" xfId="4" applyNumberFormat="1" applyFont="1" applyBorder="1" applyAlignment="1">
      <alignment horizontal="right" wrapText="1"/>
    </xf>
    <xf numFmtId="0" fontId="89" fillId="5" borderId="0" xfId="0" applyFont="1" applyFill="1"/>
    <xf numFmtId="174" fontId="89" fillId="5" borderId="0" xfId="1" applyNumberFormat="1" applyFont="1" applyFill="1"/>
    <xf numFmtId="3" fontId="89" fillId="5" borderId="0" xfId="0" applyNumberFormat="1" applyFont="1" applyFill="1"/>
    <xf numFmtId="0" fontId="71" fillId="5" borderId="0" xfId="0" applyFont="1" applyFill="1"/>
    <xf numFmtId="3" fontId="90" fillId="0" borderId="9" xfId="0" applyNumberFormat="1" applyFont="1" applyBorder="1" applyAlignment="1">
      <alignment horizontal="right"/>
    </xf>
    <xf numFmtId="3" fontId="91" fillId="0" borderId="9" xfId="0" applyNumberFormat="1" applyFont="1" applyBorder="1" applyAlignment="1">
      <alignment horizontal="right"/>
    </xf>
    <xf numFmtId="3" fontId="91" fillId="0" borderId="15" xfId="0" applyNumberFormat="1" applyFont="1" applyBorder="1" applyAlignment="1">
      <alignment horizontal="right" vertical="top" wrapText="1"/>
    </xf>
    <xf numFmtId="3" fontId="91" fillId="0" borderId="14" xfId="0" applyNumberFormat="1" applyFont="1" applyBorder="1" applyAlignment="1">
      <alignment horizontal="right" vertical="top" wrapText="1"/>
    </xf>
    <xf numFmtId="3" fontId="90" fillId="0" borderId="1" xfId="0" applyNumberFormat="1" applyFont="1" applyBorder="1" applyAlignment="1">
      <alignment horizontal="right" vertical="top" wrapText="1"/>
    </xf>
    <xf numFmtId="3" fontId="91" fillId="0" borderId="9" xfId="0" applyNumberFormat="1" applyFont="1" applyBorder="1" applyAlignment="1">
      <alignment horizontal="right" vertical="center" wrapText="1"/>
    </xf>
    <xf numFmtId="3" fontId="91" fillId="0" borderId="3" xfId="0" applyNumberFormat="1" applyFont="1" applyBorder="1"/>
    <xf numFmtId="3" fontId="90" fillId="0" borderId="3" xfId="0" applyNumberFormat="1" applyFont="1" applyBorder="1"/>
    <xf numFmtId="0" fontId="90" fillId="0" borderId="5" xfId="0" applyFont="1" applyBorder="1"/>
    <xf numFmtId="0" fontId="90" fillId="0" borderId="3" xfId="0" applyFont="1" applyBorder="1" applyAlignment="1">
      <alignment horizontal="center"/>
    </xf>
    <xf numFmtId="0" fontId="91" fillId="0" borderId="3" xfId="0" applyFont="1" applyBorder="1"/>
    <xf numFmtId="0" fontId="90" fillId="0" borderId="14" xfId="0" applyFont="1" applyBorder="1" applyAlignment="1">
      <alignment horizontal="center"/>
    </xf>
    <xf numFmtId="0" fontId="91" fillId="0" borderId="5" xfId="0" applyFont="1" applyBorder="1"/>
    <xf numFmtId="0" fontId="91" fillId="0" borderId="5" xfId="0" applyFont="1" applyBorder="1" applyAlignment="1">
      <alignment horizontal="left" vertical="center" wrapText="1"/>
    </xf>
    <xf numFmtId="0" fontId="90" fillId="0" borderId="3" xfId="0" applyFont="1" applyBorder="1" applyAlignment="1">
      <alignment horizontal="center" vertical="top"/>
    </xf>
    <xf numFmtId="0" fontId="91" fillId="0" borderId="0" xfId="0" applyFont="1"/>
    <xf numFmtId="0" fontId="90" fillId="0" borderId="3" xfId="0" applyFont="1" applyBorder="1" applyAlignment="1">
      <alignment horizontal="center" vertical="center" wrapText="1"/>
    </xf>
    <xf numFmtId="0" fontId="90" fillId="0" borderId="0" xfId="0" applyFont="1"/>
    <xf numFmtId="0" fontId="90" fillId="0" borderId="16" xfId="0" applyFont="1" applyBorder="1" applyAlignment="1">
      <alignment horizontal="center"/>
    </xf>
    <xf numFmtId="171" fontId="91" fillId="0" borderId="9" xfId="0" applyNumberFormat="1" applyFont="1" applyBorder="1" applyAlignment="1">
      <alignment horizontal="right" vertical="center" wrapText="1"/>
    </xf>
    <xf numFmtId="0" fontId="91" fillId="0" borderId="0" xfId="0" applyFont="1" applyAlignment="1">
      <alignment horizontal="left"/>
    </xf>
    <xf numFmtId="0" fontId="90" fillId="0" borderId="0" xfId="0" applyFont="1" applyAlignment="1">
      <alignment horizontal="center"/>
    </xf>
    <xf numFmtId="0" fontId="91" fillId="0" borderId="0" xfId="0" applyFont="1" applyAlignment="1">
      <alignment vertical="center"/>
    </xf>
    <xf numFmtId="0" fontId="90" fillId="0" borderId="0" xfId="0" applyFont="1" applyAlignment="1">
      <alignment vertical="center" wrapText="1"/>
    </xf>
    <xf numFmtId="0" fontId="90" fillId="0" borderId="0" xfId="0" applyFont="1" applyAlignment="1">
      <alignment wrapText="1"/>
    </xf>
    <xf numFmtId="0" fontId="90" fillId="0" borderId="0" xfId="0" applyFont="1" applyAlignment="1">
      <alignment vertical="center"/>
    </xf>
    <xf numFmtId="171" fontId="91" fillId="0" borderId="0" xfId="0" applyNumberFormat="1" applyFont="1"/>
    <xf numFmtId="4" fontId="91" fillId="0" borderId="9" xfId="0" applyNumberFormat="1" applyFont="1" applyBorder="1" applyAlignment="1">
      <alignment horizontal="center" vertical="center" wrapText="1"/>
    </xf>
    <xf numFmtId="0" fontId="90" fillId="0" borderId="0" xfId="0" applyFont="1" applyAlignment="1">
      <alignment horizontal="left" vertical="center"/>
    </xf>
    <xf numFmtId="0" fontId="90" fillId="0" borderId="9" xfId="0" applyFont="1" applyBorder="1" applyAlignment="1">
      <alignment vertical="top" wrapText="1"/>
    </xf>
    <xf numFmtId="0" fontId="91" fillId="0" borderId="9" xfId="0" applyFont="1" applyBorder="1" applyAlignment="1">
      <alignment horizontal="center" vertical="top" wrapText="1"/>
    </xf>
    <xf numFmtId="4" fontId="91" fillId="0" borderId="9" xfId="1" applyNumberFormat="1" applyFont="1" applyFill="1" applyBorder="1" applyAlignment="1">
      <alignment horizontal="right" vertical="top" wrapText="1"/>
    </xf>
    <xf numFmtId="172" fontId="91" fillId="0" borderId="9" xfId="0" applyNumberFormat="1" applyFont="1" applyBorder="1" applyAlignment="1">
      <alignment horizontal="right" vertical="top" wrapText="1"/>
    </xf>
    <xf numFmtId="4" fontId="91" fillId="0" borderId="0" xfId="0" applyNumberFormat="1" applyFont="1"/>
    <xf numFmtId="3" fontId="91" fillId="0" borderId="0" xfId="0" applyNumberFormat="1" applyFont="1"/>
    <xf numFmtId="171" fontId="91" fillId="0" borderId="9" xfId="0" applyNumberFormat="1" applyFont="1" applyBorder="1" applyAlignment="1">
      <alignment vertical="top" wrapText="1"/>
    </xf>
    <xf numFmtId="0" fontId="91" fillId="0" borderId="9" xfId="0" applyFont="1" applyBorder="1" applyAlignment="1">
      <alignment horizontal="center" vertical="center" wrapText="1"/>
    </xf>
    <xf numFmtId="172" fontId="91" fillId="0" borderId="9" xfId="0" applyNumberFormat="1" applyFont="1" applyBorder="1" applyAlignment="1">
      <alignment vertical="top" wrapText="1"/>
    </xf>
    <xf numFmtId="0" fontId="90" fillId="0" borderId="0" xfId="0" applyFont="1" applyAlignment="1">
      <alignment vertical="top" wrapText="1"/>
    </xf>
    <xf numFmtId="0" fontId="91" fillId="0" borderId="9" xfId="0" applyFont="1" applyBorder="1" applyAlignment="1">
      <alignment horizontal="left" vertical="top" wrapText="1"/>
    </xf>
    <xf numFmtId="169" fontId="91" fillId="0" borderId="0" xfId="67" applyNumberFormat="1" applyFont="1" applyFill="1"/>
    <xf numFmtId="0" fontId="90" fillId="0" borderId="9" xfId="0" applyFont="1" applyBorder="1" applyAlignment="1">
      <alignment horizontal="center" vertical="top" wrapText="1"/>
    </xf>
    <xf numFmtId="4" fontId="90" fillId="0" borderId="9" xfId="0" applyNumberFormat="1" applyFont="1" applyBorder="1" applyAlignment="1">
      <alignment horizontal="right" vertical="top" wrapText="1"/>
    </xf>
    <xf numFmtId="43" fontId="91" fillId="0" borderId="0" xfId="0" applyNumberFormat="1" applyFont="1"/>
    <xf numFmtId="0" fontId="94" fillId="0" borderId="0" xfId="0" applyFont="1" applyAlignment="1">
      <alignment horizontal="justify" vertical="top" wrapText="1"/>
    </xf>
    <xf numFmtId="0" fontId="94" fillId="0" borderId="0" xfId="0" applyFont="1" applyAlignment="1">
      <alignment horizontal="center" vertical="top" wrapText="1"/>
    </xf>
    <xf numFmtId="4" fontId="94" fillId="0" borderId="0" xfId="0" applyNumberFormat="1" applyFont="1" applyAlignment="1">
      <alignment horizontal="right" vertical="top" wrapText="1"/>
    </xf>
    <xf numFmtId="3" fontId="91" fillId="0" borderId="0" xfId="0" applyNumberFormat="1" applyFont="1" applyAlignment="1">
      <alignment vertical="top" wrapText="1"/>
    </xf>
    <xf numFmtId="0" fontId="90" fillId="0" borderId="0" xfId="0" applyFont="1" applyAlignment="1">
      <alignment horizontal="left"/>
    </xf>
    <xf numFmtId="3" fontId="91" fillId="0" borderId="9" xfId="0" applyNumberFormat="1" applyFont="1" applyBorder="1" applyAlignment="1">
      <alignment horizontal="center" vertical="top" wrapText="1"/>
    </xf>
    <xf numFmtId="0" fontId="91" fillId="0" borderId="0" xfId="0" applyFont="1" applyAlignment="1">
      <alignment horizontal="left" vertical="top" wrapText="1"/>
    </xf>
    <xf numFmtId="3" fontId="91" fillId="0" borderId="0" xfId="0" applyNumberFormat="1" applyFont="1" applyAlignment="1">
      <alignment horizontal="center" vertical="top" wrapText="1"/>
    </xf>
    <xf numFmtId="172" fontId="91" fillId="0" borderId="0" xfId="0" applyNumberFormat="1" applyFont="1" applyAlignment="1">
      <alignment horizontal="right" vertical="top" wrapText="1"/>
    </xf>
    <xf numFmtId="0" fontId="91" fillId="0" borderId="0" xfId="0" applyFont="1" applyAlignment="1">
      <alignment horizontal="left" vertical="center"/>
    </xf>
    <xf numFmtId="0" fontId="91" fillId="0" borderId="0" xfId="0" applyFont="1" applyAlignment="1">
      <alignment horizontal="justify" vertical="top" wrapText="1"/>
    </xf>
    <xf numFmtId="0" fontId="90" fillId="0" borderId="12" xfId="2" applyFont="1" applyBorder="1" applyAlignment="1">
      <alignment horizontal="left" vertical="top" wrapText="1"/>
    </xf>
    <xf numFmtId="3" fontId="91" fillId="0" borderId="12" xfId="2" quotePrefix="1" applyNumberFormat="1" applyFont="1" applyBorder="1" applyAlignment="1">
      <alignment horizontal="center" vertical="top" wrapText="1"/>
    </xf>
    <xf numFmtId="0" fontId="90" fillId="0" borderId="29" xfId="2" applyFont="1" applyBorder="1" applyAlignment="1">
      <alignment horizontal="left" vertical="top" wrapText="1"/>
    </xf>
    <xf numFmtId="3" fontId="91" fillId="0" borderId="29" xfId="0" applyNumberFormat="1" applyFont="1" applyBorder="1" applyAlignment="1">
      <alignment vertical="top" wrapText="1"/>
    </xf>
    <xf numFmtId="0" fontId="90" fillId="0" borderId="6" xfId="2" applyFont="1" applyBorder="1" applyAlignment="1">
      <alignment horizontal="left" vertical="top" wrapText="1"/>
    </xf>
    <xf numFmtId="0" fontId="96" fillId="0" borderId="9" xfId="0" applyFont="1" applyBorder="1" applyAlignment="1">
      <alignment horizontal="left" vertical="top" wrapText="1"/>
    </xf>
    <xf numFmtId="171" fontId="97" fillId="0" borderId="9" xfId="3" applyNumberFormat="1" applyFont="1" applyFill="1" applyBorder="1" applyAlignment="1">
      <alignment vertical="top" wrapText="1"/>
    </xf>
    <xf numFmtId="166" fontId="97" fillId="0" borderId="9" xfId="3" applyNumberFormat="1" applyFont="1" applyFill="1" applyBorder="1" applyAlignment="1">
      <alignment vertical="top" wrapText="1"/>
    </xf>
    <xf numFmtId="0" fontId="97" fillId="0" borderId="0" xfId="0" applyFont="1"/>
    <xf numFmtId="0" fontId="97" fillId="0" borderId="9" xfId="0" applyFont="1" applyBorder="1" applyAlignment="1">
      <alignment horizontal="left" vertical="top" wrapText="1"/>
    </xf>
    <xf numFmtId="171" fontId="97" fillId="0" borderId="9" xfId="0" applyNumberFormat="1" applyFont="1" applyBorder="1" applyAlignment="1">
      <alignment horizontal="center" vertical="top" wrapText="1"/>
    </xf>
    <xf numFmtId="0" fontId="97" fillId="0" borderId="9" xfId="0" applyFont="1" applyBorder="1" applyAlignment="1">
      <alignment horizontal="center" vertical="top" wrapText="1"/>
    </xf>
    <xf numFmtId="0" fontId="91" fillId="0" borderId="29" xfId="0" applyFont="1" applyBorder="1" applyAlignment="1">
      <alignment horizontal="left" vertical="center" wrapText="1"/>
    </xf>
    <xf numFmtId="0" fontId="91" fillId="0" borderId="29" xfId="2" applyFont="1" applyBorder="1" applyAlignment="1">
      <alignment horizontal="center" vertical="top" wrapText="1"/>
    </xf>
    <xf numFmtId="0" fontId="90" fillId="0" borderId="29" xfId="2" applyFont="1" applyBorder="1" applyAlignment="1">
      <alignment horizontal="center" vertical="center" wrapText="1"/>
    </xf>
    <xf numFmtId="166" fontId="91" fillId="0" borderId="0" xfId="3" applyNumberFormat="1" applyFont="1" applyFill="1" applyBorder="1" applyAlignment="1">
      <alignment horizontal="center" vertical="center" wrapText="1"/>
    </xf>
    <xf numFmtId="0" fontId="90" fillId="0" borderId="0" xfId="0" applyFont="1" applyAlignment="1">
      <alignment horizontal="justify"/>
    </xf>
    <xf numFmtId="2" fontId="90" fillId="0" borderId="9" xfId="0" applyNumberFormat="1" applyFont="1" applyBorder="1" applyAlignment="1">
      <alignment horizontal="center" vertical="center" wrapText="1"/>
    </xf>
    <xf numFmtId="3" fontId="90" fillId="0" borderId="0" xfId="0" applyNumberFormat="1" applyFont="1" applyAlignment="1">
      <alignment horizontal="right" vertical="top" wrapText="1"/>
    </xf>
    <xf numFmtId="0" fontId="95" fillId="0" borderId="0" xfId="0" applyFont="1"/>
    <xf numFmtId="3" fontId="90" fillId="0" borderId="0" xfId="0" applyNumberFormat="1" applyFont="1" applyAlignment="1">
      <alignment horizontal="center"/>
    </xf>
    <xf numFmtId="2" fontId="90" fillId="0" borderId="1" xfId="0" applyNumberFormat="1" applyFont="1" applyBorder="1" applyAlignment="1">
      <alignment horizontal="center" vertical="center" wrapText="1"/>
    </xf>
    <xf numFmtId="3" fontId="90" fillId="0" borderId="0" xfId="0" applyNumberFormat="1" applyFont="1" applyAlignment="1">
      <alignment horizontal="left"/>
    </xf>
    <xf numFmtId="0" fontId="91" fillId="0" borderId="0" xfId="0" applyFont="1" applyAlignment="1">
      <alignment horizontal="center"/>
    </xf>
    <xf numFmtId="170" fontId="91" fillId="0" borderId="0" xfId="0" applyNumberFormat="1" applyFont="1"/>
    <xf numFmtId="41" fontId="91" fillId="0" borderId="0" xfId="67" applyFont="1" applyFill="1"/>
    <xf numFmtId="3" fontId="91" fillId="0" borderId="0" xfId="0" applyNumberFormat="1" applyFont="1" applyAlignment="1">
      <alignment horizontal="right"/>
    </xf>
    <xf numFmtId="3" fontId="90" fillId="0" borderId="0" xfId="0" applyNumberFormat="1" applyFont="1" applyAlignment="1">
      <alignment horizontal="right"/>
    </xf>
    <xf numFmtId="0" fontId="90" fillId="0" borderId="0" xfId="0" applyFont="1" applyAlignment="1">
      <alignment horizontal="left" vertical="top" wrapText="1"/>
    </xf>
    <xf numFmtId="0" fontId="90" fillId="0" borderId="0" xfId="0" applyFont="1" applyAlignment="1">
      <alignment horizontal="justify" vertical="top" wrapText="1"/>
    </xf>
    <xf numFmtId="166" fontId="91" fillId="0" borderId="0" xfId="0" applyNumberFormat="1" applyFont="1" applyAlignment="1">
      <alignment horizontal="justify" vertical="top" wrapText="1"/>
    </xf>
    <xf numFmtId="0" fontId="91" fillId="0" borderId="0" xfId="0" applyFont="1" applyAlignment="1">
      <alignment horizontal="justify"/>
    </xf>
    <xf numFmtId="166" fontId="90" fillId="0" borderId="0" xfId="0" applyNumberFormat="1" applyFont="1" applyAlignment="1">
      <alignment horizontal="justify" vertical="top" wrapText="1"/>
    </xf>
    <xf numFmtId="3" fontId="91" fillId="0" borderId="9" xfId="0" applyNumberFormat="1" applyFont="1" applyBorder="1"/>
    <xf numFmtId="3" fontId="90" fillId="0" borderId="1" xfId="0" applyNumberFormat="1" applyFont="1" applyBorder="1" applyAlignment="1">
      <alignment horizontal="right"/>
    </xf>
    <xf numFmtId="3" fontId="91" fillId="0" borderId="7" xfId="0" applyNumberFormat="1" applyFont="1" applyBorder="1"/>
    <xf numFmtId="0" fontId="90" fillId="0" borderId="0" xfId="0" applyFont="1" applyAlignment="1">
      <alignment horizontal="center" vertical="top" wrapText="1"/>
    </xf>
    <xf numFmtId="3" fontId="80" fillId="0" borderId="0" xfId="0" applyNumberFormat="1" applyFont="1" applyAlignment="1">
      <alignment horizontal="right"/>
    </xf>
    <xf numFmtId="3" fontId="82" fillId="0" borderId="0" xfId="0" applyNumberFormat="1" applyFont="1"/>
    <xf numFmtId="0" fontId="76" fillId="0" borderId="0" xfId="0" applyFont="1" applyAlignment="1">
      <alignment horizontal="center"/>
    </xf>
    <xf numFmtId="0" fontId="86" fillId="0" borderId="0" xfId="0" applyFont="1"/>
    <xf numFmtId="0" fontId="76" fillId="0" borderId="14" xfId="0" applyFont="1" applyBorder="1"/>
    <xf numFmtId="0" fontId="76" fillId="0" borderId="14" xfId="0" applyFont="1" applyBorder="1" applyAlignment="1">
      <alignment horizontal="center"/>
    </xf>
    <xf numFmtId="3" fontId="76" fillId="0" borderId="14" xfId="0" applyNumberFormat="1" applyFont="1" applyBorder="1"/>
    <xf numFmtId="0" fontId="87" fillId="0" borderId="3" xfId="0" applyFont="1" applyBorder="1"/>
    <xf numFmtId="0" fontId="78" fillId="0" borderId="3" xfId="0" applyFont="1" applyBorder="1" applyAlignment="1">
      <alignment horizontal="center"/>
    </xf>
    <xf numFmtId="0" fontId="76" fillId="0" borderId="3" xfId="0" quotePrefix="1" applyFont="1" applyBorder="1" applyAlignment="1">
      <alignment horizontal="center"/>
    </xf>
    <xf numFmtId="3" fontId="86" fillId="0" borderId="0" xfId="0" applyNumberFormat="1" applyFont="1"/>
    <xf numFmtId="3" fontId="19" fillId="0" borderId="0" xfId="0" applyNumberFormat="1" applyFont="1"/>
    <xf numFmtId="0" fontId="17" fillId="0" borderId="0" xfId="0" applyFont="1" applyAlignment="1">
      <alignment horizontal="right"/>
    </xf>
    <xf numFmtId="0" fontId="19" fillId="0" borderId="0" xfId="0" applyFont="1"/>
    <xf numFmtId="0" fontId="98" fillId="38" borderId="1" xfId="0" applyFont="1" applyFill="1" applyBorder="1" applyAlignment="1">
      <alignment horizontal="center" vertical="center" wrapText="1"/>
    </xf>
    <xf numFmtId="0" fontId="98" fillId="38" borderId="9" xfId="0" applyFont="1" applyFill="1" applyBorder="1" applyAlignment="1">
      <alignment horizontal="center" vertical="center" wrapText="1"/>
    </xf>
    <xf numFmtId="0" fontId="98" fillId="38" borderId="9" xfId="4" applyFont="1" applyFill="1" applyBorder="1" applyAlignment="1">
      <alignment horizontal="center" vertical="center" wrapText="1"/>
    </xf>
    <xf numFmtId="14" fontId="88" fillId="38" borderId="9" xfId="0" applyNumberFormat="1" applyFont="1" applyFill="1" applyBorder="1" applyAlignment="1">
      <alignment horizontal="center" vertical="center" wrapText="1"/>
    </xf>
    <xf numFmtId="171" fontId="88" fillId="38" borderId="9" xfId="0" applyNumberFormat="1" applyFont="1" applyFill="1" applyBorder="1" applyAlignment="1">
      <alignment horizontal="center" vertical="center" wrapText="1"/>
    </xf>
    <xf numFmtId="0" fontId="100" fillId="38" borderId="13" xfId="0" applyFont="1" applyFill="1" applyBorder="1"/>
    <xf numFmtId="0" fontId="100" fillId="38" borderId="13" xfId="0" applyFont="1" applyFill="1" applyBorder="1" applyAlignment="1">
      <alignment horizontal="center"/>
    </xf>
    <xf numFmtId="2" fontId="88" fillId="38" borderId="9" xfId="0" applyNumberFormat="1" applyFont="1" applyFill="1" applyBorder="1" applyAlignment="1">
      <alignment horizontal="center" vertical="center" wrapText="1"/>
    </xf>
    <xf numFmtId="49" fontId="88" fillId="38" borderId="9" xfId="0" applyNumberFormat="1" applyFont="1" applyFill="1" applyBorder="1" applyAlignment="1">
      <alignment horizontal="center" vertical="center" wrapText="1"/>
    </xf>
    <xf numFmtId="2" fontId="88" fillId="38" borderId="1" xfId="0" applyNumberFormat="1" applyFont="1" applyFill="1" applyBorder="1" applyAlignment="1">
      <alignment horizontal="center" vertical="center" wrapText="1"/>
    </xf>
    <xf numFmtId="171" fontId="88" fillId="38" borderId="1" xfId="0" applyNumberFormat="1" applyFont="1" applyFill="1" applyBorder="1" applyAlignment="1">
      <alignment horizontal="center" vertical="center" wrapText="1"/>
    </xf>
    <xf numFmtId="0" fontId="91" fillId="0" borderId="3" xfId="0" applyFont="1" applyBorder="1" applyAlignment="1">
      <alignment vertical="top"/>
    </xf>
    <xf numFmtId="0" fontId="17" fillId="0" borderId="3" xfId="0" applyFont="1" applyBorder="1"/>
    <xf numFmtId="0" fontId="18" fillId="0" borderId="3" xfId="0" applyFont="1" applyBorder="1" applyAlignment="1">
      <alignment horizontal="center"/>
    </xf>
    <xf numFmtId="14" fontId="91" fillId="0" borderId="0" xfId="0" applyNumberFormat="1" applyFont="1"/>
    <xf numFmtId="0" fontId="91" fillId="0" borderId="11" xfId="0" applyFont="1" applyBorder="1" applyAlignment="1">
      <alignment horizontal="left"/>
    </xf>
    <xf numFmtId="0" fontId="91" fillId="0" borderId="13" xfId="0" applyFont="1" applyBorder="1" applyAlignment="1">
      <alignment horizontal="left"/>
    </xf>
    <xf numFmtId="174" fontId="91" fillId="0" borderId="0" xfId="0" applyNumberFormat="1" applyFont="1"/>
    <xf numFmtId="41" fontId="73" fillId="0" borderId="0" xfId="67" applyFont="1"/>
    <xf numFmtId="41" fontId="73" fillId="0" borderId="0" xfId="0" applyNumberFormat="1" applyFont="1"/>
    <xf numFmtId="0" fontId="91" fillId="0" borderId="12" xfId="0" applyFont="1" applyBorder="1" applyAlignment="1">
      <alignment horizontal="left"/>
    </xf>
    <xf numFmtId="171" fontId="102" fillId="0" borderId="0" xfId="0" applyNumberFormat="1" applyFont="1"/>
    <xf numFmtId="198" fontId="98" fillId="38" borderId="1" xfId="0" applyNumberFormat="1" applyFont="1" applyFill="1" applyBorder="1" applyAlignment="1">
      <alignment horizontal="center" vertical="center" wrapText="1"/>
    </xf>
    <xf numFmtId="166" fontId="90" fillId="0" borderId="29" xfId="3" applyNumberFormat="1" applyFont="1" applyFill="1" applyBorder="1" applyAlignment="1">
      <alignment horizontal="center" vertical="center" wrapText="1"/>
    </xf>
    <xf numFmtId="207" fontId="73" fillId="0" borderId="0" xfId="0" applyNumberFormat="1" applyFont="1"/>
    <xf numFmtId="171" fontId="76" fillId="0" borderId="0" xfId="0" applyNumberFormat="1" applyFont="1"/>
    <xf numFmtId="171" fontId="18" fillId="0" borderId="0" xfId="0" applyNumberFormat="1" applyFont="1"/>
    <xf numFmtId="3" fontId="74" fillId="0" borderId="9" xfId="0" applyNumberFormat="1" applyFont="1" applyBorder="1" applyAlignment="1">
      <alignment horizontal="right" vertical="top" wrapText="1"/>
    </xf>
    <xf numFmtId="4" fontId="134" fillId="0" borderId="0" xfId="0" applyNumberFormat="1" applyFont="1" applyAlignment="1">
      <alignment vertical="center" wrapText="1"/>
    </xf>
    <xf numFmtId="49" fontId="134" fillId="0" borderId="0" xfId="0" applyNumberFormat="1" applyFont="1" applyAlignment="1">
      <alignment vertical="center" wrapText="1"/>
    </xf>
    <xf numFmtId="49" fontId="135" fillId="0" borderId="0" xfId="0" applyNumberFormat="1" applyFont="1" applyAlignment="1">
      <alignment horizontal="right" vertical="center" wrapText="1"/>
    </xf>
    <xf numFmtId="3" fontId="136" fillId="0" borderId="0" xfId="0" applyNumberFormat="1" applyFont="1"/>
    <xf numFmtId="3" fontId="86" fillId="5" borderId="0" xfId="0" applyNumberFormat="1" applyFont="1" applyFill="1"/>
    <xf numFmtId="3" fontId="90" fillId="0" borderId="9" xfId="0" applyNumberFormat="1" applyFont="1" applyBorder="1"/>
    <xf numFmtId="3" fontId="91" fillId="0" borderId="15" xfId="0" applyNumberFormat="1" applyFont="1" applyBorder="1"/>
    <xf numFmtId="3" fontId="76" fillId="0" borderId="0" xfId="0" applyNumberFormat="1" applyFont="1"/>
    <xf numFmtId="171" fontId="19" fillId="0" borderId="0" xfId="0" applyNumberFormat="1" applyFont="1"/>
    <xf numFmtId="208" fontId="88" fillId="38" borderId="9" xfId="0" applyNumberFormat="1" applyFont="1" applyFill="1" applyBorder="1" applyAlignment="1">
      <alignment horizontal="center" vertical="center" wrapText="1"/>
    </xf>
    <xf numFmtId="3" fontId="91" fillId="0" borderId="40" xfId="0" applyNumberFormat="1" applyFont="1" applyBorder="1" applyAlignment="1">
      <alignment horizontal="right" vertical="top" wrapText="1"/>
    </xf>
    <xf numFmtId="3" fontId="84" fillId="0" borderId="3" xfId="1275" applyNumberFormat="1" applyFont="1" applyBorder="1"/>
    <xf numFmtId="3" fontId="84" fillId="0" borderId="3" xfId="1275" applyNumberFormat="1" applyFont="1" applyBorder="1" applyAlignment="1">
      <alignment horizontal="right"/>
    </xf>
    <xf numFmtId="0" fontId="102" fillId="0" borderId="0" xfId="0" applyFont="1" applyAlignment="1">
      <alignment horizontal="center"/>
    </xf>
    <xf numFmtId="0" fontId="102" fillId="0" borderId="0" xfId="0" applyFont="1"/>
    <xf numFmtId="0" fontId="137" fillId="0" borderId="0" xfId="0" applyFont="1" applyAlignment="1">
      <alignment vertical="center"/>
    </xf>
    <xf numFmtId="0" fontId="137" fillId="0" borderId="0" xfId="0" applyFont="1" applyAlignment="1">
      <alignment horizontal="left" vertical="top" wrapText="1"/>
    </xf>
    <xf numFmtId="0" fontId="102" fillId="0" borderId="0" xfId="0" applyFont="1" applyAlignment="1">
      <alignment wrapText="1"/>
    </xf>
    <xf numFmtId="0" fontId="137" fillId="0" borderId="0" xfId="0" applyFont="1"/>
    <xf numFmtId="0" fontId="102" fillId="0" borderId="0" xfId="0" applyFont="1" applyAlignment="1">
      <alignment vertical="center" wrapText="1"/>
    </xf>
    <xf numFmtId="0" fontId="102" fillId="0" borderId="0" xfId="0" applyFont="1" applyAlignment="1">
      <alignment vertical="center"/>
    </xf>
    <xf numFmtId="171" fontId="102" fillId="0" borderId="0" xfId="0" applyNumberFormat="1" applyFont="1" applyAlignment="1">
      <alignment vertical="center"/>
    </xf>
    <xf numFmtId="171" fontId="137" fillId="0" borderId="0" xfId="0" applyNumberFormat="1" applyFont="1"/>
    <xf numFmtId="171" fontId="137" fillId="0" borderId="0" xfId="0" applyNumberFormat="1" applyFont="1" applyAlignment="1">
      <alignment horizontal="left"/>
    </xf>
    <xf numFmtId="171" fontId="102" fillId="0" borderId="9" xfId="0" applyNumberFormat="1" applyFont="1" applyBorder="1" applyAlignment="1">
      <alignment vertical="top" wrapText="1"/>
    </xf>
    <xf numFmtId="0" fontId="102" fillId="0" borderId="9" xfId="0" applyFont="1" applyBorder="1" applyAlignment="1">
      <alignment vertical="top" wrapText="1"/>
    </xf>
    <xf numFmtId="171" fontId="137" fillId="0" borderId="9" xfId="0" applyNumberFormat="1" applyFont="1" applyBorder="1" applyAlignment="1">
      <alignment horizontal="right" vertical="top" wrapText="1"/>
    </xf>
    <xf numFmtId="171" fontId="141" fillId="0" borderId="0" xfId="0" applyNumberFormat="1" applyFont="1" applyAlignment="1">
      <alignment horizontal="right" vertical="top" wrapText="1"/>
    </xf>
    <xf numFmtId="171" fontId="141" fillId="0" borderId="0" xfId="0" applyNumberFormat="1" applyFont="1" applyAlignment="1">
      <alignment vertical="top" wrapText="1"/>
    </xf>
    <xf numFmtId="4" fontId="141" fillId="0" borderId="0" xfId="0" applyNumberFormat="1" applyFont="1" applyAlignment="1">
      <alignment horizontal="right" vertical="top" wrapText="1"/>
    </xf>
    <xf numFmtId="3" fontId="141" fillId="0" borderId="0" xfId="0" applyNumberFormat="1" applyFont="1" applyAlignment="1">
      <alignment vertical="top" wrapText="1"/>
    </xf>
    <xf numFmtId="171" fontId="137" fillId="0" borderId="0" xfId="0" applyNumberFormat="1" applyFont="1" applyAlignment="1">
      <alignment horizontal="right" vertical="top" wrapText="1"/>
    </xf>
    <xf numFmtId="171" fontId="137" fillId="0" borderId="0" xfId="0" applyNumberFormat="1" applyFont="1" applyAlignment="1">
      <alignment vertical="top" wrapText="1"/>
    </xf>
    <xf numFmtId="3" fontId="137" fillId="0" borderId="0" xfId="0" applyNumberFormat="1" applyFont="1" applyAlignment="1">
      <alignment horizontal="right" vertical="top" wrapText="1"/>
    </xf>
    <xf numFmtId="3" fontId="137" fillId="0" borderId="0" xfId="0" applyNumberFormat="1" applyFont="1" applyAlignment="1">
      <alignment vertical="top" wrapText="1"/>
    </xf>
    <xf numFmtId="3" fontId="137" fillId="0" borderId="9" xfId="0" applyNumberFormat="1" applyFont="1" applyBorder="1" applyAlignment="1">
      <alignment horizontal="right" vertical="center" wrapText="1"/>
    </xf>
    <xf numFmtId="171" fontId="137" fillId="0" borderId="0" xfId="0" applyNumberFormat="1" applyFont="1" applyAlignment="1">
      <alignment vertical="center"/>
    </xf>
    <xf numFmtId="2" fontId="137" fillId="0" borderId="0" xfId="0" applyNumberFormat="1" applyFont="1"/>
    <xf numFmtId="3" fontId="137" fillId="0" borderId="0" xfId="0" applyNumberFormat="1" applyFont="1"/>
    <xf numFmtId="0" fontId="137" fillId="38" borderId="12" xfId="0" applyFont="1" applyFill="1" applyBorder="1"/>
    <xf numFmtId="0" fontId="137" fillId="38" borderId="12" xfId="0" applyFont="1" applyFill="1" applyBorder="1" applyAlignment="1">
      <alignment horizontal="center"/>
    </xf>
    <xf numFmtId="171" fontId="102" fillId="0" borderId="12" xfId="3" applyNumberFormat="1" applyFont="1" applyFill="1" applyBorder="1" applyAlignment="1">
      <alignment horizontal="right" vertical="top" wrapText="1"/>
    </xf>
    <xf numFmtId="3" fontId="137" fillId="0" borderId="12" xfId="2" quotePrefix="1" applyNumberFormat="1" applyFont="1" applyBorder="1" applyAlignment="1">
      <alignment horizontal="center" vertical="top" wrapText="1"/>
    </xf>
    <xf numFmtId="0" fontId="102" fillId="0" borderId="29" xfId="2" applyFont="1" applyBorder="1" applyAlignment="1">
      <alignment horizontal="left" vertical="top" wrapText="1"/>
    </xf>
    <xf numFmtId="171" fontId="102" fillId="0" borderId="29" xfId="3" applyNumberFormat="1" applyFont="1" applyFill="1" applyBorder="1" applyAlignment="1">
      <alignment vertical="top" wrapText="1"/>
    </xf>
    <xf numFmtId="3" fontId="102" fillId="0" borderId="29" xfId="3" applyNumberFormat="1" applyFont="1" applyFill="1" applyBorder="1" applyAlignment="1">
      <alignment vertical="top" wrapText="1"/>
    </xf>
    <xf numFmtId="3" fontId="137" fillId="0" borderId="29" xfId="0" applyNumberFormat="1" applyFont="1" applyBorder="1" applyAlignment="1">
      <alignment vertical="top" wrapText="1"/>
    </xf>
    <xf numFmtId="3" fontId="102" fillId="0" borderId="0" xfId="3" applyNumberFormat="1" applyFont="1" applyFill="1" applyBorder="1" applyAlignment="1">
      <alignment vertical="top" wrapText="1"/>
    </xf>
    <xf numFmtId="166" fontId="102" fillId="0" borderId="29" xfId="3" applyNumberFormat="1" applyFont="1" applyFill="1" applyBorder="1" applyAlignment="1">
      <alignment horizontal="center" vertical="center" wrapText="1"/>
    </xf>
    <xf numFmtId="0" fontId="102" fillId="0" borderId="6" xfId="2" applyFont="1" applyBorder="1" applyAlignment="1">
      <alignment horizontal="left" vertical="top" wrapText="1"/>
    </xf>
    <xf numFmtId="171" fontId="102" fillId="0" borderId="6" xfId="3" applyNumberFormat="1" applyFont="1" applyFill="1" applyBorder="1" applyAlignment="1">
      <alignment vertical="top" wrapText="1"/>
    </xf>
    <xf numFmtId="0" fontId="102" fillId="0" borderId="5" xfId="0" applyFont="1" applyBorder="1" applyAlignment="1">
      <alignment vertical="center" wrapText="1"/>
    </xf>
    <xf numFmtId="3" fontId="142" fillId="0" borderId="11" xfId="3" applyNumberFormat="1" applyFont="1" applyFill="1" applyBorder="1" applyAlignment="1">
      <alignment vertical="top" wrapText="1"/>
    </xf>
    <xf numFmtId="3" fontId="142" fillId="0" borderId="9" xfId="3" applyNumberFormat="1" applyFont="1" applyFill="1" applyBorder="1" applyAlignment="1">
      <alignment vertical="top" wrapText="1"/>
    </xf>
    <xf numFmtId="3" fontId="142" fillId="0" borderId="11" xfId="3" applyNumberFormat="1" applyFont="1" applyFill="1" applyBorder="1" applyAlignment="1">
      <alignment horizontal="center" vertical="top" wrapText="1"/>
    </xf>
    <xf numFmtId="3" fontId="142" fillId="0" borderId="9" xfId="3" applyNumberFormat="1" applyFont="1" applyFill="1" applyBorder="1" applyAlignment="1">
      <alignment horizontal="center" vertical="top" wrapText="1"/>
    </xf>
    <xf numFmtId="0" fontId="142" fillId="0" borderId="11" xfId="0" applyFont="1" applyBorder="1" applyAlignment="1">
      <alignment horizontal="center" vertical="top" wrapText="1"/>
    </xf>
    <xf numFmtId="0" fontId="142" fillId="0" borderId="9" xfId="0" applyFont="1" applyBorder="1" applyAlignment="1">
      <alignment horizontal="center" vertical="top" wrapText="1"/>
    </xf>
    <xf numFmtId="166" fontId="137" fillId="0" borderId="0" xfId="3" applyNumberFormat="1" applyFont="1" applyFill="1" applyBorder="1" applyAlignment="1">
      <alignment horizontal="center" vertical="center" wrapText="1"/>
    </xf>
    <xf numFmtId="4" fontId="137" fillId="0" borderId="0" xfId="0" applyNumberFormat="1" applyFont="1"/>
    <xf numFmtId="41" fontId="137" fillId="0" borderId="0" xfId="67" applyFont="1"/>
    <xf numFmtId="171" fontId="102" fillId="0" borderId="0" xfId="0" applyNumberFormat="1" applyFont="1" applyAlignment="1">
      <alignment horizontal="center"/>
    </xf>
    <xf numFmtId="3" fontId="102" fillId="0" borderId="0" xfId="0" applyNumberFormat="1" applyFont="1" applyAlignment="1">
      <alignment horizontal="center"/>
    </xf>
    <xf numFmtId="2" fontId="102" fillId="0" borderId="1" xfId="0" applyNumberFormat="1" applyFont="1" applyBorder="1" applyAlignment="1">
      <alignment horizontal="center" vertical="center" wrapText="1"/>
    </xf>
    <xf numFmtId="3" fontId="102" fillId="0" borderId="1" xfId="0" applyNumberFormat="1" applyFont="1" applyBorder="1" applyAlignment="1">
      <alignment horizontal="right" vertical="top" wrapText="1"/>
    </xf>
    <xf numFmtId="171" fontId="102" fillId="0" borderId="0" xfId="0" applyNumberFormat="1" applyFont="1" applyAlignment="1">
      <alignment horizontal="left"/>
    </xf>
    <xf numFmtId="3" fontId="102" fillId="0" borderId="0" xfId="0" applyNumberFormat="1" applyFont="1" applyAlignment="1">
      <alignment horizontal="left"/>
    </xf>
    <xf numFmtId="3" fontId="137" fillId="0" borderId="0" xfId="0" applyNumberFormat="1" applyFont="1" applyAlignment="1">
      <alignment horizontal="right"/>
    </xf>
    <xf numFmtId="41" fontId="137" fillId="0" borderId="0" xfId="67" applyFont="1" applyFill="1" applyBorder="1"/>
    <xf numFmtId="41" fontId="137" fillId="0" borderId="0" xfId="67" applyFont="1" applyFill="1"/>
    <xf numFmtId="171" fontId="137" fillId="0" borderId="0" xfId="3" applyNumberFormat="1" applyFont="1" applyFill="1" applyBorder="1" applyAlignment="1">
      <alignment horizontal="justify" vertical="top" wrapText="1"/>
    </xf>
    <xf numFmtId="171" fontId="102" fillId="0" borderId="0" xfId="3" applyNumberFormat="1" applyFont="1" applyFill="1" applyBorder="1" applyAlignment="1">
      <alignment horizontal="right" vertical="top" wrapText="1"/>
    </xf>
    <xf numFmtId="171" fontId="137" fillId="0" borderId="0" xfId="0" applyNumberFormat="1" applyFont="1" applyAlignment="1">
      <alignment horizontal="justify" vertical="top" wrapText="1"/>
    </xf>
    <xf numFmtId="171" fontId="102" fillId="0" borderId="0" xfId="0" applyNumberFormat="1" applyFont="1" applyAlignment="1">
      <alignment horizontal="justify" vertical="top" wrapText="1"/>
    </xf>
    <xf numFmtId="3" fontId="137" fillId="0" borderId="0" xfId="0" applyNumberFormat="1" applyFont="1" applyAlignment="1">
      <alignment horizontal="justify" vertical="top" wrapText="1"/>
    </xf>
    <xf numFmtId="3" fontId="137" fillId="0" borderId="0" xfId="0" applyNumberFormat="1" applyFont="1" applyAlignment="1">
      <alignment horizontal="center"/>
    </xf>
    <xf numFmtId="3" fontId="137" fillId="0" borderId="0" xfId="0" applyNumberFormat="1" applyFont="1" applyAlignment="1">
      <alignment horizontal="left"/>
    </xf>
    <xf numFmtId="171" fontId="102" fillId="0" borderId="0" xfId="0" applyNumberFormat="1" applyFont="1" applyAlignment="1">
      <alignment horizontal="right"/>
    </xf>
    <xf numFmtId="0" fontId="137" fillId="0" borderId="0" xfId="0" applyFont="1" applyAlignment="1">
      <alignment horizontal="left"/>
    </xf>
    <xf numFmtId="171" fontId="137" fillId="0" borderId="0" xfId="0" quotePrefix="1" applyNumberFormat="1" applyFont="1"/>
    <xf numFmtId="3" fontId="143" fillId="0" borderId="0" xfId="0" applyNumberFormat="1" applyFont="1" applyAlignment="1">
      <alignment horizontal="right" vertical="center" wrapText="1"/>
    </xf>
    <xf numFmtId="3" fontId="102" fillId="0" borderId="0" xfId="0" applyNumberFormat="1" applyFont="1" applyAlignment="1">
      <alignment horizontal="center" vertical="top" wrapText="1"/>
    </xf>
    <xf numFmtId="41" fontId="17" fillId="0" borderId="0" xfId="67" applyFont="1" applyBorder="1"/>
    <xf numFmtId="3" fontId="91" fillId="0" borderId="0" xfId="0" applyNumberFormat="1" applyFont="1" applyAlignment="1">
      <alignment vertical="center" wrapText="1"/>
    </xf>
    <xf numFmtId="0" fontId="91" fillId="0" borderId="0" xfId="0" applyFont="1" applyAlignment="1">
      <alignment vertical="center" wrapText="1"/>
    </xf>
    <xf numFmtId="0" fontId="73" fillId="0" borderId="0" xfId="0" applyFont="1" applyAlignment="1">
      <alignment vertical="center" wrapText="1"/>
    </xf>
    <xf numFmtId="0" fontId="88" fillId="38" borderId="11" xfId="0" applyFont="1" applyFill="1" applyBorder="1" applyAlignment="1">
      <alignment horizontal="center" vertical="center" wrapText="1"/>
    </xf>
    <xf numFmtId="0" fontId="73" fillId="0" borderId="9" xfId="0" applyFont="1" applyBorder="1" applyAlignment="1">
      <alignment horizontal="center" vertical="center" wrapText="1"/>
    </xf>
    <xf numFmtId="171" fontId="144" fillId="0" borderId="9" xfId="0" applyNumberFormat="1" applyFont="1" applyBorder="1" applyAlignment="1">
      <alignment vertical="top" wrapText="1"/>
    </xf>
    <xf numFmtId="0" fontId="144" fillId="0" borderId="9" xfId="0" applyFont="1" applyBorder="1" applyAlignment="1">
      <alignment vertical="top" wrapText="1"/>
    </xf>
    <xf numFmtId="172" fontId="140" fillId="0" borderId="9" xfId="0" applyNumberFormat="1" applyFont="1" applyBorder="1" applyAlignment="1">
      <alignment horizontal="right" vertical="top" wrapText="1"/>
    </xf>
    <xf numFmtId="171" fontId="140" fillId="0" borderId="9" xfId="1" applyNumberFormat="1" applyFont="1" applyFill="1" applyBorder="1" applyAlignment="1">
      <alignment vertical="top" wrapText="1"/>
    </xf>
    <xf numFmtId="4" fontId="140" fillId="0" borderId="9" xfId="0" applyNumberFormat="1" applyFont="1" applyBorder="1" applyAlignment="1">
      <alignment horizontal="right" vertical="top" wrapText="1"/>
    </xf>
    <xf numFmtId="171" fontId="140" fillId="0" borderId="9" xfId="0" applyNumberFormat="1" applyFont="1" applyBorder="1" applyAlignment="1">
      <alignment vertical="top" wrapText="1"/>
    </xf>
    <xf numFmtId="172" fontId="140" fillId="0" borderId="9" xfId="0" applyNumberFormat="1" applyFont="1" applyBorder="1" applyAlignment="1">
      <alignment vertical="top" wrapText="1"/>
    </xf>
    <xf numFmtId="171" fontId="140" fillId="0" borderId="9" xfId="0" applyNumberFormat="1" applyFont="1" applyBorder="1" applyAlignment="1">
      <alignment horizontal="right" vertical="top" wrapText="1"/>
    </xf>
    <xf numFmtId="172" fontId="144" fillId="0" borderId="9" xfId="0" applyNumberFormat="1" applyFont="1" applyBorder="1" applyAlignment="1">
      <alignment vertical="top" wrapText="1"/>
    </xf>
    <xf numFmtId="172" fontId="144" fillId="0" borderId="9" xfId="0" applyNumberFormat="1" applyFont="1" applyBorder="1" applyAlignment="1">
      <alignment horizontal="right" vertical="top" wrapText="1"/>
    </xf>
    <xf numFmtId="3" fontId="144" fillId="0" borderId="9" xfId="0" applyNumberFormat="1" applyFont="1" applyBorder="1" applyAlignment="1">
      <alignment horizontal="right" vertical="top" wrapText="1"/>
    </xf>
    <xf numFmtId="3" fontId="140" fillId="0" borderId="9" xfId="0" applyNumberFormat="1" applyFont="1" applyBorder="1" applyAlignment="1">
      <alignment horizontal="right" vertical="center" wrapText="1"/>
    </xf>
    <xf numFmtId="171" fontId="140" fillId="0" borderId="9" xfId="0" applyNumberFormat="1" applyFont="1" applyBorder="1" applyAlignment="1">
      <alignment horizontal="right" vertical="center" wrapText="1"/>
    </xf>
    <xf numFmtId="171" fontId="140" fillId="0" borderId="0" xfId="0" applyNumberFormat="1" applyFont="1"/>
    <xf numFmtId="171" fontId="140" fillId="0" borderId="9" xfId="3" applyNumberFormat="1" applyFont="1" applyFill="1" applyBorder="1" applyAlignment="1">
      <alignment horizontal="right" vertical="center" wrapText="1"/>
    </xf>
    <xf numFmtId="171" fontId="140" fillId="0" borderId="29" xfId="2" applyNumberFormat="1" applyFont="1" applyBorder="1" applyAlignment="1">
      <alignment horizontal="center" vertical="center" wrapText="1"/>
    </xf>
    <xf numFmtId="171" fontId="140" fillId="0" borderId="29" xfId="3" applyNumberFormat="1" applyFont="1" applyFill="1" applyBorder="1" applyAlignment="1">
      <alignment horizontal="right" vertical="center" wrapText="1"/>
    </xf>
    <xf numFmtId="3" fontId="140" fillId="0" borderId="0" xfId="0" applyNumberFormat="1" applyFont="1"/>
    <xf numFmtId="171" fontId="140" fillId="0" borderId="0" xfId="0" applyNumberFormat="1" applyFont="1" applyAlignment="1">
      <alignment horizontal="justify" vertical="top" wrapText="1"/>
    </xf>
    <xf numFmtId="171" fontId="144" fillId="0" borderId="0" xfId="0" applyNumberFormat="1" applyFont="1" applyAlignment="1">
      <alignment horizontal="right" vertical="top" wrapText="1"/>
    </xf>
    <xf numFmtId="0" fontId="140" fillId="0" borderId="0" xfId="0" applyFont="1"/>
    <xf numFmtId="3" fontId="91" fillId="0" borderId="15" xfId="0" applyNumberFormat="1" applyFont="1" applyBorder="1" applyAlignment="1">
      <alignment horizontal="right" wrapText="1"/>
    </xf>
    <xf numFmtId="3" fontId="91" fillId="0" borderId="14" xfId="0" applyNumberFormat="1" applyFont="1" applyBorder="1" applyAlignment="1">
      <alignment horizontal="right" wrapText="1"/>
    </xf>
    <xf numFmtId="3" fontId="91" fillId="0" borderId="40" xfId="0" applyNumberFormat="1" applyFont="1" applyBorder="1" applyAlignment="1">
      <alignment horizontal="right" wrapText="1"/>
    </xf>
    <xf numFmtId="3" fontId="90" fillId="0" borderId="1" xfId="0" applyNumberFormat="1" applyFont="1" applyBorder="1" applyAlignment="1">
      <alignment horizontal="right" wrapText="1"/>
    </xf>
    <xf numFmtId="3" fontId="91" fillId="0" borderId="9" xfId="0" applyNumberFormat="1" applyFont="1" applyBorder="1" applyAlignment="1">
      <alignment horizontal="right" wrapText="1"/>
    </xf>
    <xf numFmtId="3" fontId="90" fillId="0" borderId="9" xfId="0" applyNumberFormat="1" applyFont="1" applyBorder="1" applyAlignment="1">
      <alignment horizontal="right" wrapText="1"/>
    </xf>
    <xf numFmtId="0" fontId="91" fillId="0" borderId="9" xfId="0" applyFont="1" applyBorder="1" applyAlignment="1">
      <alignment horizontal="center" wrapText="1"/>
    </xf>
    <xf numFmtId="171" fontId="140" fillId="0" borderId="9" xfId="0" applyNumberFormat="1" applyFont="1" applyBorder="1" applyAlignment="1">
      <alignment horizontal="center" wrapText="1"/>
    </xf>
    <xf numFmtId="3" fontId="140" fillId="0" borderId="9" xfId="3" applyNumberFormat="1" applyFont="1" applyFill="1" applyBorder="1" applyAlignment="1">
      <alignment wrapText="1"/>
    </xf>
    <xf numFmtId="3" fontId="140" fillId="0" borderId="9" xfId="0" applyNumberFormat="1" applyFont="1" applyBorder="1" applyAlignment="1">
      <alignment wrapText="1"/>
    </xf>
    <xf numFmtId="3" fontId="144" fillId="0" borderId="9" xfId="0" applyNumberFormat="1" applyFont="1" applyBorder="1" applyAlignment="1">
      <alignment horizontal="right" wrapText="1"/>
    </xf>
    <xf numFmtId="0" fontId="91" fillId="0" borderId="1" xfId="0" applyFont="1" applyBorder="1" applyAlignment="1">
      <alignment horizontal="center" wrapText="1"/>
    </xf>
    <xf numFmtId="171" fontId="140" fillId="0" borderId="1" xfId="0" applyNumberFormat="1" applyFont="1" applyBorder="1" applyAlignment="1">
      <alignment horizontal="right" wrapText="1"/>
    </xf>
    <xf numFmtId="166" fontId="91" fillId="0" borderId="7" xfId="3" applyNumberFormat="1" applyFont="1" applyFill="1" applyBorder="1" applyAlignment="1">
      <alignment horizontal="center" wrapText="1"/>
    </xf>
    <xf numFmtId="171" fontId="140" fillId="0" borderId="7" xfId="3" applyNumberFormat="1" applyFont="1" applyFill="1" applyBorder="1" applyAlignment="1">
      <alignment wrapText="1"/>
    </xf>
    <xf numFmtId="171" fontId="140" fillId="0" borderId="7" xfId="3" applyNumberFormat="1" applyFont="1" applyFill="1" applyBorder="1" applyAlignment="1">
      <alignment horizontal="right" wrapText="1"/>
    </xf>
    <xf numFmtId="0" fontId="90" fillId="0" borderId="1" xfId="0" applyFont="1" applyBorder="1" applyAlignment="1">
      <alignment horizontal="justify" wrapText="1"/>
    </xf>
    <xf numFmtId="171" fontId="144" fillId="0" borderId="1" xfId="3" applyNumberFormat="1" applyFont="1" applyFill="1" applyBorder="1" applyAlignment="1">
      <alignment horizontal="right" wrapText="1"/>
    </xf>
    <xf numFmtId="166" fontId="91" fillId="0" borderId="14" xfId="3" applyNumberFormat="1" applyFont="1" applyFill="1" applyBorder="1" applyAlignment="1">
      <alignment horizontal="center" wrapText="1"/>
    </xf>
    <xf numFmtId="171" fontId="91" fillId="0" borderId="15" xfId="0" applyNumberFormat="1" applyFont="1" applyBorder="1"/>
    <xf numFmtId="171" fontId="140" fillId="0" borderId="1" xfId="3" applyNumberFormat="1" applyFont="1" applyFill="1" applyBorder="1" applyAlignment="1">
      <alignment horizontal="right" wrapText="1"/>
    </xf>
    <xf numFmtId="171" fontId="91" fillId="0" borderId="14" xfId="0" applyNumberFormat="1" applyFont="1" applyBorder="1"/>
    <xf numFmtId="171" fontId="140" fillId="0" borderId="9" xfId="3" applyNumberFormat="1" applyFont="1" applyFill="1" applyBorder="1" applyAlignment="1">
      <alignment horizontal="right" wrapText="1"/>
    </xf>
    <xf numFmtId="171" fontId="90" fillId="0" borderId="1" xfId="3" applyNumberFormat="1" applyFont="1" applyFill="1" applyBorder="1" applyAlignment="1">
      <alignment horizontal="right" wrapText="1"/>
    </xf>
    <xf numFmtId="171" fontId="90" fillId="0" borderId="1" xfId="0" applyNumberFormat="1" applyFont="1" applyBorder="1" applyAlignment="1">
      <alignment horizontal="right" wrapText="1"/>
    </xf>
    <xf numFmtId="3" fontId="91" fillId="0" borderId="9" xfId="0" applyNumberFormat="1" applyFont="1" applyBorder="1" applyAlignment="1">
      <alignment wrapText="1"/>
    </xf>
    <xf numFmtId="171" fontId="140" fillId="0" borderId="9" xfId="0" applyNumberFormat="1" applyFont="1" applyBorder="1" applyAlignment="1">
      <alignment wrapText="1"/>
    </xf>
    <xf numFmtId="3" fontId="90" fillId="0" borderId="9" xfId="0" applyNumberFormat="1" applyFont="1" applyBorder="1" applyAlignment="1">
      <alignment wrapText="1"/>
    </xf>
    <xf numFmtId="3" fontId="144" fillId="0" borderId="9" xfId="0" applyNumberFormat="1" applyFont="1" applyBorder="1" applyAlignment="1">
      <alignment wrapText="1"/>
    </xf>
    <xf numFmtId="171" fontId="91" fillId="0" borderId="9" xfId="0" applyNumberFormat="1" applyFont="1" applyBorder="1" applyAlignment="1">
      <alignment horizontal="right" wrapText="1"/>
    </xf>
    <xf numFmtId="171" fontId="140" fillId="0" borderId="9" xfId="0" applyNumberFormat="1" applyFont="1" applyBorder="1" applyAlignment="1">
      <alignment horizontal="right" wrapText="1"/>
    </xf>
    <xf numFmtId="3" fontId="140" fillId="0" borderId="9" xfId="0" applyNumberFormat="1" applyFont="1" applyBorder="1"/>
    <xf numFmtId="0" fontId="90" fillId="0" borderId="9" xfId="0" applyFont="1" applyBorder="1" applyAlignment="1">
      <alignment horizontal="center" wrapText="1"/>
    </xf>
    <xf numFmtId="0" fontId="91" fillId="0" borderId="9" xfId="0" applyFont="1" applyBorder="1" applyAlignment="1">
      <alignment horizontal="right" wrapText="1"/>
    </xf>
    <xf numFmtId="4" fontId="91" fillId="0" borderId="9" xfId="1" applyNumberFormat="1" applyFont="1" applyFill="1" applyBorder="1" applyAlignment="1">
      <alignment horizontal="right" wrapText="1"/>
    </xf>
    <xf numFmtId="172" fontId="140" fillId="0" borderId="9" xfId="0" applyNumberFormat="1" applyFont="1" applyBorder="1" applyAlignment="1">
      <alignment horizontal="right" wrapText="1"/>
    </xf>
    <xf numFmtId="174" fontId="140" fillId="0" borderId="9" xfId="1" applyNumberFormat="1" applyFont="1" applyFill="1" applyBorder="1" applyAlignment="1">
      <alignment horizontal="right" wrapText="1"/>
    </xf>
    <xf numFmtId="171" fontId="140" fillId="0" borderId="9" xfId="1" applyNumberFormat="1" applyFont="1" applyFill="1" applyBorder="1" applyAlignment="1">
      <alignment horizontal="right" wrapText="1"/>
    </xf>
    <xf numFmtId="4" fontId="90" fillId="0" borderId="9" xfId="0" applyNumberFormat="1" applyFont="1" applyBorder="1" applyAlignment="1">
      <alignment horizontal="right" wrapText="1"/>
    </xf>
    <xf numFmtId="172" fontId="144" fillId="0" borderId="9" xfId="0" applyNumberFormat="1" applyFont="1" applyBorder="1" applyAlignment="1">
      <alignment horizontal="right" wrapText="1"/>
    </xf>
    <xf numFmtId="0" fontId="91" fillId="0" borderId="12" xfId="0" applyFont="1" applyBorder="1" applyAlignment="1">
      <alignment horizontal="left" wrapText="1"/>
    </xf>
    <xf numFmtId="4" fontId="91" fillId="0" borderId="9" xfId="0" applyNumberFormat="1" applyFont="1" applyBorder="1" applyAlignment="1">
      <alignment horizontal="center" wrapText="1"/>
    </xf>
    <xf numFmtId="3" fontId="140" fillId="0" borderId="9" xfId="0" applyNumberFormat="1" applyFont="1" applyBorder="1" applyAlignment="1">
      <alignment horizontal="right" wrapText="1"/>
    </xf>
    <xf numFmtId="3" fontId="91" fillId="0" borderId="9" xfId="0" applyNumberFormat="1" applyFont="1" applyBorder="1" applyAlignment="1">
      <alignment horizontal="center" wrapText="1"/>
    </xf>
    <xf numFmtId="172" fontId="91" fillId="0" borderId="9" xfId="0" applyNumberFormat="1" applyFont="1" applyBorder="1" applyAlignment="1">
      <alignment horizontal="right" wrapText="1"/>
    </xf>
    <xf numFmtId="3" fontId="90" fillId="0" borderId="9" xfId="0" applyNumberFormat="1" applyFont="1" applyBorder="1" applyAlignment="1">
      <alignment horizontal="center" wrapText="1"/>
    </xf>
    <xf numFmtId="172" fontId="90" fillId="0" borderId="9" xfId="0" applyNumberFormat="1" applyFont="1" applyBorder="1" applyAlignment="1">
      <alignment horizontal="right" wrapText="1"/>
    </xf>
    <xf numFmtId="171" fontId="144" fillId="0" borderId="9" xfId="0" applyNumberFormat="1" applyFont="1" applyBorder="1" applyAlignment="1">
      <alignment horizontal="right" wrapText="1"/>
    </xf>
    <xf numFmtId="175" fontId="140" fillId="0" borderId="9" xfId="0" applyNumberFormat="1" applyFont="1" applyBorder="1" applyAlignment="1">
      <alignment horizontal="right" wrapText="1"/>
    </xf>
    <xf numFmtId="172" fontId="91" fillId="0" borderId="9" xfId="1" applyNumberFormat="1" applyFont="1" applyFill="1" applyBorder="1" applyAlignment="1">
      <alignment horizontal="right" wrapText="1"/>
    </xf>
    <xf numFmtId="4" fontId="91" fillId="0" borderId="9" xfId="0" applyNumberFormat="1" applyFont="1" applyBorder="1" applyAlignment="1">
      <alignment horizontal="right" wrapText="1"/>
    </xf>
    <xf numFmtId="0" fontId="91" fillId="0" borderId="0" xfId="0" applyFont="1" applyAlignment="1">
      <alignment horizontal="justify" wrapText="1"/>
    </xf>
    <xf numFmtId="3" fontId="91" fillId="0" borderId="0" xfId="0" applyNumberFormat="1" applyFont="1" applyAlignment="1">
      <alignment horizontal="center" wrapText="1"/>
    </xf>
    <xf numFmtId="4" fontId="91" fillId="0" borderId="0" xfId="1" applyNumberFormat="1" applyFont="1" applyFill="1" applyBorder="1" applyAlignment="1">
      <alignment horizontal="right" wrapText="1"/>
    </xf>
    <xf numFmtId="171" fontId="140" fillId="0" borderId="0" xfId="0" applyNumberFormat="1" applyFont="1" applyAlignment="1">
      <alignment horizontal="right" wrapText="1"/>
    </xf>
    <xf numFmtId="0" fontId="90" fillId="0" borderId="9" xfId="2" applyFont="1" applyBorder="1" applyAlignment="1">
      <alignment horizontal="center" wrapText="1"/>
    </xf>
    <xf numFmtId="171" fontId="91" fillId="0" borderId="9" xfId="2" applyNumberFormat="1" applyFont="1" applyBorder="1" applyAlignment="1">
      <alignment horizontal="center" wrapText="1"/>
    </xf>
    <xf numFmtId="3" fontId="140" fillId="0" borderId="9" xfId="2" applyNumberFormat="1" applyFont="1" applyBorder="1" applyAlignment="1">
      <alignment horizontal="right" wrapText="1"/>
    </xf>
    <xf numFmtId="3" fontId="140" fillId="0" borderId="9" xfId="2" quotePrefix="1" applyNumberFormat="1" applyFont="1" applyBorder="1" applyAlignment="1">
      <alignment horizontal="center" wrapText="1"/>
    </xf>
    <xf numFmtId="0" fontId="90" fillId="0" borderId="12" xfId="2" applyFont="1" applyBorder="1" applyAlignment="1">
      <alignment horizontal="left" wrapText="1"/>
    </xf>
    <xf numFmtId="171" fontId="144" fillId="0" borderId="9" xfId="3" applyNumberFormat="1" applyFont="1" applyFill="1" applyBorder="1" applyAlignment="1">
      <alignment horizontal="right" wrapText="1"/>
    </xf>
    <xf numFmtId="171" fontId="144" fillId="0" borderId="9" xfId="3" applyNumberFormat="1" applyFont="1" applyFill="1" applyBorder="1" applyAlignment="1">
      <alignment wrapText="1"/>
    </xf>
    <xf numFmtId="0" fontId="144" fillId="0" borderId="9" xfId="2" applyFont="1" applyBorder="1" applyAlignment="1">
      <alignment wrapText="1"/>
    </xf>
    <xf numFmtId="171" fontId="144" fillId="0" borderId="12" xfId="3" applyNumberFormat="1" applyFont="1" applyFill="1" applyBorder="1" applyAlignment="1">
      <alignment wrapText="1"/>
    </xf>
    <xf numFmtId="3" fontId="144" fillId="0" borderId="12" xfId="3" applyNumberFormat="1" applyFont="1" applyFill="1" applyBorder="1" applyAlignment="1">
      <alignment wrapText="1"/>
    </xf>
    <xf numFmtId="0" fontId="144" fillId="0" borderId="12" xfId="2" applyFont="1" applyBorder="1" applyAlignment="1">
      <alignment wrapText="1"/>
    </xf>
    <xf numFmtId="175" fontId="144" fillId="0" borderId="9" xfId="77" applyNumberFormat="1" applyFont="1" applyFill="1" applyBorder="1" applyAlignment="1">
      <alignment wrapText="1"/>
    </xf>
    <xf numFmtId="0" fontId="90" fillId="0" borderId="12" xfId="2" applyFont="1" applyBorder="1" applyAlignment="1">
      <alignment horizontal="center" wrapText="1"/>
    </xf>
    <xf numFmtId="171" fontId="91" fillId="0" borderId="12" xfId="2" applyNumberFormat="1" applyFont="1" applyBorder="1" applyAlignment="1">
      <alignment horizontal="center" wrapText="1"/>
    </xf>
    <xf numFmtId="171" fontId="140" fillId="0" borderId="12" xfId="3" applyNumberFormat="1" applyFont="1" applyFill="1" applyBorder="1" applyAlignment="1">
      <alignment horizontal="right" wrapText="1"/>
    </xf>
    <xf numFmtId="166" fontId="140" fillId="0" borderId="12" xfId="3" applyNumberFormat="1" applyFont="1" applyFill="1" applyBorder="1" applyAlignment="1">
      <alignment horizontal="center" wrapText="1"/>
    </xf>
    <xf numFmtId="3" fontId="144" fillId="0" borderId="9" xfId="3" applyNumberFormat="1" applyFont="1" applyFill="1" applyBorder="1" applyAlignment="1">
      <alignment wrapText="1"/>
    </xf>
    <xf numFmtId="0" fontId="140" fillId="0" borderId="9" xfId="0" applyFont="1" applyBorder="1"/>
    <xf numFmtId="171" fontId="140" fillId="0" borderId="9" xfId="2" applyNumberFormat="1" applyFont="1" applyBorder="1" applyAlignment="1">
      <alignment horizontal="right" wrapText="1"/>
    </xf>
    <xf numFmtId="166" fontId="140" fillId="0" borderId="9" xfId="3" applyNumberFormat="1" applyFont="1" applyFill="1" applyBorder="1" applyAlignment="1">
      <alignment horizontal="center" wrapText="1"/>
    </xf>
    <xf numFmtId="166" fontId="90" fillId="0" borderId="9" xfId="3" applyNumberFormat="1" applyFont="1" applyFill="1" applyBorder="1" applyAlignment="1">
      <alignment horizontal="center" wrapText="1"/>
    </xf>
    <xf numFmtId="166" fontId="144" fillId="0" borderId="9" xfId="3" applyNumberFormat="1" applyFont="1" applyFill="1" applyBorder="1" applyAlignment="1">
      <alignment horizontal="center" wrapText="1"/>
    </xf>
    <xf numFmtId="3" fontId="144" fillId="0" borderId="0" xfId="3" applyNumberFormat="1" applyFont="1" applyFill="1" applyBorder="1" applyAlignment="1">
      <alignment wrapText="1"/>
    </xf>
    <xf numFmtId="3" fontId="140" fillId="0" borderId="0" xfId="0" applyNumberFormat="1" applyFont="1" applyAlignment="1">
      <alignment wrapText="1"/>
    </xf>
    <xf numFmtId="171" fontId="91" fillId="0" borderId="9" xfId="3" applyNumberFormat="1" applyFont="1" applyFill="1" applyBorder="1" applyAlignment="1">
      <alignment horizontal="right" wrapText="1"/>
    </xf>
    <xf numFmtId="171" fontId="90" fillId="0" borderId="9" xfId="3" applyNumberFormat="1" applyFont="1" applyFill="1" applyBorder="1" applyAlignment="1">
      <alignment horizontal="right" wrapText="1"/>
    </xf>
    <xf numFmtId="171" fontId="91" fillId="0" borderId="11" xfId="3" applyNumberFormat="1" applyFont="1" applyFill="1" applyBorder="1" applyAlignment="1">
      <alignment wrapText="1"/>
    </xf>
    <xf numFmtId="171" fontId="91" fillId="0" borderId="12" xfId="3" applyNumberFormat="1" applyFont="1" applyFill="1" applyBorder="1" applyAlignment="1">
      <alignment wrapText="1"/>
    </xf>
    <xf numFmtId="171" fontId="140" fillId="0" borderId="12" xfId="3" applyNumberFormat="1" applyFont="1" applyFill="1" applyBorder="1" applyAlignment="1">
      <alignment wrapText="1"/>
    </xf>
    <xf numFmtId="171" fontId="140" fillId="0" borderId="13" xfId="3" applyNumberFormat="1" applyFont="1" applyFill="1" applyBorder="1" applyAlignment="1">
      <alignment wrapText="1"/>
    </xf>
    <xf numFmtId="171" fontId="91" fillId="0" borderId="9" xfId="2" applyNumberFormat="1" applyFont="1" applyBorder="1" applyAlignment="1">
      <alignment horizontal="right" wrapText="1"/>
    </xf>
    <xf numFmtId="166" fontId="91" fillId="0" borderId="2" xfId="3" applyNumberFormat="1" applyFont="1" applyFill="1" applyBorder="1" applyAlignment="1">
      <alignment horizontal="center" wrapText="1"/>
    </xf>
    <xf numFmtId="171" fontId="91" fillId="0" borderId="2" xfId="3" applyNumberFormat="1" applyFont="1" applyFill="1" applyBorder="1" applyAlignment="1">
      <alignment horizontal="right" wrapText="1"/>
    </xf>
    <xf numFmtId="41" fontId="91" fillId="0" borderId="0" xfId="67" applyFont="1"/>
    <xf numFmtId="171" fontId="90" fillId="0" borderId="9" xfId="0" applyNumberFormat="1" applyFont="1" applyBorder="1" applyAlignment="1">
      <alignment horizontal="right" wrapText="1"/>
    </xf>
    <xf numFmtId="41" fontId="71" fillId="0" borderId="0" xfId="67" applyFont="1"/>
    <xf numFmtId="3" fontId="91" fillId="0" borderId="40" xfId="0" applyNumberFormat="1" applyFont="1" applyBorder="1"/>
    <xf numFmtId="3" fontId="86" fillId="0" borderId="3" xfId="0" applyNumberFormat="1" applyFont="1" applyBorder="1"/>
    <xf numFmtId="3" fontId="71" fillId="0" borderId="3" xfId="0" applyNumberFormat="1" applyFont="1" applyBorder="1"/>
    <xf numFmtId="209" fontId="91" fillId="0" borderId="0" xfId="0" applyNumberFormat="1" applyFont="1"/>
    <xf numFmtId="3" fontId="74" fillId="0" borderId="0" xfId="0" applyNumberFormat="1" applyFont="1"/>
    <xf numFmtId="3" fontId="91" fillId="0" borderId="3" xfId="0" applyNumberFormat="1" applyFont="1" applyBorder="1" applyAlignment="1">
      <alignment vertical="top" wrapText="1"/>
    </xf>
    <xf numFmtId="0" fontId="91" fillId="0" borderId="45" xfId="0" applyFont="1" applyBorder="1" applyAlignment="1">
      <alignment horizontal="left" vertical="center" wrapText="1"/>
    </xf>
    <xf numFmtId="3" fontId="91" fillId="0" borderId="16" xfId="0" applyNumberFormat="1" applyFont="1" applyBorder="1" applyAlignment="1">
      <alignment vertical="top" wrapText="1"/>
    </xf>
    <xf numFmtId="0" fontId="91" fillId="0" borderId="27" xfId="0" applyFont="1" applyBorder="1"/>
    <xf numFmtId="3" fontId="91" fillId="0" borderId="3" xfId="0" applyNumberFormat="1" applyFont="1" applyBorder="1" applyAlignment="1">
      <alignment vertical="center"/>
    </xf>
    <xf numFmtId="3" fontId="91" fillId="0" borderId="16" xfId="0" applyNumberFormat="1" applyFont="1" applyBorder="1"/>
    <xf numFmtId="0" fontId="93" fillId="0" borderId="3" xfId="0" applyFont="1" applyBorder="1" applyAlignment="1">
      <alignment horizontal="center"/>
    </xf>
    <xf numFmtId="0" fontId="92" fillId="0" borderId="3" xfId="0" applyFont="1" applyBorder="1"/>
    <xf numFmtId="0" fontId="91" fillId="0" borderId="45" xfId="0" applyFont="1" applyBorder="1"/>
    <xf numFmtId="3" fontId="102" fillId="0" borderId="0" xfId="0" applyNumberFormat="1" applyFont="1"/>
    <xf numFmtId="3" fontId="91" fillId="0" borderId="14" xfId="0" applyNumberFormat="1" applyFont="1" applyBorder="1"/>
    <xf numFmtId="4" fontId="91" fillId="0" borderId="3" xfId="0" applyNumberFormat="1" applyFont="1" applyBorder="1" applyAlignment="1">
      <alignment vertical="top" wrapText="1"/>
    </xf>
    <xf numFmtId="4" fontId="91" fillId="0" borderId="3" xfId="0" applyNumberFormat="1" applyFont="1" applyBorder="1"/>
    <xf numFmtId="0" fontId="137" fillId="0" borderId="0" xfId="4" applyFont="1" applyAlignment="1">
      <alignment vertical="top" wrapText="1"/>
    </xf>
    <xf numFmtId="4" fontId="74" fillId="0" borderId="9" xfId="0" applyNumberFormat="1" applyFont="1" applyBorder="1"/>
    <xf numFmtId="3" fontId="74" fillId="0" borderId="9" xfId="4" applyNumberFormat="1" applyFont="1" applyBorder="1" applyAlignment="1">
      <alignment vertical="top" wrapText="1"/>
    </xf>
    <xf numFmtId="171" fontId="74" fillId="0" borderId="9" xfId="4" applyNumberFormat="1" applyFont="1" applyBorder="1" applyAlignment="1">
      <alignment vertical="top" wrapText="1"/>
    </xf>
    <xf numFmtId="4" fontId="74" fillId="0" borderId="0" xfId="0" applyNumberFormat="1" applyFont="1"/>
    <xf numFmtId="3" fontId="74" fillId="0" borderId="0" xfId="4" applyNumberFormat="1" applyFont="1" applyAlignment="1">
      <alignment vertical="top" wrapText="1"/>
    </xf>
    <xf numFmtId="171" fontId="74" fillId="0" borderId="0" xfId="4" applyNumberFormat="1" applyFont="1" applyAlignment="1">
      <alignment vertical="top" wrapText="1"/>
    </xf>
    <xf numFmtId="41" fontId="91" fillId="0" borderId="16" xfId="67" applyFont="1" applyBorder="1" applyAlignment="1">
      <alignment vertical="top" wrapText="1"/>
    </xf>
    <xf numFmtId="41" fontId="91" fillId="0" borderId="16" xfId="67" applyFont="1" applyBorder="1"/>
    <xf numFmtId="0" fontId="73" fillId="0" borderId="11" xfId="0" applyFont="1" applyBorder="1" applyAlignment="1">
      <alignment horizontal="center"/>
    </xf>
    <xf numFmtId="0" fontId="73" fillId="0" borderId="12" xfId="0" applyFont="1" applyBorder="1" applyAlignment="1">
      <alignment horizontal="center"/>
    </xf>
    <xf numFmtId="0" fontId="73" fillId="0" borderId="13" xfId="0" applyFont="1" applyBorder="1" applyAlignment="1">
      <alignment horizontal="center"/>
    </xf>
    <xf numFmtId="0" fontId="73" fillId="0" borderId="9" xfId="0" applyFont="1" applyBorder="1" applyAlignment="1">
      <alignment horizontal="center" vertical="center" wrapText="1"/>
    </xf>
    <xf numFmtId="0" fontId="73" fillId="0" borderId="9" xfId="0" applyFont="1" applyBorder="1" applyAlignment="1">
      <alignment horizontal="center"/>
    </xf>
    <xf numFmtId="10" fontId="73" fillId="0" borderId="9" xfId="0" applyNumberFormat="1" applyFont="1" applyBorder="1" applyAlignment="1">
      <alignment horizontal="center"/>
    </xf>
    <xf numFmtId="0" fontId="83" fillId="38" borderId="11" xfId="0" applyFont="1" applyFill="1" applyBorder="1" applyAlignment="1">
      <alignment horizontal="center" vertical="center" wrapText="1"/>
    </xf>
    <xf numFmtId="0" fontId="83" fillId="38" borderId="12" xfId="0" applyFont="1" applyFill="1" applyBorder="1" applyAlignment="1">
      <alignment horizontal="center" vertical="center" wrapText="1"/>
    </xf>
    <xf numFmtId="0" fontId="83" fillId="38" borderId="13" xfId="0" applyFont="1" applyFill="1" applyBorder="1" applyAlignment="1">
      <alignment horizontal="center" vertical="center" wrapText="1"/>
    </xf>
    <xf numFmtId="9" fontId="73" fillId="0" borderId="9" xfId="0" applyNumberFormat="1" applyFont="1" applyBorder="1" applyAlignment="1">
      <alignment horizontal="center"/>
    </xf>
    <xf numFmtId="6" fontId="73" fillId="0" borderId="0" xfId="0" applyNumberFormat="1" applyFont="1" applyAlignment="1">
      <alignment horizontal="right"/>
    </xf>
    <xf numFmtId="0" fontId="73" fillId="0" borderId="14" xfId="0" applyFont="1" applyBorder="1" applyAlignment="1">
      <alignment horizontal="center" vertical="center" wrapText="1"/>
    </xf>
    <xf numFmtId="0" fontId="73" fillId="0" borderId="3" xfId="0" applyFont="1" applyBorder="1" applyAlignment="1">
      <alignment horizontal="center" vertical="center" wrapText="1"/>
    </xf>
    <xf numFmtId="0" fontId="73" fillId="0" borderId="16" xfId="0" applyFont="1" applyBorder="1" applyAlignment="1">
      <alignment horizontal="center" vertical="center" wrapText="1"/>
    </xf>
    <xf numFmtId="3" fontId="73" fillId="0" borderId="14" xfId="0" applyNumberFormat="1" applyFont="1" applyBorder="1" applyAlignment="1">
      <alignment horizontal="right" vertical="center" wrapText="1"/>
    </xf>
    <xf numFmtId="3" fontId="73" fillId="0" borderId="3" xfId="0" applyNumberFormat="1" applyFont="1" applyBorder="1" applyAlignment="1">
      <alignment horizontal="right" vertical="center" wrapText="1"/>
    </xf>
    <xf numFmtId="0" fontId="83" fillId="38" borderId="9" xfId="0" applyFont="1" applyFill="1" applyBorder="1" applyAlignment="1">
      <alignment horizontal="center" vertical="center" wrapText="1"/>
    </xf>
    <xf numFmtId="3" fontId="73" fillId="0" borderId="16" xfId="0" applyNumberFormat="1" applyFont="1" applyBorder="1" applyAlignment="1">
      <alignment horizontal="right" vertical="center" wrapText="1"/>
    </xf>
    <xf numFmtId="0" fontId="73" fillId="0" borderId="9" xfId="0" applyFont="1" applyBorder="1" applyAlignment="1">
      <alignment horizontal="left" vertical="center" wrapText="1"/>
    </xf>
    <xf numFmtId="10" fontId="73" fillId="0" borderId="14" xfId="0" applyNumberFormat="1" applyFont="1" applyBorder="1" applyAlignment="1">
      <alignment horizontal="center" vertical="center"/>
    </xf>
    <xf numFmtId="10" fontId="73" fillId="0" borderId="3" xfId="0" applyNumberFormat="1" applyFont="1" applyBorder="1" applyAlignment="1">
      <alignment horizontal="center" vertical="center"/>
    </xf>
    <xf numFmtId="10" fontId="73" fillId="0" borderId="16" xfId="0" applyNumberFormat="1" applyFont="1" applyBorder="1" applyAlignment="1">
      <alignment horizontal="center" vertical="center"/>
    </xf>
    <xf numFmtId="0" fontId="74" fillId="0" borderId="0" xfId="0" applyFont="1" applyAlignment="1">
      <alignment horizontal="left"/>
    </xf>
    <xf numFmtId="0" fontId="75" fillId="0" borderId="0" xfId="0" applyFont="1" applyAlignment="1">
      <alignment horizontal="center"/>
    </xf>
    <xf numFmtId="0" fontId="74" fillId="0" borderId="0" xfId="0" applyFont="1" applyAlignment="1">
      <alignment horizontal="center"/>
    </xf>
    <xf numFmtId="10" fontId="73" fillId="0" borderId="14" xfId="0" applyNumberFormat="1" applyFont="1" applyBorder="1" applyAlignment="1">
      <alignment horizontal="center" vertical="center" wrapText="1"/>
    </xf>
    <xf numFmtId="10" fontId="73" fillId="0" borderId="3" xfId="0" applyNumberFormat="1" applyFont="1" applyBorder="1" applyAlignment="1">
      <alignment horizontal="center" vertical="center" wrapText="1"/>
    </xf>
    <xf numFmtId="10" fontId="73" fillId="0" borderId="16" xfId="0" applyNumberFormat="1" applyFont="1" applyBorder="1" applyAlignment="1">
      <alignment horizontal="center" vertical="center" wrapText="1"/>
    </xf>
    <xf numFmtId="0" fontId="83" fillId="38" borderId="11" xfId="0" applyFont="1" applyFill="1" applyBorder="1" applyAlignment="1">
      <alignment horizontal="center" vertical="center"/>
    </xf>
    <xf numFmtId="0" fontId="83" fillId="38" borderId="12" xfId="0" applyFont="1" applyFill="1" applyBorder="1" applyAlignment="1">
      <alignment horizontal="center" vertical="center"/>
    </xf>
    <xf numFmtId="0" fontId="83" fillId="38" borderId="13" xfId="0" applyFont="1" applyFill="1" applyBorder="1" applyAlignment="1">
      <alignment horizontal="center" vertical="center"/>
    </xf>
    <xf numFmtId="0" fontId="73" fillId="0" borderId="0" xfId="0" applyFont="1" applyAlignment="1">
      <alignment horizontal="left" vertical="top" wrapText="1"/>
    </xf>
    <xf numFmtId="0" fontId="80" fillId="0" borderId="0" xfId="0" applyFont="1" applyAlignment="1">
      <alignment horizontal="left"/>
    </xf>
    <xf numFmtId="0" fontId="74" fillId="0" borderId="9" xfId="0" applyFont="1" applyBorder="1" applyAlignment="1">
      <alignment horizontal="center"/>
    </xf>
    <xf numFmtId="0" fontId="17" fillId="0" borderId="0" xfId="4" applyFont="1" applyAlignment="1">
      <alignment horizontal="center" vertical="top" wrapText="1"/>
    </xf>
    <xf numFmtId="0" fontId="6" fillId="0" borderId="9" xfId="0" applyFont="1" applyBorder="1" applyAlignment="1">
      <alignment horizontal="center" vertical="center" wrapText="1"/>
    </xf>
    <xf numFmtId="0" fontId="10" fillId="0" borderId="9" xfId="0" applyFont="1" applyBorder="1" applyAlignment="1">
      <alignment horizontal="center"/>
    </xf>
    <xf numFmtId="0" fontId="40" fillId="0" borderId="0" xfId="0" applyFont="1" applyAlignment="1">
      <alignment horizontal="center"/>
    </xf>
    <xf numFmtId="0" fontId="40" fillId="0" borderId="0" xfId="0" applyFont="1" applyAlignment="1">
      <alignment horizontal="left"/>
    </xf>
    <xf numFmtId="2" fontId="76" fillId="0" borderId="0" xfId="0" applyNumberFormat="1" applyFont="1" applyAlignment="1">
      <alignment horizontal="center" vertical="center" wrapText="1"/>
    </xf>
    <xf numFmtId="0" fontId="82" fillId="0" borderId="0" xfId="0" applyFont="1" applyAlignment="1">
      <alignment horizontal="left"/>
    </xf>
    <xf numFmtId="2" fontId="74" fillId="0" borderId="0" xfId="0" applyNumberFormat="1" applyFont="1" applyAlignment="1">
      <alignment horizontal="center" vertical="center" wrapText="1"/>
    </xf>
    <xf numFmtId="0" fontId="21" fillId="6" borderId="9" xfId="0" applyFont="1" applyFill="1" applyBorder="1" applyAlignment="1">
      <alignment horizontal="center" vertical="center" wrapText="1"/>
    </xf>
    <xf numFmtId="0" fontId="22" fillId="6" borderId="9" xfId="0" applyFont="1" applyFill="1" applyBorder="1" applyAlignment="1">
      <alignment horizontal="center"/>
    </xf>
    <xf numFmtId="0" fontId="72" fillId="0" borderId="0" xfId="0" applyFont="1" applyAlignment="1">
      <alignment horizontal="center"/>
    </xf>
    <xf numFmtId="3" fontId="84" fillId="0" borderId="10" xfId="3" applyNumberFormat="1" applyFont="1" applyFill="1" applyBorder="1" applyAlignment="1" applyProtection="1">
      <alignment horizontal="center" wrapText="1"/>
    </xf>
    <xf numFmtId="3" fontId="84" fillId="0" borderId="25" xfId="3" applyNumberFormat="1" applyFont="1" applyFill="1" applyBorder="1" applyAlignment="1" applyProtection="1">
      <alignment horizontal="center" wrapText="1"/>
    </xf>
    <xf numFmtId="3" fontId="84" fillId="0" borderId="5" xfId="3" applyNumberFormat="1" applyFont="1" applyFill="1" applyBorder="1" applyAlignment="1" applyProtection="1">
      <alignment horizontal="center" wrapText="1"/>
    </xf>
    <xf numFmtId="3" fontId="84" fillId="0" borderId="26" xfId="3" applyNumberFormat="1" applyFont="1" applyFill="1" applyBorder="1" applyAlignment="1" applyProtection="1">
      <alignment horizontal="center" wrapText="1"/>
    </xf>
    <xf numFmtId="3" fontId="84" fillId="0" borderId="27" xfId="3" applyNumberFormat="1" applyFont="1" applyFill="1" applyBorder="1" applyAlignment="1" applyProtection="1">
      <alignment horizontal="center" wrapText="1"/>
    </xf>
    <xf numFmtId="3" fontId="84" fillId="0" borderId="28" xfId="3" applyNumberFormat="1" applyFont="1" applyFill="1" applyBorder="1" applyAlignment="1" applyProtection="1">
      <alignment horizontal="center" wrapText="1"/>
    </xf>
    <xf numFmtId="0" fontId="71" fillId="0" borderId="0" xfId="4" applyFont="1" applyAlignment="1">
      <alignment horizontal="center" vertical="top" wrapText="1"/>
    </xf>
    <xf numFmtId="2" fontId="74" fillId="0" borderId="6" xfId="0" applyNumberFormat="1" applyFont="1" applyBorder="1" applyAlignment="1">
      <alignment horizontal="center" vertical="center" wrapText="1"/>
    </xf>
    <xf numFmtId="0" fontId="98" fillId="38" borderId="10" xfId="4" applyFont="1" applyFill="1" applyBorder="1" applyAlignment="1">
      <alignment horizontal="center" vertical="center" wrapText="1"/>
    </xf>
    <xf numFmtId="0" fontId="98" fillId="38" borderId="5" xfId="4" applyFont="1" applyFill="1" applyBorder="1" applyAlignment="1">
      <alignment horizontal="center" vertical="center" wrapText="1"/>
    </xf>
    <xf numFmtId="0" fontId="98" fillId="38" borderId="11" xfId="4" applyFont="1" applyFill="1" applyBorder="1" applyAlignment="1">
      <alignment horizontal="center" vertical="center" wrapText="1"/>
    </xf>
    <xf numFmtId="0" fontId="98" fillId="38" borderId="12" xfId="4" applyFont="1" applyFill="1" applyBorder="1" applyAlignment="1">
      <alignment horizontal="center" vertical="center" wrapText="1"/>
    </xf>
    <xf numFmtId="0" fontId="98" fillId="38" borderId="13" xfId="4" applyFont="1" applyFill="1" applyBorder="1" applyAlignment="1">
      <alignment horizontal="center" vertical="center" wrapText="1"/>
    </xf>
    <xf numFmtId="0" fontId="98" fillId="38" borderId="9" xfId="4" applyFont="1" applyFill="1" applyBorder="1" applyAlignment="1">
      <alignment horizontal="center" vertical="center" wrapText="1"/>
    </xf>
    <xf numFmtId="0" fontId="90" fillId="0" borderId="11" xfId="0" applyFont="1" applyBorder="1" applyAlignment="1">
      <alignment horizontal="left" wrapText="1"/>
    </xf>
    <xf numFmtId="0" fontId="90" fillId="0" borderId="13" xfId="0" applyFont="1" applyBorder="1" applyAlignment="1">
      <alignment horizontal="left" wrapText="1"/>
    </xf>
    <xf numFmtId="0" fontId="90" fillId="0" borderId="9" xfId="0" applyFont="1" applyBorder="1" applyAlignment="1">
      <alignment horizontal="center"/>
    </xf>
    <xf numFmtId="0" fontId="88" fillId="38" borderId="11" xfId="0" applyFont="1" applyFill="1" applyBorder="1" applyAlignment="1">
      <alignment horizontal="center" vertical="center" wrapText="1"/>
    </xf>
    <xf numFmtId="0" fontId="88" fillId="38" borderId="13" xfId="0" applyFont="1" applyFill="1" applyBorder="1" applyAlignment="1">
      <alignment horizontal="center" vertical="center" wrapText="1"/>
    </xf>
    <xf numFmtId="0" fontId="91" fillId="0" borderId="11" xfId="0" applyFont="1" applyBorder="1" applyAlignment="1">
      <alignment horizontal="left" wrapText="1"/>
    </xf>
    <xf numFmtId="0" fontId="91" fillId="0" borderId="13" xfId="0" applyFont="1" applyBorder="1" applyAlignment="1">
      <alignment horizontal="left" wrapText="1"/>
    </xf>
    <xf numFmtId="0" fontId="91" fillId="0" borderId="11" xfId="0" quotePrefix="1" applyFont="1" applyBorder="1" applyAlignment="1">
      <alignment horizontal="left" wrapText="1"/>
    </xf>
    <xf numFmtId="0" fontId="91" fillId="0" borderId="13" xfId="0" quotePrefix="1" applyFont="1" applyBorder="1" applyAlignment="1">
      <alignment horizontal="left" wrapText="1"/>
    </xf>
    <xf numFmtId="0" fontId="90" fillId="0" borderId="11" xfId="2" applyFont="1" applyBorder="1" applyAlignment="1">
      <alignment horizontal="left" wrapText="1"/>
    </xf>
    <xf numFmtId="0" fontId="90" fillId="0" borderId="12" xfId="2" applyFont="1" applyBorder="1" applyAlignment="1">
      <alignment horizontal="left" wrapText="1"/>
    </xf>
    <xf numFmtId="0" fontId="90" fillId="0" borderId="13" xfId="2" applyFont="1" applyBorder="1" applyAlignment="1">
      <alignment horizontal="left" wrapText="1"/>
    </xf>
    <xf numFmtId="3" fontId="135" fillId="0" borderId="0" xfId="0" applyNumberFormat="1" applyFont="1" applyAlignment="1">
      <alignment horizontal="right" vertical="center" wrapText="1"/>
    </xf>
    <xf numFmtId="49" fontId="135" fillId="0" borderId="0" xfId="0" applyNumberFormat="1" applyFont="1" applyAlignment="1">
      <alignment horizontal="right" vertical="center" wrapText="1"/>
    </xf>
    <xf numFmtId="0" fontId="91" fillId="0" borderId="11" xfId="0" applyFont="1" applyBorder="1" applyAlignment="1">
      <alignment horizontal="left"/>
    </xf>
    <xf numFmtId="0" fontId="91" fillId="0" borderId="13" xfId="0" applyFont="1" applyBorder="1" applyAlignment="1">
      <alignment horizontal="left"/>
    </xf>
    <xf numFmtId="0" fontId="90" fillId="0" borderId="11" xfId="0" applyFont="1" applyBorder="1" applyAlignment="1">
      <alignment horizontal="left"/>
    </xf>
    <xf numFmtId="0" fontId="90" fillId="0" borderId="12" xfId="0" applyFont="1" applyBorder="1" applyAlignment="1">
      <alignment horizontal="left"/>
    </xf>
    <xf numFmtId="0" fontId="90" fillId="0" borderId="13" xfId="0" applyFont="1" applyBorder="1" applyAlignment="1">
      <alignment horizontal="left"/>
    </xf>
    <xf numFmtId="2" fontId="88" fillId="38" borderId="14" xfId="0" applyNumberFormat="1" applyFont="1" applyFill="1" applyBorder="1" applyAlignment="1">
      <alignment horizontal="center" vertical="center" wrapText="1"/>
    </xf>
    <xf numFmtId="2" fontId="88" fillId="38" borderId="16" xfId="0" applyNumberFormat="1" applyFont="1" applyFill="1" applyBorder="1" applyAlignment="1">
      <alignment horizontal="center" vertical="center" wrapText="1"/>
    </xf>
    <xf numFmtId="0" fontId="88" fillId="38" borderId="9" xfId="0" applyFont="1" applyFill="1" applyBorder="1" applyAlignment="1">
      <alignment horizontal="center" vertical="top" wrapText="1"/>
    </xf>
    <xf numFmtId="2" fontId="88" fillId="38" borderId="10" xfId="0" applyNumberFormat="1" applyFont="1" applyFill="1" applyBorder="1" applyAlignment="1">
      <alignment horizontal="center" vertical="center" wrapText="1"/>
    </xf>
    <xf numFmtId="2" fontId="88" fillId="38" borderId="25" xfId="0" applyNumberFormat="1" applyFont="1" applyFill="1" applyBorder="1" applyAlignment="1">
      <alignment horizontal="center" vertical="center" wrapText="1"/>
    </xf>
    <xf numFmtId="2" fontId="88" fillId="38" borderId="27" xfId="0" applyNumberFormat="1" applyFont="1" applyFill="1" applyBorder="1" applyAlignment="1">
      <alignment horizontal="center" vertical="center" wrapText="1"/>
    </xf>
    <xf numFmtId="2" fontId="88" fillId="38" borderId="28" xfId="0" applyNumberFormat="1" applyFont="1" applyFill="1" applyBorder="1" applyAlignment="1">
      <alignment horizontal="center" vertical="center" wrapText="1"/>
    </xf>
    <xf numFmtId="0" fontId="88" fillId="38" borderId="9" xfId="0" applyFont="1" applyFill="1" applyBorder="1" applyAlignment="1">
      <alignment horizontal="center"/>
    </xf>
    <xf numFmtId="2" fontId="88" fillId="38" borderId="11" xfId="0" applyNumberFormat="1" applyFont="1" applyFill="1" applyBorder="1" applyAlignment="1">
      <alignment horizontal="center" vertical="center" wrapText="1"/>
    </xf>
    <xf numFmtId="2" fontId="88" fillId="38" borderId="13" xfId="0" applyNumberFormat="1" applyFont="1" applyFill="1" applyBorder="1" applyAlignment="1">
      <alignment horizontal="center" vertical="center" wrapText="1"/>
    </xf>
    <xf numFmtId="0" fontId="74" fillId="0" borderId="9" xfId="0" applyFont="1" applyBorder="1" applyAlignment="1">
      <alignment horizontal="left"/>
    </xf>
    <xf numFmtId="0" fontId="99" fillId="38" borderId="11" xfId="0" applyFont="1" applyFill="1" applyBorder="1" applyAlignment="1">
      <alignment horizontal="left"/>
    </xf>
    <xf numFmtId="0" fontId="99" fillId="38" borderId="12" xfId="0" applyFont="1" applyFill="1" applyBorder="1" applyAlignment="1">
      <alignment horizontal="left"/>
    </xf>
    <xf numFmtId="0" fontId="99" fillId="38" borderId="13" xfId="0" applyFont="1" applyFill="1" applyBorder="1" applyAlignment="1">
      <alignment horizontal="left"/>
    </xf>
    <xf numFmtId="2" fontId="88" fillId="38" borderId="9" xfId="0" applyNumberFormat="1" applyFont="1" applyFill="1" applyBorder="1" applyAlignment="1">
      <alignment horizontal="center" vertical="center" wrapText="1"/>
    </xf>
    <xf numFmtId="0" fontId="88" fillId="38" borderId="10" xfId="0" applyFont="1" applyFill="1" applyBorder="1" applyAlignment="1">
      <alignment horizontal="center" vertical="center"/>
    </xf>
    <xf numFmtId="0" fontId="88" fillId="38" borderId="25" xfId="0" applyFont="1" applyFill="1" applyBorder="1" applyAlignment="1">
      <alignment horizontal="center" vertical="center"/>
    </xf>
    <xf numFmtId="0" fontId="88" fillId="38" borderId="27" xfId="0" applyFont="1" applyFill="1" applyBorder="1" applyAlignment="1">
      <alignment horizontal="center" vertical="center"/>
    </xf>
    <xf numFmtId="0" fontId="88" fillId="38" borderId="28" xfId="0" applyFont="1" applyFill="1" applyBorder="1" applyAlignment="1">
      <alignment horizontal="center" vertical="center"/>
    </xf>
    <xf numFmtId="0" fontId="88" fillId="38" borderId="11" xfId="0" applyFont="1" applyFill="1" applyBorder="1" applyAlignment="1">
      <alignment horizontal="center"/>
    </xf>
    <xf numFmtId="0" fontId="88" fillId="38" borderId="12" xfId="0" applyFont="1" applyFill="1" applyBorder="1" applyAlignment="1">
      <alignment horizontal="center"/>
    </xf>
    <xf numFmtId="0" fontId="88" fillId="38" borderId="13" xfId="0" applyFont="1" applyFill="1" applyBorder="1" applyAlignment="1">
      <alignment horizontal="center"/>
    </xf>
    <xf numFmtId="0" fontId="91" fillId="0" borderId="11" xfId="2" applyFont="1" applyBorder="1" applyAlignment="1">
      <alignment horizontal="left" wrapText="1"/>
    </xf>
    <xf numFmtId="0" fontId="91" fillId="0" borderId="13" xfId="2" applyFont="1" applyBorder="1" applyAlignment="1">
      <alignment horizontal="left" wrapText="1"/>
    </xf>
    <xf numFmtId="0" fontId="90" fillId="0" borderId="12" xfId="0" applyFont="1" applyBorder="1" applyAlignment="1">
      <alignment horizontal="left" wrapText="1"/>
    </xf>
    <xf numFmtId="171" fontId="88" fillId="38" borderId="12" xfId="3" applyNumberFormat="1" applyFont="1" applyFill="1" applyBorder="1" applyAlignment="1">
      <alignment horizontal="center" vertical="top" wrapText="1"/>
    </xf>
    <xf numFmtId="171" fontId="88" fillId="38" borderId="13" xfId="3" applyNumberFormat="1" applyFont="1" applyFill="1" applyBorder="1" applyAlignment="1">
      <alignment horizontal="center" vertical="top" wrapText="1"/>
    </xf>
    <xf numFmtId="3" fontId="99" fillId="38" borderId="11" xfId="0" applyNumberFormat="1" applyFont="1" applyFill="1" applyBorder="1" applyAlignment="1">
      <alignment horizontal="center" vertical="center" wrapText="1"/>
    </xf>
    <xf numFmtId="3" fontId="99" fillId="38" borderId="12" xfId="0" applyNumberFormat="1" applyFont="1" applyFill="1" applyBorder="1" applyAlignment="1">
      <alignment horizontal="center" vertical="center" wrapText="1"/>
    </xf>
    <xf numFmtId="3" fontId="99" fillId="38" borderId="13" xfId="0" applyNumberFormat="1" applyFont="1" applyFill="1" applyBorder="1" applyAlignment="1">
      <alignment horizontal="center" vertical="center" wrapText="1"/>
    </xf>
    <xf numFmtId="3" fontId="99" fillId="38" borderId="11" xfId="0" applyNumberFormat="1" applyFont="1" applyFill="1" applyBorder="1" applyAlignment="1">
      <alignment horizontal="left" vertical="center" wrapText="1"/>
    </xf>
    <xf numFmtId="3" fontId="99" fillId="38" borderId="12" xfId="0" applyNumberFormat="1" applyFont="1" applyFill="1" applyBorder="1" applyAlignment="1">
      <alignment horizontal="left" vertical="center" wrapText="1"/>
    </xf>
    <xf numFmtId="3" fontId="99" fillId="38" borderId="13" xfId="0" applyNumberFormat="1" applyFont="1" applyFill="1" applyBorder="1" applyAlignment="1">
      <alignment horizontal="left" vertical="center" wrapText="1"/>
    </xf>
    <xf numFmtId="0" fontId="91" fillId="0" borderId="11" xfId="0" applyFont="1" applyBorder="1" applyAlignment="1">
      <alignment horizontal="left" vertical="center" wrapText="1"/>
    </xf>
    <xf numFmtId="0" fontId="91" fillId="0" borderId="13" xfId="0" applyFont="1" applyBorder="1" applyAlignment="1">
      <alignment horizontal="left" vertical="center" wrapText="1"/>
    </xf>
    <xf numFmtId="166" fontId="91" fillId="0" borderId="11" xfId="3" applyNumberFormat="1" applyFont="1" applyFill="1" applyBorder="1" applyAlignment="1">
      <alignment horizontal="left" wrapText="1"/>
    </xf>
    <xf numFmtId="166" fontId="91" fillId="0" borderId="13" xfId="3" applyNumberFormat="1" applyFont="1" applyFill="1" applyBorder="1" applyAlignment="1">
      <alignment horizontal="left" wrapText="1"/>
    </xf>
    <xf numFmtId="3" fontId="88" fillId="38" borderId="11" xfId="0" applyNumberFormat="1" applyFont="1" applyFill="1" applyBorder="1" applyAlignment="1">
      <alignment horizontal="center" vertical="center" wrapText="1"/>
    </xf>
    <xf numFmtId="3" fontId="88" fillId="38" borderId="12" xfId="0" applyNumberFormat="1" applyFont="1" applyFill="1" applyBorder="1" applyAlignment="1">
      <alignment horizontal="center" vertical="center" wrapText="1"/>
    </xf>
    <xf numFmtId="3" fontId="88" fillId="38" borderId="13" xfId="0" applyNumberFormat="1" applyFont="1" applyFill="1" applyBorder="1" applyAlignment="1">
      <alignment horizontal="center" vertical="center" wrapText="1"/>
    </xf>
    <xf numFmtId="0" fontId="90" fillId="0" borderId="11" xfId="2" applyFont="1" applyBorder="1" applyAlignment="1">
      <alignment wrapText="1"/>
    </xf>
    <xf numFmtId="0" fontId="90" fillId="0" borderId="12" xfId="2" applyFont="1" applyBorder="1" applyAlignment="1">
      <alignment wrapText="1"/>
    </xf>
    <xf numFmtId="0" fontId="90" fillId="0" borderId="13" xfId="2" applyFont="1" applyBorder="1" applyAlignment="1">
      <alignment wrapText="1"/>
    </xf>
    <xf numFmtId="0" fontId="88" fillId="38" borderId="11" xfId="0" applyFont="1" applyFill="1" applyBorder="1" applyAlignment="1">
      <alignment horizontal="left" vertical="center" wrapText="1"/>
    </xf>
    <xf numFmtId="0" fontId="88" fillId="38" borderId="13" xfId="0" applyFont="1" applyFill="1" applyBorder="1" applyAlignment="1">
      <alignment horizontal="left" vertical="center" wrapText="1"/>
    </xf>
    <xf numFmtId="0" fontId="102" fillId="38" borderId="11" xfId="0" applyFont="1" applyFill="1" applyBorder="1" applyAlignment="1">
      <alignment horizontal="center" vertical="center" wrapText="1"/>
    </xf>
    <xf numFmtId="0" fontId="102" fillId="38" borderId="13" xfId="0" applyFont="1" applyFill="1" applyBorder="1" applyAlignment="1">
      <alignment horizontal="center" vertical="center" wrapText="1"/>
    </xf>
    <xf numFmtId="0" fontId="95" fillId="0" borderId="11" xfId="0" applyFont="1" applyBorder="1" applyAlignment="1">
      <alignment horizontal="left"/>
    </xf>
    <xf numFmtId="0" fontId="95" fillId="0" borderId="13" xfId="0" applyFont="1" applyBorder="1" applyAlignment="1">
      <alignment horizontal="left"/>
    </xf>
    <xf numFmtId="0" fontId="91" fillId="0" borderId="9" xfId="0" applyFont="1" applyBorder="1" applyAlignment="1">
      <alignment horizontal="left" vertical="center" wrapText="1"/>
    </xf>
    <xf numFmtId="0" fontId="90" fillId="0" borderId="0" xfId="0" applyFont="1" applyAlignment="1">
      <alignment horizontal="center"/>
    </xf>
    <xf numFmtId="0" fontId="90" fillId="0" borderId="0" xfId="0" applyFont="1" applyAlignment="1">
      <alignment horizontal="center" vertical="center" wrapText="1"/>
    </xf>
    <xf numFmtId="0" fontId="90" fillId="0" borderId="0" xfId="0" applyFont="1" applyAlignment="1">
      <alignment horizontal="left" vertical="top" wrapText="1"/>
    </xf>
    <xf numFmtId="0" fontId="90" fillId="0" borderId="11" xfId="0" applyFont="1" applyBorder="1" applyAlignment="1">
      <alignment horizontal="left" vertical="top" wrapText="1"/>
    </xf>
    <xf numFmtId="0" fontId="90" fillId="0" borderId="13" xfId="0" applyFont="1" applyBorder="1" applyAlignment="1">
      <alignment horizontal="left" vertical="top" wrapText="1"/>
    </xf>
    <xf numFmtId="0" fontId="95" fillId="0" borderId="11" xfId="0" applyFont="1" applyBorder="1" applyAlignment="1">
      <alignment horizontal="left" vertical="top" wrapText="1"/>
    </xf>
    <xf numFmtId="0" fontId="95" fillId="0" borderId="13" xfId="0" applyFont="1" applyBorder="1" applyAlignment="1">
      <alignment horizontal="left" vertical="top" wrapText="1"/>
    </xf>
    <xf numFmtId="0" fontId="91" fillId="0" borderId="11" xfId="0" applyFont="1" applyBorder="1" applyAlignment="1">
      <alignment horizontal="left" vertical="top" wrapText="1"/>
    </xf>
    <xf numFmtId="0" fontId="91" fillId="0" borderId="13" xfId="0" applyFont="1" applyBorder="1" applyAlignment="1">
      <alignment horizontal="left" vertical="top" wrapText="1"/>
    </xf>
    <xf numFmtId="0" fontId="90" fillId="0" borderId="0" xfId="0" applyFont="1" applyAlignment="1">
      <alignment horizontal="left" vertical="center" wrapText="1"/>
    </xf>
    <xf numFmtId="0" fontId="90" fillId="0" borderId="0" xfId="0" applyFont="1" applyAlignment="1">
      <alignment horizontal="left"/>
    </xf>
    <xf numFmtId="0" fontId="91" fillId="0" borderId="0" xfId="0" applyFont="1" applyAlignment="1">
      <alignment horizontal="left" vertical="top" wrapText="1"/>
    </xf>
    <xf numFmtId="0" fontId="140" fillId="0" borderId="0" xfId="0" applyFont="1" applyAlignment="1">
      <alignment horizontal="left" vertical="top" wrapText="1"/>
    </xf>
    <xf numFmtId="0" fontId="91" fillId="0" borderId="0" xfId="0" applyFont="1" applyAlignment="1">
      <alignment horizontal="justify" vertical="center" wrapText="1"/>
    </xf>
    <xf numFmtId="0" fontId="140" fillId="0" borderId="0" xfId="0" applyFont="1" applyAlignment="1">
      <alignment horizontal="left" vertical="center" wrapText="1"/>
    </xf>
    <xf numFmtId="0" fontId="95" fillId="0" borderId="11" xfId="0" applyFont="1" applyBorder="1" applyAlignment="1">
      <alignment horizontal="left" wrapText="1"/>
    </xf>
    <xf numFmtId="0" fontId="95" fillId="0" borderId="13" xfId="0" applyFont="1" applyBorder="1" applyAlignment="1">
      <alignment horizontal="left" wrapText="1"/>
    </xf>
    <xf numFmtId="0" fontId="91" fillId="0" borderId="0" xfId="0" applyFont="1" applyAlignment="1">
      <alignment vertical="top" wrapText="1"/>
    </xf>
    <xf numFmtId="0" fontId="88" fillId="38" borderId="12" xfId="0" applyFont="1" applyFill="1" applyBorder="1" applyAlignment="1">
      <alignment horizontal="center" vertical="center" wrapText="1"/>
    </xf>
    <xf numFmtId="0" fontId="91" fillId="0" borderId="12" xfId="0" applyFont="1" applyBorder="1" applyAlignment="1">
      <alignment horizontal="left" wrapText="1"/>
    </xf>
    <xf numFmtId="0" fontId="90" fillId="0" borderId="11" xfId="0" applyFont="1" applyBorder="1" applyAlignment="1">
      <alignment horizontal="center" wrapText="1"/>
    </xf>
    <xf numFmtId="0" fontId="90" fillId="0" borderId="13" xfId="0" applyFont="1" applyBorder="1" applyAlignment="1">
      <alignment horizontal="center" wrapText="1"/>
    </xf>
    <xf numFmtId="0" fontId="91" fillId="0" borderId="0" xfId="0" applyFont="1" applyAlignment="1">
      <alignment horizontal="justify"/>
    </xf>
    <xf numFmtId="0" fontId="88" fillId="38" borderId="11" xfId="0" applyFont="1" applyFill="1" applyBorder="1" applyAlignment="1">
      <alignment horizontal="left" wrapText="1"/>
    </xf>
    <xf numFmtId="0" fontId="88" fillId="38" borderId="13" xfId="0" applyFont="1" applyFill="1" applyBorder="1" applyAlignment="1">
      <alignment horizontal="left" wrapText="1"/>
    </xf>
    <xf numFmtId="0" fontId="90" fillId="0" borderId="6" xfId="0" applyFont="1" applyBorder="1" applyAlignment="1">
      <alignment horizontal="center"/>
    </xf>
    <xf numFmtId="0" fontId="90" fillId="0" borderId="9" xfId="0" applyFont="1" applyBorder="1" applyAlignment="1">
      <alignment horizontal="left" vertical="top" wrapText="1"/>
    </xf>
    <xf numFmtId="0" fontId="88" fillId="38" borderId="9" xfId="0" applyFont="1" applyFill="1" applyBorder="1" applyAlignment="1">
      <alignment horizontal="center" vertical="center"/>
    </xf>
    <xf numFmtId="0" fontId="91" fillId="0" borderId="9" xfId="0" applyFont="1" applyBorder="1" applyAlignment="1">
      <alignment horizontal="left"/>
    </xf>
    <xf numFmtId="0" fontId="90" fillId="0" borderId="9" xfId="0" applyFont="1" applyBorder="1" applyAlignment="1">
      <alignment horizontal="left" wrapText="1"/>
    </xf>
    <xf numFmtId="0" fontId="91" fillId="0" borderId="12" xfId="0" applyFont="1" applyBorder="1" applyAlignment="1">
      <alignment horizontal="left"/>
    </xf>
    <xf numFmtId="0" fontId="91" fillId="0" borderId="11" xfId="0" applyFont="1" applyBorder="1" applyAlignment="1">
      <alignment horizontal="center" wrapText="1"/>
    </xf>
    <xf numFmtId="0" fontId="91" fillId="0" borderId="13" xfId="0" applyFont="1" applyBorder="1" applyAlignment="1">
      <alignment horizontal="center" wrapText="1"/>
    </xf>
    <xf numFmtId="0" fontId="91" fillId="0" borderId="0" xfId="0" applyFont="1" applyAlignment="1">
      <alignment horizontal="left" wrapText="1"/>
    </xf>
    <xf numFmtId="0" fontId="88" fillId="38" borderId="9" xfId="0" applyFont="1" applyFill="1" applyBorder="1" applyAlignment="1">
      <alignment horizontal="center" vertical="center" wrapText="1"/>
    </xf>
    <xf numFmtId="0" fontId="73" fillId="0" borderId="0" xfId="0" applyFont="1" applyAlignment="1">
      <alignment horizontal="left" vertical="center" wrapText="1"/>
    </xf>
    <xf numFmtId="171" fontId="88" fillId="38" borderId="11" xfId="0" applyNumberFormat="1" applyFont="1" applyFill="1" applyBorder="1" applyAlignment="1">
      <alignment horizontal="center" vertical="center" wrapText="1"/>
    </xf>
    <xf numFmtId="171" fontId="88" fillId="38" borderId="13" xfId="0" applyNumberFormat="1" applyFont="1" applyFill="1" applyBorder="1" applyAlignment="1">
      <alignment horizontal="center" vertical="center" wrapText="1"/>
    </xf>
    <xf numFmtId="0" fontId="88" fillId="38" borderId="10" xfId="0" applyFont="1" applyFill="1" applyBorder="1" applyAlignment="1">
      <alignment horizontal="center" vertical="center" wrapText="1"/>
    </xf>
    <xf numFmtId="0" fontId="88" fillId="38" borderId="25" xfId="0" applyFont="1" applyFill="1" applyBorder="1" applyAlignment="1">
      <alignment horizontal="center" vertical="center" wrapText="1"/>
    </xf>
    <xf numFmtId="0" fontId="88" fillId="38" borderId="27" xfId="0" applyFont="1" applyFill="1" applyBorder="1" applyAlignment="1">
      <alignment horizontal="center" vertical="center" wrapText="1"/>
    </xf>
    <xf numFmtId="0" fontId="88" fillId="38" borderId="28" xfId="0" applyFont="1" applyFill="1" applyBorder="1" applyAlignment="1">
      <alignment horizontal="center" vertical="center" wrapText="1"/>
    </xf>
    <xf numFmtId="2" fontId="90" fillId="0" borderId="9" xfId="0" applyNumberFormat="1" applyFont="1" applyBorder="1" applyAlignment="1">
      <alignment horizontal="center" vertical="center" wrapText="1"/>
    </xf>
    <xf numFmtId="2" fontId="88" fillId="38" borderId="12" xfId="0" applyNumberFormat="1" applyFont="1" applyFill="1" applyBorder="1" applyAlignment="1">
      <alignment horizontal="center" vertical="center" wrapText="1"/>
    </xf>
    <xf numFmtId="0" fontId="90" fillId="0" borderId="0" xfId="0" applyFont="1" applyAlignment="1">
      <alignment horizontal="left" wrapText="1"/>
    </xf>
    <xf numFmtId="3" fontId="91" fillId="0" borderId="9" xfId="0" applyNumberFormat="1" applyFont="1" applyBorder="1" applyAlignment="1">
      <alignment horizontal="center" vertical="center" wrapText="1"/>
    </xf>
    <xf numFmtId="171" fontId="88" fillId="38" borderId="9" xfId="0" applyNumberFormat="1" applyFont="1" applyFill="1" applyBorder="1" applyAlignment="1">
      <alignment horizontal="center" vertical="center" wrapText="1"/>
    </xf>
    <xf numFmtId="49" fontId="140" fillId="0" borderId="11" xfId="0" applyNumberFormat="1" applyFont="1" applyBorder="1" applyAlignment="1">
      <alignment horizontal="left" vertical="justify" wrapText="1"/>
    </xf>
    <xf numFmtId="49" fontId="140" fillId="0" borderId="12" xfId="0" applyNumberFormat="1" applyFont="1" applyBorder="1" applyAlignment="1">
      <alignment horizontal="left" vertical="justify" wrapText="1"/>
    </xf>
    <xf numFmtId="49" fontId="140" fillId="0" borderId="13" xfId="0" applyNumberFormat="1" applyFont="1" applyBorder="1" applyAlignment="1">
      <alignment horizontal="left" vertical="justify" wrapText="1"/>
    </xf>
  </cellXfs>
  <cellStyles count="4073">
    <cellStyle name="20% - Accent1" xfId="813" xr:uid="{00000000-0005-0000-0000-000000000000}"/>
    <cellStyle name="20% - Accent2" xfId="814" xr:uid="{00000000-0005-0000-0000-000001000000}"/>
    <cellStyle name="20% - Accent3" xfId="815" xr:uid="{00000000-0005-0000-0000-000002000000}"/>
    <cellStyle name="20% - Accent4" xfId="816" xr:uid="{00000000-0005-0000-0000-000003000000}"/>
    <cellStyle name="20% - Accent5" xfId="817" xr:uid="{00000000-0005-0000-0000-000004000000}"/>
    <cellStyle name="20% - Accent6" xfId="818" xr:uid="{00000000-0005-0000-0000-000005000000}"/>
    <cellStyle name="20% - Énfasis1" xfId="467" builtinId="30" customBuiltin="1"/>
    <cellStyle name="20% - Énfasis1 10" xfId="1188" xr:uid="{00000000-0005-0000-0000-000001000000}"/>
    <cellStyle name="20% - Énfasis1 11" xfId="1202" xr:uid="{00000000-0005-0000-0000-000002000000}"/>
    <cellStyle name="20% - Énfasis1 12" xfId="1216" xr:uid="{00000000-0005-0000-0000-000003000000}"/>
    <cellStyle name="20% - Énfasis1 13" xfId="1231" xr:uid="{00000000-0005-0000-0000-000004000000}"/>
    <cellStyle name="20% - Énfasis1 14" xfId="1246" xr:uid="{00000000-0005-0000-0000-000005000000}"/>
    <cellStyle name="20% - Énfasis1 15" xfId="1289" xr:uid="{00000000-0005-0000-0000-000006000000}"/>
    <cellStyle name="20% - Énfasis1 16" xfId="1049" xr:uid="{00000000-0005-0000-0000-000007000000}"/>
    <cellStyle name="20% - Énfasis1 17" xfId="1937" xr:uid="{389E7CC0-92F9-464D-B998-B85EF9A53EB8}"/>
    <cellStyle name="20% - Énfasis1 2" xfId="635" xr:uid="{00000000-0005-0000-0000-000074020000}"/>
    <cellStyle name="20% - Énfasis1 2 2" xfId="1306" xr:uid="{00000000-0005-0000-0000-000009000000}"/>
    <cellStyle name="20% - Énfasis1 2 3" xfId="1068" xr:uid="{00000000-0005-0000-0000-00000A000000}"/>
    <cellStyle name="20% - Énfasis1 2 4" xfId="988" xr:uid="{00000000-0005-0000-0000-000008000000}"/>
    <cellStyle name="20% - Énfasis1 3" xfId="1005" xr:uid="{00000000-0005-0000-0000-00000B000000}"/>
    <cellStyle name="20% - Énfasis1 3 2" xfId="1322" xr:uid="{00000000-0005-0000-0000-00000C000000}"/>
    <cellStyle name="20% - Énfasis1 3 3" xfId="1085" xr:uid="{00000000-0005-0000-0000-00000D000000}"/>
    <cellStyle name="20% - Énfasis1 4" xfId="1020" xr:uid="{00000000-0005-0000-0000-00000E000000}"/>
    <cellStyle name="20% - Énfasis1 4 2" xfId="1338" xr:uid="{00000000-0005-0000-0000-00000F000000}"/>
    <cellStyle name="20% - Énfasis1 4 3" xfId="1101" xr:uid="{00000000-0005-0000-0000-000010000000}"/>
    <cellStyle name="20% - Énfasis1 5" xfId="1036" xr:uid="{00000000-0005-0000-0000-000011000000}"/>
    <cellStyle name="20% - Énfasis1 5 2" xfId="1354" xr:uid="{00000000-0005-0000-0000-000012000000}"/>
    <cellStyle name="20% - Énfasis1 5 3" xfId="1118" xr:uid="{00000000-0005-0000-0000-000013000000}"/>
    <cellStyle name="20% - Énfasis1 6" xfId="1135" xr:uid="{00000000-0005-0000-0000-000014000000}"/>
    <cellStyle name="20% - Énfasis1 7" xfId="1148" xr:uid="{00000000-0005-0000-0000-000015000000}"/>
    <cellStyle name="20% - Énfasis1 8" xfId="1162" xr:uid="{00000000-0005-0000-0000-000016000000}"/>
    <cellStyle name="20% - Énfasis1 9" xfId="1175" xr:uid="{00000000-0005-0000-0000-000017000000}"/>
    <cellStyle name="20% - Énfasis2" xfId="470" builtinId="34" customBuiltin="1"/>
    <cellStyle name="20% - Énfasis2 10" xfId="1190" xr:uid="{00000000-0005-0000-0000-000019000000}"/>
    <cellStyle name="20% - Énfasis2 11" xfId="1204" xr:uid="{00000000-0005-0000-0000-00001A000000}"/>
    <cellStyle name="20% - Énfasis2 12" xfId="1218" xr:uid="{00000000-0005-0000-0000-00001B000000}"/>
    <cellStyle name="20% - Énfasis2 13" xfId="1233" xr:uid="{00000000-0005-0000-0000-00001C000000}"/>
    <cellStyle name="20% - Énfasis2 14" xfId="1248" xr:uid="{00000000-0005-0000-0000-00001D000000}"/>
    <cellStyle name="20% - Énfasis2 15" xfId="1290" xr:uid="{00000000-0005-0000-0000-00001E000000}"/>
    <cellStyle name="20% - Énfasis2 16" xfId="1051" xr:uid="{00000000-0005-0000-0000-00001F000000}"/>
    <cellStyle name="20% - Énfasis2 17" xfId="1940" xr:uid="{36069A2E-4074-4A4D-B09C-8B9F11FBD901}"/>
    <cellStyle name="20% - Énfasis2 2" xfId="639" xr:uid="{00000000-0005-0000-0000-000075020000}"/>
    <cellStyle name="20% - Énfasis2 2 2" xfId="1308" xr:uid="{00000000-0005-0000-0000-000021000000}"/>
    <cellStyle name="20% - Énfasis2 2 3" xfId="1070" xr:uid="{00000000-0005-0000-0000-000022000000}"/>
    <cellStyle name="20% - Énfasis2 2 4" xfId="990" xr:uid="{00000000-0005-0000-0000-000020000000}"/>
    <cellStyle name="20% - Énfasis2 3" xfId="1007" xr:uid="{00000000-0005-0000-0000-000023000000}"/>
    <cellStyle name="20% - Énfasis2 3 2" xfId="1324" xr:uid="{00000000-0005-0000-0000-000024000000}"/>
    <cellStyle name="20% - Énfasis2 3 3" xfId="1087" xr:uid="{00000000-0005-0000-0000-000025000000}"/>
    <cellStyle name="20% - Énfasis2 4" xfId="1022" xr:uid="{00000000-0005-0000-0000-000026000000}"/>
    <cellStyle name="20% - Énfasis2 4 2" xfId="1340" xr:uid="{00000000-0005-0000-0000-000027000000}"/>
    <cellStyle name="20% - Énfasis2 4 3" xfId="1103" xr:uid="{00000000-0005-0000-0000-000028000000}"/>
    <cellStyle name="20% - Énfasis2 5" xfId="1038" xr:uid="{00000000-0005-0000-0000-000029000000}"/>
    <cellStyle name="20% - Énfasis2 5 2" xfId="1356" xr:uid="{00000000-0005-0000-0000-00002A000000}"/>
    <cellStyle name="20% - Énfasis2 5 3" xfId="1120" xr:uid="{00000000-0005-0000-0000-00002B000000}"/>
    <cellStyle name="20% - Énfasis2 6" xfId="1137" xr:uid="{00000000-0005-0000-0000-00002C000000}"/>
    <cellStyle name="20% - Énfasis2 7" xfId="1150" xr:uid="{00000000-0005-0000-0000-00002D000000}"/>
    <cellStyle name="20% - Énfasis2 8" xfId="1164" xr:uid="{00000000-0005-0000-0000-00002E000000}"/>
    <cellStyle name="20% - Énfasis2 9" xfId="1177" xr:uid="{00000000-0005-0000-0000-00002F000000}"/>
    <cellStyle name="20% - Énfasis3" xfId="473" builtinId="38" customBuiltin="1"/>
    <cellStyle name="20% - Énfasis3 10" xfId="1192" xr:uid="{00000000-0005-0000-0000-000031000000}"/>
    <cellStyle name="20% - Énfasis3 11" xfId="1206" xr:uid="{00000000-0005-0000-0000-000032000000}"/>
    <cellStyle name="20% - Énfasis3 12" xfId="1220" xr:uid="{00000000-0005-0000-0000-000033000000}"/>
    <cellStyle name="20% - Énfasis3 13" xfId="1235" xr:uid="{00000000-0005-0000-0000-000034000000}"/>
    <cellStyle name="20% - Énfasis3 14" xfId="1250" xr:uid="{00000000-0005-0000-0000-000035000000}"/>
    <cellStyle name="20% - Énfasis3 15" xfId="1291" xr:uid="{00000000-0005-0000-0000-000036000000}"/>
    <cellStyle name="20% - Énfasis3 16" xfId="1053" xr:uid="{00000000-0005-0000-0000-000037000000}"/>
    <cellStyle name="20% - Énfasis3 17" xfId="1943" xr:uid="{B91C4655-488F-4616-B4ED-89590E42F7C4}"/>
    <cellStyle name="20% - Énfasis3 2" xfId="643" xr:uid="{00000000-0005-0000-0000-000076020000}"/>
    <cellStyle name="20% - Énfasis3 2 2" xfId="1310" xr:uid="{00000000-0005-0000-0000-000039000000}"/>
    <cellStyle name="20% - Énfasis3 2 3" xfId="1072" xr:uid="{00000000-0005-0000-0000-00003A000000}"/>
    <cellStyle name="20% - Énfasis3 2 4" xfId="992" xr:uid="{00000000-0005-0000-0000-000038000000}"/>
    <cellStyle name="20% - Énfasis3 3" xfId="1009" xr:uid="{00000000-0005-0000-0000-00003B000000}"/>
    <cellStyle name="20% - Énfasis3 3 2" xfId="1326" xr:uid="{00000000-0005-0000-0000-00003C000000}"/>
    <cellStyle name="20% - Énfasis3 3 3" xfId="1089" xr:uid="{00000000-0005-0000-0000-00003D000000}"/>
    <cellStyle name="20% - Énfasis3 4" xfId="1024" xr:uid="{00000000-0005-0000-0000-00003E000000}"/>
    <cellStyle name="20% - Énfasis3 4 2" xfId="1342" xr:uid="{00000000-0005-0000-0000-00003F000000}"/>
    <cellStyle name="20% - Énfasis3 4 3" xfId="1105" xr:uid="{00000000-0005-0000-0000-000040000000}"/>
    <cellStyle name="20% - Énfasis3 5" xfId="1040" xr:uid="{00000000-0005-0000-0000-000041000000}"/>
    <cellStyle name="20% - Énfasis3 5 2" xfId="1358" xr:uid="{00000000-0005-0000-0000-000042000000}"/>
    <cellStyle name="20% - Énfasis3 5 3" xfId="1122" xr:uid="{00000000-0005-0000-0000-000043000000}"/>
    <cellStyle name="20% - Énfasis3 6" xfId="1139" xr:uid="{00000000-0005-0000-0000-000044000000}"/>
    <cellStyle name="20% - Énfasis3 7" xfId="1152" xr:uid="{00000000-0005-0000-0000-000045000000}"/>
    <cellStyle name="20% - Énfasis3 8" xfId="1166" xr:uid="{00000000-0005-0000-0000-000046000000}"/>
    <cellStyle name="20% - Énfasis3 9" xfId="1179" xr:uid="{00000000-0005-0000-0000-000047000000}"/>
    <cellStyle name="20% - Énfasis4" xfId="476" builtinId="42" customBuiltin="1"/>
    <cellStyle name="20% - Énfasis4 10" xfId="1194" xr:uid="{00000000-0005-0000-0000-000049000000}"/>
    <cellStyle name="20% - Énfasis4 11" xfId="1208" xr:uid="{00000000-0005-0000-0000-00004A000000}"/>
    <cellStyle name="20% - Énfasis4 12" xfId="1222" xr:uid="{00000000-0005-0000-0000-00004B000000}"/>
    <cellStyle name="20% - Énfasis4 13" xfId="1237" xr:uid="{00000000-0005-0000-0000-00004C000000}"/>
    <cellStyle name="20% - Énfasis4 14" xfId="1252" xr:uid="{00000000-0005-0000-0000-00004D000000}"/>
    <cellStyle name="20% - Énfasis4 15" xfId="1292" xr:uid="{00000000-0005-0000-0000-00004E000000}"/>
    <cellStyle name="20% - Énfasis4 16" xfId="1055" xr:uid="{00000000-0005-0000-0000-00004F000000}"/>
    <cellStyle name="20% - Énfasis4 17" xfId="1946" xr:uid="{C9818F9D-040E-4F02-B954-59BD3A60CD99}"/>
    <cellStyle name="20% - Énfasis4 2" xfId="647" xr:uid="{00000000-0005-0000-0000-000077020000}"/>
    <cellStyle name="20% - Énfasis4 2 2" xfId="1312" xr:uid="{00000000-0005-0000-0000-000051000000}"/>
    <cellStyle name="20% - Énfasis4 2 3" xfId="1074" xr:uid="{00000000-0005-0000-0000-000052000000}"/>
    <cellStyle name="20% - Énfasis4 2 4" xfId="994" xr:uid="{00000000-0005-0000-0000-000050000000}"/>
    <cellStyle name="20% - Énfasis4 3" xfId="1011" xr:uid="{00000000-0005-0000-0000-000053000000}"/>
    <cellStyle name="20% - Énfasis4 3 2" xfId="1328" xr:uid="{00000000-0005-0000-0000-000054000000}"/>
    <cellStyle name="20% - Énfasis4 3 3" xfId="1091" xr:uid="{00000000-0005-0000-0000-000055000000}"/>
    <cellStyle name="20% - Énfasis4 4" xfId="1026" xr:uid="{00000000-0005-0000-0000-000056000000}"/>
    <cellStyle name="20% - Énfasis4 4 2" xfId="1344" xr:uid="{00000000-0005-0000-0000-000057000000}"/>
    <cellStyle name="20% - Énfasis4 4 3" xfId="1107" xr:uid="{00000000-0005-0000-0000-000058000000}"/>
    <cellStyle name="20% - Énfasis4 5" xfId="1042" xr:uid="{00000000-0005-0000-0000-000059000000}"/>
    <cellStyle name="20% - Énfasis4 5 2" xfId="1360" xr:uid="{00000000-0005-0000-0000-00005A000000}"/>
    <cellStyle name="20% - Énfasis4 5 3" xfId="1124" xr:uid="{00000000-0005-0000-0000-00005B000000}"/>
    <cellStyle name="20% - Énfasis4 6" xfId="1141" xr:uid="{00000000-0005-0000-0000-00005C000000}"/>
    <cellStyle name="20% - Énfasis4 7" xfId="1154" xr:uid="{00000000-0005-0000-0000-00005D000000}"/>
    <cellStyle name="20% - Énfasis4 8" xfId="1168" xr:uid="{00000000-0005-0000-0000-00005E000000}"/>
    <cellStyle name="20% - Énfasis4 9" xfId="1181" xr:uid="{00000000-0005-0000-0000-00005F000000}"/>
    <cellStyle name="20% - Énfasis5" xfId="479" builtinId="46" customBuiltin="1"/>
    <cellStyle name="20% - Énfasis5 10" xfId="1196" xr:uid="{00000000-0005-0000-0000-000061000000}"/>
    <cellStyle name="20% - Énfasis5 11" xfId="1210" xr:uid="{00000000-0005-0000-0000-000062000000}"/>
    <cellStyle name="20% - Énfasis5 12" xfId="1224" xr:uid="{00000000-0005-0000-0000-000063000000}"/>
    <cellStyle name="20% - Énfasis5 13" xfId="1239" xr:uid="{00000000-0005-0000-0000-000064000000}"/>
    <cellStyle name="20% - Énfasis5 14" xfId="1254" xr:uid="{00000000-0005-0000-0000-000065000000}"/>
    <cellStyle name="20% - Énfasis5 15" xfId="1293" xr:uid="{00000000-0005-0000-0000-000066000000}"/>
    <cellStyle name="20% - Énfasis5 16" xfId="1057" xr:uid="{00000000-0005-0000-0000-000067000000}"/>
    <cellStyle name="20% - Énfasis5 17" xfId="1949" xr:uid="{9CEA23CB-A5F2-4F7C-B7ED-D38D7ECEBED1}"/>
    <cellStyle name="20% - Énfasis5 2" xfId="651" xr:uid="{00000000-0005-0000-0000-000078020000}"/>
    <cellStyle name="20% - Énfasis5 2 2" xfId="1314" xr:uid="{00000000-0005-0000-0000-000069000000}"/>
    <cellStyle name="20% - Énfasis5 2 3" xfId="1076" xr:uid="{00000000-0005-0000-0000-00006A000000}"/>
    <cellStyle name="20% - Énfasis5 2 4" xfId="996" xr:uid="{00000000-0005-0000-0000-000068000000}"/>
    <cellStyle name="20% - Énfasis5 3" xfId="1013" xr:uid="{00000000-0005-0000-0000-00006B000000}"/>
    <cellStyle name="20% - Énfasis5 3 2" xfId="1330" xr:uid="{00000000-0005-0000-0000-00006C000000}"/>
    <cellStyle name="20% - Énfasis5 3 3" xfId="1093" xr:uid="{00000000-0005-0000-0000-00006D000000}"/>
    <cellStyle name="20% - Énfasis5 4" xfId="1028" xr:uid="{00000000-0005-0000-0000-00006E000000}"/>
    <cellStyle name="20% - Énfasis5 4 2" xfId="1346" xr:uid="{00000000-0005-0000-0000-00006F000000}"/>
    <cellStyle name="20% - Énfasis5 4 3" xfId="1109" xr:uid="{00000000-0005-0000-0000-000070000000}"/>
    <cellStyle name="20% - Énfasis5 5" xfId="1044" xr:uid="{00000000-0005-0000-0000-000071000000}"/>
    <cellStyle name="20% - Énfasis5 5 2" xfId="1362" xr:uid="{00000000-0005-0000-0000-000072000000}"/>
    <cellStyle name="20% - Énfasis5 5 3" xfId="1126" xr:uid="{00000000-0005-0000-0000-000073000000}"/>
    <cellStyle name="20% - Énfasis5 6" xfId="1143" xr:uid="{00000000-0005-0000-0000-000074000000}"/>
    <cellStyle name="20% - Énfasis5 7" xfId="1156" xr:uid="{00000000-0005-0000-0000-000075000000}"/>
    <cellStyle name="20% - Énfasis5 8" xfId="1170" xr:uid="{00000000-0005-0000-0000-000076000000}"/>
    <cellStyle name="20% - Énfasis5 9" xfId="1183" xr:uid="{00000000-0005-0000-0000-000077000000}"/>
    <cellStyle name="20% - Énfasis6" xfId="482" builtinId="50" customBuiltin="1"/>
    <cellStyle name="20% - Énfasis6 10" xfId="1198" xr:uid="{00000000-0005-0000-0000-000079000000}"/>
    <cellStyle name="20% - Énfasis6 11" xfId="1212" xr:uid="{00000000-0005-0000-0000-00007A000000}"/>
    <cellStyle name="20% - Énfasis6 12" xfId="1226" xr:uid="{00000000-0005-0000-0000-00007B000000}"/>
    <cellStyle name="20% - Énfasis6 13" xfId="1241" xr:uid="{00000000-0005-0000-0000-00007C000000}"/>
    <cellStyle name="20% - Énfasis6 14" xfId="1256" xr:uid="{00000000-0005-0000-0000-00007D000000}"/>
    <cellStyle name="20% - Énfasis6 15" xfId="1294" xr:uid="{00000000-0005-0000-0000-00007E000000}"/>
    <cellStyle name="20% - Énfasis6 16" xfId="1059" xr:uid="{00000000-0005-0000-0000-00007F000000}"/>
    <cellStyle name="20% - Énfasis6 17" xfId="1952" xr:uid="{75AB6665-9C6C-4AAC-9449-5624070F6098}"/>
    <cellStyle name="20% - Énfasis6 2" xfId="655" xr:uid="{00000000-0005-0000-0000-000079020000}"/>
    <cellStyle name="20% - Énfasis6 2 2" xfId="1316" xr:uid="{00000000-0005-0000-0000-000081000000}"/>
    <cellStyle name="20% - Énfasis6 2 3" xfId="1078" xr:uid="{00000000-0005-0000-0000-000082000000}"/>
    <cellStyle name="20% - Énfasis6 2 4" xfId="998" xr:uid="{00000000-0005-0000-0000-000080000000}"/>
    <cellStyle name="20% - Énfasis6 3" xfId="1015" xr:uid="{00000000-0005-0000-0000-000083000000}"/>
    <cellStyle name="20% - Énfasis6 3 2" xfId="1332" xr:uid="{00000000-0005-0000-0000-000084000000}"/>
    <cellStyle name="20% - Énfasis6 3 3" xfId="1095" xr:uid="{00000000-0005-0000-0000-000085000000}"/>
    <cellStyle name="20% - Énfasis6 4" xfId="1030" xr:uid="{00000000-0005-0000-0000-000086000000}"/>
    <cellStyle name="20% - Énfasis6 4 2" xfId="1348" xr:uid="{00000000-0005-0000-0000-000087000000}"/>
    <cellStyle name="20% - Énfasis6 4 3" xfId="1111" xr:uid="{00000000-0005-0000-0000-000088000000}"/>
    <cellStyle name="20% - Énfasis6 5" xfId="1046" xr:uid="{00000000-0005-0000-0000-000089000000}"/>
    <cellStyle name="20% - Énfasis6 5 2" xfId="1364" xr:uid="{00000000-0005-0000-0000-00008A000000}"/>
    <cellStyle name="20% - Énfasis6 5 3" xfId="1128" xr:uid="{00000000-0005-0000-0000-00008B000000}"/>
    <cellStyle name="20% - Énfasis6 6" xfId="1145" xr:uid="{00000000-0005-0000-0000-00008C000000}"/>
    <cellStyle name="20% - Énfasis6 7" xfId="1158" xr:uid="{00000000-0005-0000-0000-00008D000000}"/>
    <cellStyle name="20% - Énfasis6 8" xfId="1172" xr:uid="{00000000-0005-0000-0000-00008E000000}"/>
    <cellStyle name="20% - Énfasis6 9" xfId="1185" xr:uid="{00000000-0005-0000-0000-00008F000000}"/>
    <cellStyle name="40% - Accent1" xfId="819" xr:uid="{00000000-0005-0000-0000-000006000000}"/>
    <cellStyle name="40% - Accent2" xfId="820" xr:uid="{00000000-0005-0000-0000-000007000000}"/>
    <cellStyle name="40% - Accent3" xfId="821" xr:uid="{00000000-0005-0000-0000-000008000000}"/>
    <cellStyle name="40% - Accent4" xfId="822" xr:uid="{00000000-0005-0000-0000-000009000000}"/>
    <cellStyle name="40% - Accent5" xfId="823" xr:uid="{00000000-0005-0000-0000-00000A000000}"/>
    <cellStyle name="40% - Accent6" xfId="824" xr:uid="{00000000-0005-0000-0000-00000B000000}"/>
    <cellStyle name="40% - Énfasis1" xfId="468" builtinId="31" customBuiltin="1"/>
    <cellStyle name="40% - Énfasis1 10" xfId="1189" xr:uid="{00000000-0005-0000-0000-000091000000}"/>
    <cellStyle name="40% - Énfasis1 11" xfId="1203" xr:uid="{00000000-0005-0000-0000-000092000000}"/>
    <cellStyle name="40% - Énfasis1 12" xfId="1217" xr:uid="{00000000-0005-0000-0000-000093000000}"/>
    <cellStyle name="40% - Énfasis1 13" xfId="1232" xr:uid="{00000000-0005-0000-0000-000094000000}"/>
    <cellStyle name="40% - Énfasis1 14" xfId="1247" xr:uid="{00000000-0005-0000-0000-000095000000}"/>
    <cellStyle name="40% - Énfasis1 15" xfId="1295" xr:uid="{00000000-0005-0000-0000-000096000000}"/>
    <cellStyle name="40% - Énfasis1 16" xfId="1050" xr:uid="{00000000-0005-0000-0000-000097000000}"/>
    <cellStyle name="40% - Énfasis1 17" xfId="1938" xr:uid="{035978FB-84F7-4A0F-B290-CBBEB4087692}"/>
    <cellStyle name="40% - Énfasis1 2" xfId="636" xr:uid="{00000000-0005-0000-0000-00007A020000}"/>
    <cellStyle name="40% - Énfasis1 2 2" xfId="1307" xr:uid="{00000000-0005-0000-0000-000099000000}"/>
    <cellStyle name="40% - Énfasis1 2 3" xfId="1069" xr:uid="{00000000-0005-0000-0000-00009A000000}"/>
    <cellStyle name="40% - Énfasis1 2 4" xfId="989" xr:uid="{00000000-0005-0000-0000-000098000000}"/>
    <cellStyle name="40% - Énfasis1 3" xfId="1006" xr:uid="{00000000-0005-0000-0000-00009B000000}"/>
    <cellStyle name="40% - Énfasis1 3 2" xfId="1323" xr:uid="{00000000-0005-0000-0000-00009C000000}"/>
    <cellStyle name="40% - Énfasis1 3 3" xfId="1086" xr:uid="{00000000-0005-0000-0000-00009D000000}"/>
    <cellStyle name="40% - Énfasis1 4" xfId="1021" xr:uid="{00000000-0005-0000-0000-00009E000000}"/>
    <cellStyle name="40% - Énfasis1 4 2" xfId="1339" xr:uid="{00000000-0005-0000-0000-00009F000000}"/>
    <cellStyle name="40% - Énfasis1 4 3" xfId="1102" xr:uid="{00000000-0005-0000-0000-0000A0000000}"/>
    <cellStyle name="40% - Énfasis1 5" xfId="1037" xr:uid="{00000000-0005-0000-0000-0000A1000000}"/>
    <cellStyle name="40% - Énfasis1 5 2" xfId="1355" xr:uid="{00000000-0005-0000-0000-0000A2000000}"/>
    <cellStyle name="40% - Énfasis1 5 3" xfId="1119" xr:uid="{00000000-0005-0000-0000-0000A3000000}"/>
    <cellStyle name="40% - Énfasis1 6" xfId="1136" xr:uid="{00000000-0005-0000-0000-0000A4000000}"/>
    <cellStyle name="40% - Énfasis1 7" xfId="1149" xr:uid="{00000000-0005-0000-0000-0000A5000000}"/>
    <cellStyle name="40% - Énfasis1 8" xfId="1163" xr:uid="{00000000-0005-0000-0000-0000A6000000}"/>
    <cellStyle name="40% - Énfasis1 9" xfId="1176" xr:uid="{00000000-0005-0000-0000-0000A7000000}"/>
    <cellStyle name="40% - Énfasis2" xfId="471" builtinId="35" customBuiltin="1"/>
    <cellStyle name="40% - Énfasis2 10" xfId="1191" xr:uid="{00000000-0005-0000-0000-0000A9000000}"/>
    <cellStyle name="40% - Énfasis2 11" xfId="1205" xr:uid="{00000000-0005-0000-0000-0000AA000000}"/>
    <cellStyle name="40% - Énfasis2 12" xfId="1219" xr:uid="{00000000-0005-0000-0000-0000AB000000}"/>
    <cellStyle name="40% - Énfasis2 13" xfId="1234" xr:uid="{00000000-0005-0000-0000-0000AC000000}"/>
    <cellStyle name="40% - Énfasis2 14" xfId="1249" xr:uid="{00000000-0005-0000-0000-0000AD000000}"/>
    <cellStyle name="40% - Énfasis2 15" xfId="1296" xr:uid="{00000000-0005-0000-0000-0000AE000000}"/>
    <cellStyle name="40% - Énfasis2 16" xfId="1052" xr:uid="{00000000-0005-0000-0000-0000AF000000}"/>
    <cellStyle name="40% - Énfasis2 17" xfId="1941" xr:uid="{FD56FF17-5C14-4521-8ACA-774F30D5184E}"/>
    <cellStyle name="40% - Énfasis2 2" xfId="640" xr:uid="{00000000-0005-0000-0000-00007B020000}"/>
    <cellStyle name="40% - Énfasis2 2 2" xfId="1309" xr:uid="{00000000-0005-0000-0000-0000B1000000}"/>
    <cellStyle name="40% - Énfasis2 2 3" xfId="1071" xr:uid="{00000000-0005-0000-0000-0000B2000000}"/>
    <cellStyle name="40% - Énfasis2 2 4" xfId="991" xr:uid="{00000000-0005-0000-0000-0000B0000000}"/>
    <cellStyle name="40% - Énfasis2 3" xfId="1008" xr:uid="{00000000-0005-0000-0000-0000B3000000}"/>
    <cellStyle name="40% - Énfasis2 3 2" xfId="1325" xr:uid="{00000000-0005-0000-0000-0000B4000000}"/>
    <cellStyle name="40% - Énfasis2 3 3" xfId="1088" xr:uid="{00000000-0005-0000-0000-0000B5000000}"/>
    <cellStyle name="40% - Énfasis2 4" xfId="1023" xr:uid="{00000000-0005-0000-0000-0000B6000000}"/>
    <cellStyle name="40% - Énfasis2 4 2" xfId="1341" xr:uid="{00000000-0005-0000-0000-0000B7000000}"/>
    <cellStyle name="40% - Énfasis2 4 3" xfId="1104" xr:uid="{00000000-0005-0000-0000-0000B8000000}"/>
    <cellStyle name="40% - Énfasis2 5" xfId="1039" xr:uid="{00000000-0005-0000-0000-0000B9000000}"/>
    <cellStyle name="40% - Énfasis2 5 2" xfId="1357" xr:uid="{00000000-0005-0000-0000-0000BA000000}"/>
    <cellStyle name="40% - Énfasis2 5 3" xfId="1121" xr:uid="{00000000-0005-0000-0000-0000BB000000}"/>
    <cellStyle name="40% - Énfasis2 6" xfId="1138" xr:uid="{00000000-0005-0000-0000-0000BC000000}"/>
    <cellStyle name="40% - Énfasis2 7" xfId="1151" xr:uid="{00000000-0005-0000-0000-0000BD000000}"/>
    <cellStyle name="40% - Énfasis2 8" xfId="1165" xr:uid="{00000000-0005-0000-0000-0000BE000000}"/>
    <cellStyle name="40% - Énfasis2 9" xfId="1178" xr:uid="{00000000-0005-0000-0000-0000BF000000}"/>
    <cellStyle name="40% - Énfasis3" xfId="474" builtinId="39" customBuiltin="1"/>
    <cellStyle name="40% - Énfasis3 10" xfId="1193" xr:uid="{00000000-0005-0000-0000-0000C1000000}"/>
    <cellStyle name="40% - Énfasis3 11" xfId="1207" xr:uid="{00000000-0005-0000-0000-0000C2000000}"/>
    <cellStyle name="40% - Énfasis3 12" xfId="1221" xr:uid="{00000000-0005-0000-0000-0000C3000000}"/>
    <cellStyle name="40% - Énfasis3 13" xfId="1236" xr:uid="{00000000-0005-0000-0000-0000C4000000}"/>
    <cellStyle name="40% - Énfasis3 14" xfId="1251" xr:uid="{00000000-0005-0000-0000-0000C5000000}"/>
    <cellStyle name="40% - Énfasis3 15" xfId="1297" xr:uid="{00000000-0005-0000-0000-0000C6000000}"/>
    <cellStyle name="40% - Énfasis3 16" xfId="1054" xr:uid="{00000000-0005-0000-0000-0000C7000000}"/>
    <cellStyle name="40% - Énfasis3 17" xfId="1944" xr:uid="{0DCA54D3-5F8B-4624-9E80-4C2B6DA84599}"/>
    <cellStyle name="40% - Énfasis3 2" xfId="644" xr:uid="{00000000-0005-0000-0000-00007C020000}"/>
    <cellStyle name="40% - Énfasis3 2 2" xfId="1311" xr:uid="{00000000-0005-0000-0000-0000C9000000}"/>
    <cellStyle name="40% - Énfasis3 2 3" xfId="1073" xr:uid="{00000000-0005-0000-0000-0000CA000000}"/>
    <cellStyle name="40% - Énfasis3 2 4" xfId="993" xr:uid="{00000000-0005-0000-0000-0000C8000000}"/>
    <cellStyle name="40% - Énfasis3 3" xfId="1010" xr:uid="{00000000-0005-0000-0000-0000CB000000}"/>
    <cellStyle name="40% - Énfasis3 3 2" xfId="1327" xr:uid="{00000000-0005-0000-0000-0000CC000000}"/>
    <cellStyle name="40% - Énfasis3 3 3" xfId="1090" xr:uid="{00000000-0005-0000-0000-0000CD000000}"/>
    <cellStyle name="40% - Énfasis3 4" xfId="1025" xr:uid="{00000000-0005-0000-0000-0000CE000000}"/>
    <cellStyle name="40% - Énfasis3 4 2" xfId="1343" xr:uid="{00000000-0005-0000-0000-0000CF000000}"/>
    <cellStyle name="40% - Énfasis3 4 3" xfId="1106" xr:uid="{00000000-0005-0000-0000-0000D0000000}"/>
    <cellStyle name="40% - Énfasis3 5" xfId="1041" xr:uid="{00000000-0005-0000-0000-0000D1000000}"/>
    <cellStyle name="40% - Énfasis3 5 2" xfId="1359" xr:uid="{00000000-0005-0000-0000-0000D2000000}"/>
    <cellStyle name="40% - Énfasis3 5 3" xfId="1123" xr:uid="{00000000-0005-0000-0000-0000D3000000}"/>
    <cellStyle name="40% - Énfasis3 6" xfId="1140" xr:uid="{00000000-0005-0000-0000-0000D4000000}"/>
    <cellStyle name="40% - Énfasis3 7" xfId="1153" xr:uid="{00000000-0005-0000-0000-0000D5000000}"/>
    <cellStyle name="40% - Énfasis3 8" xfId="1167" xr:uid="{00000000-0005-0000-0000-0000D6000000}"/>
    <cellStyle name="40% - Énfasis3 9" xfId="1180" xr:uid="{00000000-0005-0000-0000-0000D7000000}"/>
    <cellStyle name="40% - Énfasis4" xfId="477" builtinId="43" customBuiltin="1"/>
    <cellStyle name="40% - Énfasis4 10" xfId="1195" xr:uid="{00000000-0005-0000-0000-0000D9000000}"/>
    <cellStyle name="40% - Énfasis4 11" xfId="1209" xr:uid="{00000000-0005-0000-0000-0000DA000000}"/>
    <cellStyle name="40% - Énfasis4 12" xfId="1223" xr:uid="{00000000-0005-0000-0000-0000DB000000}"/>
    <cellStyle name="40% - Énfasis4 13" xfId="1238" xr:uid="{00000000-0005-0000-0000-0000DC000000}"/>
    <cellStyle name="40% - Énfasis4 14" xfId="1253" xr:uid="{00000000-0005-0000-0000-0000DD000000}"/>
    <cellStyle name="40% - Énfasis4 15" xfId="1298" xr:uid="{00000000-0005-0000-0000-0000DE000000}"/>
    <cellStyle name="40% - Énfasis4 16" xfId="1056" xr:uid="{00000000-0005-0000-0000-0000DF000000}"/>
    <cellStyle name="40% - Énfasis4 17" xfId="1947" xr:uid="{969D5299-129D-4D3D-9694-B2C2B2BAEEFA}"/>
    <cellStyle name="40% - Énfasis4 2" xfId="648" xr:uid="{00000000-0005-0000-0000-00007D020000}"/>
    <cellStyle name="40% - Énfasis4 2 2" xfId="1313" xr:uid="{00000000-0005-0000-0000-0000E1000000}"/>
    <cellStyle name="40% - Énfasis4 2 3" xfId="1075" xr:uid="{00000000-0005-0000-0000-0000E2000000}"/>
    <cellStyle name="40% - Énfasis4 2 4" xfId="995" xr:uid="{00000000-0005-0000-0000-0000E0000000}"/>
    <cellStyle name="40% - Énfasis4 3" xfId="1012" xr:uid="{00000000-0005-0000-0000-0000E3000000}"/>
    <cellStyle name="40% - Énfasis4 3 2" xfId="1329" xr:uid="{00000000-0005-0000-0000-0000E4000000}"/>
    <cellStyle name="40% - Énfasis4 3 3" xfId="1092" xr:uid="{00000000-0005-0000-0000-0000E5000000}"/>
    <cellStyle name="40% - Énfasis4 4" xfId="1027" xr:uid="{00000000-0005-0000-0000-0000E6000000}"/>
    <cellStyle name="40% - Énfasis4 4 2" xfId="1345" xr:uid="{00000000-0005-0000-0000-0000E7000000}"/>
    <cellStyle name="40% - Énfasis4 4 3" xfId="1108" xr:uid="{00000000-0005-0000-0000-0000E8000000}"/>
    <cellStyle name="40% - Énfasis4 5" xfId="1043" xr:uid="{00000000-0005-0000-0000-0000E9000000}"/>
    <cellStyle name="40% - Énfasis4 5 2" xfId="1361" xr:uid="{00000000-0005-0000-0000-0000EA000000}"/>
    <cellStyle name="40% - Énfasis4 5 3" xfId="1125" xr:uid="{00000000-0005-0000-0000-0000EB000000}"/>
    <cellStyle name="40% - Énfasis4 6" xfId="1142" xr:uid="{00000000-0005-0000-0000-0000EC000000}"/>
    <cellStyle name="40% - Énfasis4 7" xfId="1155" xr:uid="{00000000-0005-0000-0000-0000ED000000}"/>
    <cellStyle name="40% - Énfasis4 8" xfId="1169" xr:uid="{00000000-0005-0000-0000-0000EE000000}"/>
    <cellStyle name="40% - Énfasis4 9" xfId="1182" xr:uid="{00000000-0005-0000-0000-0000EF000000}"/>
    <cellStyle name="40% - Énfasis5" xfId="480" builtinId="47" customBuiltin="1"/>
    <cellStyle name="40% - Énfasis5 10" xfId="1197" xr:uid="{00000000-0005-0000-0000-0000F1000000}"/>
    <cellStyle name="40% - Énfasis5 11" xfId="1211" xr:uid="{00000000-0005-0000-0000-0000F2000000}"/>
    <cellStyle name="40% - Énfasis5 12" xfId="1225" xr:uid="{00000000-0005-0000-0000-0000F3000000}"/>
    <cellStyle name="40% - Énfasis5 13" xfId="1240" xr:uid="{00000000-0005-0000-0000-0000F4000000}"/>
    <cellStyle name="40% - Énfasis5 14" xfId="1255" xr:uid="{00000000-0005-0000-0000-0000F5000000}"/>
    <cellStyle name="40% - Énfasis5 15" xfId="1299" xr:uid="{00000000-0005-0000-0000-0000F6000000}"/>
    <cellStyle name="40% - Énfasis5 16" xfId="1058" xr:uid="{00000000-0005-0000-0000-0000F7000000}"/>
    <cellStyle name="40% - Énfasis5 17" xfId="1950" xr:uid="{23F600BA-282F-46C5-AF50-7274BBDE9D18}"/>
    <cellStyle name="40% - Énfasis5 2" xfId="652" xr:uid="{00000000-0005-0000-0000-00007E020000}"/>
    <cellStyle name="40% - Énfasis5 2 2" xfId="1315" xr:uid="{00000000-0005-0000-0000-0000F9000000}"/>
    <cellStyle name="40% - Énfasis5 2 3" xfId="1077" xr:uid="{00000000-0005-0000-0000-0000FA000000}"/>
    <cellStyle name="40% - Énfasis5 2 4" xfId="997" xr:uid="{00000000-0005-0000-0000-0000F8000000}"/>
    <cellStyle name="40% - Énfasis5 3" xfId="1014" xr:uid="{00000000-0005-0000-0000-0000FB000000}"/>
    <cellStyle name="40% - Énfasis5 3 2" xfId="1331" xr:uid="{00000000-0005-0000-0000-0000FC000000}"/>
    <cellStyle name="40% - Énfasis5 3 3" xfId="1094" xr:uid="{00000000-0005-0000-0000-0000FD000000}"/>
    <cellStyle name="40% - Énfasis5 4" xfId="1029" xr:uid="{00000000-0005-0000-0000-0000FE000000}"/>
    <cellStyle name="40% - Énfasis5 4 2" xfId="1347" xr:uid="{00000000-0005-0000-0000-0000FF000000}"/>
    <cellStyle name="40% - Énfasis5 4 3" xfId="1110" xr:uid="{00000000-0005-0000-0000-000000010000}"/>
    <cellStyle name="40% - Énfasis5 5" xfId="1045" xr:uid="{00000000-0005-0000-0000-000001010000}"/>
    <cellStyle name="40% - Énfasis5 5 2" xfId="1363" xr:uid="{00000000-0005-0000-0000-000002010000}"/>
    <cellStyle name="40% - Énfasis5 5 3" xfId="1127" xr:uid="{00000000-0005-0000-0000-000003010000}"/>
    <cellStyle name="40% - Énfasis5 6" xfId="1144" xr:uid="{00000000-0005-0000-0000-000004010000}"/>
    <cellStyle name="40% - Énfasis5 7" xfId="1157" xr:uid="{00000000-0005-0000-0000-000005010000}"/>
    <cellStyle name="40% - Énfasis5 8" xfId="1171" xr:uid="{00000000-0005-0000-0000-000006010000}"/>
    <cellStyle name="40% - Énfasis5 9" xfId="1184" xr:uid="{00000000-0005-0000-0000-000007010000}"/>
    <cellStyle name="40% - Énfasis6" xfId="483" builtinId="51" customBuiltin="1"/>
    <cellStyle name="40% - Énfasis6 10" xfId="1199" xr:uid="{00000000-0005-0000-0000-000009010000}"/>
    <cellStyle name="40% - Énfasis6 11" xfId="1213" xr:uid="{00000000-0005-0000-0000-00000A010000}"/>
    <cellStyle name="40% - Énfasis6 12" xfId="1227" xr:uid="{00000000-0005-0000-0000-00000B010000}"/>
    <cellStyle name="40% - Énfasis6 13" xfId="1242" xr:uid="{00000000-0005-0000-0000-00000C010000}"/>
    <cellStyle name="40% - Énfasis6 14" xfId="1257" xr:uid="{00000000-0005-0000-0000-00000D010000}"/>
    <cellStyle name="40% - Énfasis6 15" xfId="1300" xr:uid="{00000000-0005-0000-0000-00000E010000}"/>
    <cellStyle name="40% - Énfasis6 16" xfId="1060" xr:uid="{00000000-0005-0000-0000-00000F010000}"/>
    <cellStyle name="40% - Énfasis6 17" xfId="1953" xr:uid="{EBCD0F96-DD02-4B1D-8B09-A5AE136E0499}"/>
    <cellStyle name="40% - Énfasis6 2" xfId="656" xr:uid="{00000000-0005-0000-0000-00007F020000}"/>
    <cellStyle name="40% - Énfasis6 2 2" xfId="1317" xr:uid="{00000000-0005-0000-0000-000011010000}"/>
    <cellStyle name="40% - Énfasis6 2 3" xfId="1079" xr:uid="{00000000-0005-0000-0000-000012010000}"/>
    <cellStyle name="40% - Énfasis6 2 4" xfId="999" xr:uid="{00000000-0005-0000-0000-000010010000}"/>
    <cellStyle name="40% - Énfasis6 3" xfId="1016" xr:uid="{00000000-0005-0000-0000-000013010000}"/>
    <cellStyle name="40% - Énfasis6 3 2" xfId="1333" xr:uid="{00000000-0005-0000-0000-000014010000}"/>
    <cellStyle name="40% - Énfasis6 3 3" xfId="1096" xr:uid="{00000000-0005-0000-0000-000015010000}"/>
    <cellStyle name="40% - Énfasis6 4" xfId="1031" xr:uid="{00000000-0005-0000-0000-000016010000}"/>
    <cellStyle name="40% - Énfasis6 4 2" xfId="1349" xr:uid="{00000000-0005-0000-0000-000017010000}"/>
    <cellStyle name="40% - Énfasis6 4 3" xfId="1112" xr:uid="{00000000-0005-0000-0000-000018010000}"/>
    <cellStyle name="40% - Énfasis6 5" xfId="1047" xr:uid="{00000000-0005-0000-0000-000019010000}"/>
    <cellStyle name="40% - Énfasis6 5 2" xfId="1365" xr:uid="{00000000-0005-0000-0000-00001A010000}"/>
    <cellStyle name="40% - Énfasis6 5 3" xfId="1129" xr:uid="{00000000-0005-0000-0000-00001B010000}"/>
    <cellStyle name="40% - Énfasis6 6" xfId="1146" xr:uid="{00000000-0005-0000-0000-00001C010000}"/>
    <cellStyle name="40% - Énfasis6 7" xfId="1159" xr:uid="{00000000-0005-0000-0000-00001D010000}"/>
    <cellStyle name="40% - Énfasis6 8" xfId="1173" xr:uid="{00000000-0005-0000-0000-00001E010000}"/>
    <cellStyle name="40% - Énfasis6 9" xfId="1186" xr:uid="{00000000-0005-0000-0000-00001F010000}"/>
    <cellStyle name="60% - Accent1" xfId="825" xr:uid="{00000000-0005-0000-0000-00000C000000}"/>
    <cellStyle name="60% - Accent2" xfId="826" xr:uid="{00000000-0005-0000-0000-00000D000000}"/>
    <cellStyle name="60% - Accent3" xfId="827" xr:uid="{00000000-0005-0000-0000-00000E000000}"/>
    <cellStyle name="60% - Accent4" xfId="828" xr:uid="{00000000-0005-0000-0000-00000F000000}"/>
    <cellStyle name="60% - Accent5" xfId="829" xr:uid="{00000000-0005-0000-0000-000010000000}"/>
    <cellStyle name="60% - Accent6" xfId="830" xr:uid="{00000000-0005-0000-0000-000011000000}"/>
    <cellStyle name="60% - Énfasis1 2" xfId="637" xr:uid="{00000000-0005-0000-0000-000080020000}"/>
    <cellStyle name="60% - Énfasis1 3" xfId="751" xr:uid="{00000000-0005-0000-0000-000005030000}"/>
    <cellStyle name="60% - Énfasis2 2" xfId="641" xr:uid="{00000000-0005-0000-0000-000081020000}"/>
    <cellStyle name="60% - Énfasis2 3" xfId="742" xr:uid="{00000000-0005-0000-0000-000006030000}"/>
    <cellStyle name="60% - Énfasis3 2" xfId="645" xr:uid="{00000000-0005-0000-0000-000082020000}"/>
    <cellStyle name="60% - Énfasis3 3" xfId="739" xr:uid="{00000000-0005-0000-0000-000007030000}"/>
    <cellStyle name="60% - Énfasis4 2" xfId="649" xr:uid="{00000000-0005-0000-0000-000083020000}"/>
    <cellStyle name="60% - Énfasis4 3" xfId="738" xr:uid="{00000000-0005-0000-0000-000008030000}"/>
    <cellStyle name="60% - Énfasis5 2" xfId="653" xr:uid="{00000000-0005-0000-0000-000084020000}"/>
    <cellStyle name="60% - Énfasis5 3" xfId="737" xr:uid="{00000000-0005-0000-0000-000009030000}"/>
    <cellStyle name="60% - Énfasis6 2" xfId="657" xr:uid="{00000000-0005-0000-0000-000085020000}"/>
    <cellStyle name="60% - Énfasis6 3" xfId="733" xr:uid="{00000000-0005-0000-0000-00000A030000}"/>
    <cellStyle name="Accent1" xfId="831" xr:uid="{00000000-0005-0000-0000-000012000000}"/>
    <cellStyle name="Accent2" xfId="832" xr:uid="{00000000-0005-0000-0000-000013000000}"/>
    <cellStyle name="Accent3" xfId="833" xr:uid="{00000000-0005-0000-0000-000014000000}"/>
    <cellStyle name="Accent4" xfId="834" xr:uid="{00000000-0005-0000-0000-000015000000}"/>
    <cellStyle name="Accent5" xfId="835" xr:uid="{00000000-0005-0000-0000-000016000000}"/>
    <cellStyle name="Accent6" xfId="836" xr:uid="{00000000-0005-0000-0000-000017000000}"/>
    <cellStyle name="Bad" xfId="837" xr:uid="{00000000-0005-0000-0000-000018000000}"/>
    <cellStyle name="Buena" xfId="852" xr:uid="{00000000-0005-0000-0000-000019000000}"/>
    <cellStyle name="Buena 2" xfId="838" xr:uid="{00000000-0005-0000-0000-00001A000000}"/>
    <cellStyle name="Bueno" xfId="455" builtinId="26" customBuiltin="1"/>
    <cellStyle name="Bueno 2" xfId="488" xr:uid="{00000000-0005-0000-0000-000086020000}"/>
    <cellStyle name="Bueno 3" xfId="1929" xr:uid="{E77445CD-A921-4D79-A810-31C96F6FE731}"/>
    <cellStyle name="Calculation" xfId="839" xr:uid="{00000000-0005-0000-0000-00001B000000}"/>
    <cellStyle name="Calculation 2" xfId="2119" xr:uid="{FE7D0D69-B383-4A7F-B7B2-F80655E0E0D9}"/>
    <cellStyle name="Calculation 3" xfId="2078" xr:uid="{CD337CA2-82A2-436B-B665-DC425A72ADB3}"/>
    <cellStyle name="Cálculo" xfId="459" builtinId="22" customBuiltin="1"/>
    <cellStyle name="Cálculo 2" xfId="627" xr:uid="{00000000-0005-0000-0000-000087020000}"/>
    <cellStyle name="Celda de comprobación" xfId="461" builtinId="23" customBuiltin="1"/>
    <cellStyle name="Celda de comprobación 2" xfId="629" xr:uid="{00000000-0005-0000-0000-000088020000}"/>
    <cellStyle name="Celda de comprobación 2 2" xfId="840" xr:uid="{00000000-0005-0000-0000-00001D000000}"/>
    <cellStyle name="Celda de comprobación 3" xfId="842" xr:uid="{00000000-0005-0000-0000-00001C000000}"/>
    <cellStyle name="Celda vinculada" xfId="460" builtinId="24" customBuiltin="1"/>
    <cellStyle name="Celda vinculada 2" xfId="628" xr:uid="{00000000-0005-0000-0000-000089020000}"/>
    <cellStyle name="Celda vinculada 2 2" xfId="841" xr:uid="{00000000-0005-0000-0000-00001F000000}"/>
    <cellStyle name="Celda vinculada 3" xfId="862" xr:uid="{00000000-0005-0000-0000-00001E000000}"/>
    <cellStyle name="Celda vinculada 4" xfId="1931" xr:uid="{845DE7FF-0080-433A-9A5A-B2D1F3B001C9}"/>
    <cellStyle name="Check Cell 2" xfId="843" xr:uid="{00000000-0005-0000-0000-000020000000}"/>
    <cellStyle name="Comma" xfId="3654" xr:uid="{43D8EE83-1A5E-4F7C-9477-974FBE72C205}"/>
    <cellStyle name="Comma [0]" xfId="162" xr:uid="{00000000-0005-0000-0000-000000000000}"/>
    <cellStyle name="Comma [0] 2" xfId="623" xr:uid="{00000000-0005-0000-0000-000000000000}"/>
    <cellStyle name="Comma [0] 2 2" xfId="1370" xr:uid="{00000000-0005-0000-0000-00002A010000}"/>
    <cellStyle name="Comma [0] 2 3" xfId="1993" xr:uid="{BA6F5A70-4358-4072-A7D9-F7B429B087C2}"/>
    <cellStyle name="Comma 10" xfId="844" xr:uid="{00000000-0005-0000-0000-000021000000}"/>
    <cellStyle name="Comma 10 2" xfId="845" xr:uid="{00000000-0005-0000-0000-000022000000}"/>
    <cellStyle name="Comma 10 2 2" xfId="911" xr:uid="{83FBFD5F-F68F-4974-9449-DF5E555F198F}"/>
    <cellStyle name="Comma 10 2 2 2" xfId="947" xr:uid="{22A8379C-7002-4EF4-A949-EDA0DA723FC2}"/>
    <cellStyle name="Comma 10 2 2 3" xfId="958" xr:uid="{BF873D63-05D9-4002-B09F-29B30236F2AB}"/>
    <cellStyle name="Comma 10 2 3" xfId="2080" xr:uid="{E0E47937-E960-4C8B-8747-9A49F774510B}"/>
    <cellStyle name="Comma 10 3" xfId="910" xr:uid="{EAD1F3B0-9971-4B2D-AC40-ECD4CE2B8EF7}"/>
    <cellStyle name="Comma 10 3 2" xfId="946" xr:uid="{174C0763-9240-4BB9-B9DA-6F0407658878}"/>
    <cellStyle name="Comma 10 3 3" xfId="957" xr:uid="{C77B5C0F-2957-4996-B0A0-68F48A912997}"/>
    <cellStyle name="Comma 10 4" xfId="2079" xr:uid="{461445D2-019F-4785-966D-BB658D22EFEA}"/>
    <cellStyle name="Comma 13" xfId="667" xr:uid="{00000000-0005-0000-0000-000016000000}"/>
    <cellStyle name="Comma 13 2" xfId="686" xr:uid="{00000000-0005-0000-0000-000017000000}"/>
    <cellStyle name="Comma 13 2 2" xfId="2014" xr:uid="{214DED2F-ADD8-4CE9-8489-6A7B0AC0F5D8}"/>
    <cellStyle name="Comma 13 3" xfId="2000" xr:uid="{1F50FF15-26FC-4967-BDD4-41A7F40E7966}"/>
    <cellStyle name="Comma 2" xfId="100" xr:uid="{00000000-0005-0000-0000-000072000000}"/>
    <cellStyle name="Comma 2 2" xfId="673" xr:uid="{00000000-0005-0000-0000-000019000000}"/>
    <cellStyle name="Comma 2 2 2" xfId="691" xr:uid="{00000000-0005-0000-0000-00001A000000}"/>
    <cellStyle name="Comma 2 2 2 2" xfId="913" xr:uid="{0B7D00F4-749C-46BB-B601-1D18C0775FAF}"/>
    <cellStyle name="Comma 2 2 2 2 2" xfId="1558" xr:uid="{D56A27F9-AD9D-4A61-8CD9-EC20A052464B}"/>
    <cellStyle name="Comma 2 2 2 2 3" xfId="1516" xr:uid="{162B60A5-87B8-4A9F-AB51-984E48060346}"/>
    <cellStyle name="Comma 2 2 2 3" xfId="1524" xr:uid="{C3EE9A8E-E616-4A3C-99F1-6C936CAE7C6A}"/>
    <cellStyle name="Comma 2 2 2 4" xfId="1482" xr:uid="{19C1F235-22D2-4726-B118-423368D6BBF4}"/>
    <cellStyle name="Comma 2 2 2 5" xfId="2018" xr:uid="{5D5385A8-C53A-49F6-9D55-DFCA90B0DEEA}"/>
    <cellStyle name="Comma 2 2 3" xfId="847" xr:uid="{00000000-0005-0000-0000-000024000000}"/>
    <cellStyle name="Comma 2 2 3 2" xfId="1554" xr:uid="{3C4093D2-2C83-4BAC-8AEC-E1607B7B2D43}"/>
    <cellStyle name="Comma 2 2 3 3" xfId="1512" xr:uid="{38DAC0D3-7601-4E6A-B677-C44BA71ED018}"/>
    <cellStyle name="Comma 2 2 4" xfId="1520" xr:uid="{B51AB7F7-AC6D-4179-A85B-450FD85461B6}"/>
    <cellStyle name="Comma 2 2 5" xfId="1562" xr:uid="{9E6E3DD2-FC21-42ED-B12D-F89CFD2ABCA7}"/>
    <cellStyle name="Comma 2 2 6" xfId="1478" xr:uid="{01A49022-E2D5-45CB-B97A-B3C55B3D9668}"/>
    <cellStyle name="Comma 2 2 7" xfId="2005" xr:uid="{7BFD4807-BB8F-4459-A0CA-457FE058DA3D}"/>
    <cellStyle name="Comma 2 2 8" xfId="3510" xr:uid="{B57CD733-AA58-437E-BBE9-72CD9FA63E2C}"/>
    <cellStyle name="Comma 2 3" xfId="688" xr:uid="{00000000-0005-0000-0000-00001B000000}"/>
    <cellStyle name="Comma 2 3 2" xfId="912" xr:uid="{9193B358-507D-4E37-86BF-402777C71518}"/>
    <cellStyle name="Comma 2 3 3" xfId="2016" xr:uid="{A9B726E5-0E06-4EDE-89B9-1A365181DC7B}"/>
    <cellStyle name="Comma 2 3 4" xfId="3511" xr:uid="{E8004E05-1757-4875-B6B5-FF948B392E1F}"/>
    <cellStyle name="Comma 2 4" xfId="670" xr:uid="{00000000-0005-0000-0000-00001C000000}"/>
    <cellStyle name="Comma 2 4 2" xfId="689" xr:uid="{00000000-0005-0000-0000-00001D000000}"/>
    <cellStyle name="Comma 2 4 2 2" xfId="2017" xr:uid="{B363BC18-606E-4AC5-B0AC-A2986E6DF75C}"/>
    <cellStyle name="Comma 2 4 3" xfId="2003" xr:uid="{C57B0AA6-6E21-4052-8405-536F381D275C}"/>
    <cellStyle name="Comma 2 5" xfId="772" xr:uid="{EFFBF99B-D33C-4056-B41D-BA4CCE3BD137}"/>
    <cellStyle name="Comma 2 5 2" xfId="2059" xr:uid="{ED5614BE-174E-4BB8-895B-5231402A7D34}"/>
    <cellStyle name="Comma 2 6" xfId="669" xr:uid="{00000000-0005-0000-0000-000018000000}"/>
    <cellStyle name="Comma 2 6 2" xfId="2002" xr:uid="{043B1A9B-28ED-440A-AF0B-DBCC10CE36B8}"/>
    <cellStyle name="Comma 2 7" xfId="846" xr:uid="{00000000-0005-0000-0000-000023000000}"/>
    <cellStyle name="Comma 2 8" xfId="3509" xr:uid="{0D157871-C952-4ED9-9239-59ED591642AE}"/>
    <cellStyle name="Comma 3" xfId="163" xr:uid="{00000000-0005-0000-0000-000001000000}"/>
    <cellStyle name="Comma 3 2" xfId="267" xr:uid="{00000000-0005-0000-0000-000037010000}"/>
    <cellStyle name="Comma 3 3" xfId="4060" xr:uid="{02D4A93A-22E5-4CAE-B3C3-547942A2DBCC}"/>
    <cellStyle name="Comma 4" xfId="666" xr:uid="{00000000-0005-0000-0000-00001E000000}"/>
    <cellStyle name="Comma 4 2" xfId="563" xr:uid="{00000000-0005-0000-0000-000001000000}"/>
    <cellStyle name="Comma 4 2 2" xfId="767" xr:uid="{EFC10F40-34EF-4918-B20A-ECFAC74F8D27}"/>
    <cellStyle name="Comma 4 2 2 2" xfId="2054" xr:uid="{E74E8E18-042A-42DE-9F77-01C29D7D114F}"/>
    <cellStyle name="Comma 4 2 2 2 2" xfId="3760" xr:uid="{C91F044E-04D3-44A5-ABDD-454B13FF6B62}"/>
    <cellStyle name="Comma 4 2 2 2 3" xfId="3902" xr:uid="{9F908A87-8C72-461C-8775-7AE81E0148FB}"/>
    <cellStyle name="Comma 4 2 2 2 4" xfId="3624" xr:uid="{9591DDB8-478A-4288-A36F-BEE0C9FD4E2B}"/>
    <cellStyle name="Comma 4 2 2 3" xfId="2147" xr:uid="{9B88ABE0-23B5-420B-92D1-E0E4BBBE4909}"/>
    <cellStyle name="Comma 4 2 2 3 2" xfId="3723" xr:uid="{5E5486A1-061F-4AA7-A5AE-E42DA5A6969D}"/>
    <cellStyle name="Comma 4 2 2 4" xfId="3499" xr:uid="{905CAB55-238D-4BCF-AD52-A977B16F5C9B}"/>
    <cellStyle name="Comma 4 2 2 5" xfId="3932" xr:uid="{A0AD7908-E631-4269-87EF-FD22EF1A553A}"/>
    <cellStyle name="Comma 4 2 2 6" xfId="3453" xr:uid="{558DF169-6C85-49E6-B7B7-6EDB4C19A21E}"/>
    <cellStyle name="Comma 4 2 3" xfId="745" xr:uid="{402D9B6D-EEE6-47CF-B885-0BE42E1F41BE}"/>
    <cellStyle name="Comma 4 2 3 2" xfId="2039" xr:uid="{57B848A5-680A-4E98-ACFF-E375C728783D}"/>
    <cellStyle name="Comma 4 2 3 2 2" xfId="3742" xr:uid="{E6D27100-ACF3-494F-8D81-4DEC513DED58}"/>
    <cellStyle name="Comma 4 2 3 3" xfId="4038" xr:uid="{1E61DFD2-0F94-42CC-82CD-2CC674C6B082}"/>
    <cellStyle name="Comma 4 2 3 4" xfId="3606" xr:uid="{D4717600-195E-4B39-814F-92E7BA8900B9}"/>
    <cellStyle name="Comma 4 2 4" xfId="685" xr:uid="{00000000-0005-0000-0000-00001F000000}"/>
    <cellStyle name="Comma 4 2 4 2" xfId="2013" xr:uid="{AA76D9FE-56DE-4487-AE0B-76AF25DCEAF7}"/>
    <cellStyle name="Comma 4 2 4 2 2" xfId="3783" xr:uid="{861E3923-2740-4EBD-A57F-919C79E1FB43}"/>
    <cellStyle name="Comma 4 2 4 3" xfId="3663" xr:uid="{980CF253-E1BE-4753-9208-7A2B32210A20}"/>
    <cellStyle name="Comma 4 2 5" xfId="750" xr:uid="{00000000-0005-0000-0000-000000000000}"/>
    <cellStyle name="Comma 4 2 5 2" xfId="2043" xr:uid="{B13C2EA7-76CD-44A5-9182-F5AC6C2AB169}"/>
    <cellStyle name="Comma 4 2 5 2 2" xfId="3813" xr:uid="{7FEDFDFC-0C6F-40F6-B924-74363046F342}"/>
    <cellStyle name="Comma 4 2 5 3" xfId="3698" xr:uid="{A9724CFF-977C-4D56-93D6-D532A09A80A2}"/>
    <cellStyle name="Comma 4 2 6" xfId="1963" xr:uid="{1714D824-2C29-4233-8EB8-FF6A41734CB0}"/>
    <cellStyle name="Comma 4 2 6 2" xfId="3415" xr:uid="{BEF4A5BD-15AF-408D-AF84-DE1B47E343E4}"/>
    <cellStyle name="Comma 4 2 7" xfId="2277" xr:uid="{284D5550-9B6A-4184-A070-59158BDC336D}"/>
    <cellStyle name="Comma 4 3" xfId="1999" xr:uid="{BF2B4DB4-519C-4216-93BD-5A3A5917B195}"/>
    <cellStyle name="Comma_Comparativo 2004" xfId="101" xr:uid="{00000000-0005-0000-0000-000073000000}"/>
    <cellStyle name="Currency_HOJA DE TRABAJO" xfId="727" xr:uid="{98DED3AA-6D16-483C-863F-063FFDE2D24C}"/>
    <cellStyle name="Encabezado 1" xfId="451" builtinId="16" customBuiltin="1"/>
    <cellStyle name="Encabezado 1 2" xfId="580" xr:uid="{00000000-0005-0000-0000-000098020000}"/>
    <cellStyle name="Encabezado 1 3" xfId="1925" xr:uid="{60287888-7431-4CEF-906F-AD2B0EB7EAE5}"/>
    <cellStyle name="Encabezado 4" xfId="454" builtinId="19" customBuiltin="1"/>
    <cellStyle name="Encabezado 4 2" xfId="585" xr:uid="{00000000-0005-0000-0000-000099020000}"/>
    <cellStyle name="Encabezado 4 2 2" xfId="848" xr:uid="{00000000-0005-0000-0000-000027000000}"/>
    <cellStyle name="Encabezado 4 3" xfId="858" xr:uid="{00000000-0005-0000-0000-000026000000}"/>
    <cellStyle name="Encabezado 4 4" xfId="1928" xr:uid="{50334677-016F-49F9-9025-F2826EE6168D}"/>
    <cellStyle name="Énfasis1" xfId="466" builtinId="29" customBuiltin="1"/>
    <cellStyle name="Énfasis1 2" xfId="634" xr:uid="{00000000-0005-0000-0000-00009A020000}"/>
    <cellStyle name="Énfasis1 3" xfId="1936" xr:uid="{D2585F68-B19E-485F-8B17-B44A7CE957A7}"/>
    <cellStyle name="Énfasis2" xfId="469" builtinId="33" customBuiltin="1"/>
    <cellStyle name="Énfasis2 2" xfId="638" xr:uid="{00000000-0005-0000-0000-00009B020000}"/>
    <cellStyle name="Énfasis2 3" xfId="1939" xr:uid="{BB616F91-E3B8-424B-82DD-DA5A9BFCEB42}"/>
    <cellStyle name="Énfasis3" xfId="472" builtinId="37" customBuiltin="1"/>
    <cellStyle name="Énfasis3 2" xfId="642" xr:uid="{00000000-0005-0000-0000-00009C020000}"/>
    <cellStyle name="Énfasis3 3" xfId="1942" xr:uid="{3264B611-9669-4FF7-839C-DC074793B900}"/>
    <cellStyle name="Énfasis4" xfId="475" builtinId="41" customBuiltin="1"/>
    <cellStyle name="Énfasis4 2" xfId="646" xr:uid="{00000000-0005-0000-0000-00009D020000}"/>
    <cellStyle name="Énfasis4 3" xfId="1945" xr:uid="{B2C5CEC5-A772-4F88-8788-99B73EA16FA0}"/>
    <cellStyle name="Énfasis5" xfId="478" builtinId="45" customBuiltin="1"/>
    <cellStyle name="Énfasis5 2" xfId="650" xr:uid="{00000000-0005-0000-0000-00009E020000}"/>
    <cellStyle name="Énfasis5 3" xfId="1948" xr:uid="{7DC40263-D955-4D9C-AA17-446767517FD8}"/>
    <cellStyle name="Énfasis6" xfId="481" builtinId="49" customBuiltin="1"/>
    <cellStyle name="Énfasis6 2" xfId="654" xr:uid="{00000000-0005-0000-0000-00009F020000}"/>
    <cellStyle name="Énfasis6 3" xfId="1951" xr:uid="{1AE87BEB-1838-4B81-B8F3-0A4BA18CD98B}"/>
    <cellStyle name="Entrada" xfId="457" builtinId="20" customBuiltin="1"/>
    <cellStyle name="Entrada 2" xfId="625" xr:uid="{00000000-0005-0000-0000-0000A0020000}"/>
    <cellStyle name="Entrada 2 2" xfId="849" xr:uid="{00000000-0005-0000-0000-000029000000}"/>
    <cellStyle name="Entrada 2 2 2" xfId="2120" xr:uid="{39242042-18AE-470C-A395-5971DAC0B10F}"/>
    <cellStyle name="Entrada 2 2 3" xfId="2081" xr:uid="{6A22592B-45E7-4A0D-AAF6-B0B05B25D276}"/>
    <cellStyle name="Entrada 3" xfId="860" xr:uid="{00000000-0005-0000-0000-000028000000}"/>
    <cellStyle name="Entrada 3 2" xfId="2121" xr:uid="{71B89614-66FA-4A3B-BF80-003998C43829}"/>
    <cellStyle name="Entrada 3 3" xfId="2082" xr:uid="{70EF9D58-3B98-4CD2-97DC-7A8B9E186201}"/>
    <cellStyle name="Euro" xfId="850" xr:uid="{00000000-0005-0000-0000-00002A000000}"/>
    <cellStyle name="Euro 2" xfId="914" xr:uid="{F180E580-A6D7-45F6-A96E-D51C5EB5532C}"/>
    <cellStyle name="Euro 3" xfId="1371" xr:uid="{00000000-0005-0000-0000-000034010000}"/>
    <cellStyle name="Excel Built-in Comma" xfId="19" xr:uid="{00000000-0005-0000-0000-000000000000}"/>
    <cellStyle name="Excel Built-in Comma [0]" xfId="165" xr:uid="{00000000-0005-0000-0000-000003000000}"/>
    <cellStyle name="Excel Built-in Comma 2" xfId="164" xr:uid="{00000000-0005-0000-0000-000002000000}"/>
    <cellStyle name="Excel Built-in Normal" xfId="18" xr:uid="{00000000-0005-0000-0000-000001000000}"/>
    <cellStyle name="Excel Built-in Normal 2" xfId="268" xr:uid="{00000000-0005-0000-0000-000038010000}"/>
    <cellStyle name="Excel Built-in Normal 3" xfId="1263" xr:uid="{00000000-0005-0000-0000-000035010000}"/>
    <cellStyle name="Excel Built-in Normal 3 2" xfId="3568" xr:uid="{BEEA4ECD-BFCE-45A7-8E22-4161C3CA4290}"/>
    <cellStyle name="Excel_BuiltIn_Comma 1" xfId="166" xr:uid="{00000000-0005-0000-0000-000004000000}"/>
    <cellStyle name="Explanatory Text" xfId="851" xr:uid="{00000000-0005-0000-0000-00002B000000}"/>
    <cellStyle name="Good 2" xfId="853" xr:uid="{00000000-0005-0000-0000-00002C000000}"/>
    <cellStyle name="Heading" xfId="167" xr:uid="{00000000-0005-0000-0000-000006000000}"/>
    <cellStyle name="Heading 1" xfId="168" xr:uid="{00000000-0005-0000-0000-000007000000}"/>
    <cellStyle name="Heading 1 2" xfId="855" xr:uid="{00000000-0005-0000-0000-00002E000000}"/>
    <cellStyle name="Heading 2" xfId="856" xr:uid="{00000000-0005-0000-0000-00002F000000}"/>
    <cellStyle name="Heading 3" xfId="857" xr:uid="{00000000-0005-0000-0000-000030000000}"/>
    <cellStyle name="Heading 4" xfId="854" xr:uid="{00000000-0005-0000-0000-00002D000000}"/>
    <cellStyle name="Heading 4 2" xfId="859" xr:uid="{00000000-0005-0000-0000-000031000000}"/>
    <cellStyle name="Heading1" xfId="169" xr:uid="{00000000-0005-0000-0000-000008000000}"/>
    <cellStyle name="Heading1 1" xfId="170" xr:uid="{00000000-0005-0000-0000-000009000000}"/>
    <cellStyle name="Heading1 2" xfId="171" xr:uid="{00000000-0005-0000-0000-00000A000000}"/>
    <cellStyle name="Hipervínculo" xfId="75" builtinId="8"/>
    <cellStyle name="Hipervínculo 2" xfId="22" xr:uid="{00000000-0005-0000-0000-000002000000}"/>
    <cellStyle name="Hipervínculo 2 2" xfId="621" xr:uid="{00000000-0005-0000-0000-000004000000}"/>
    <cellStyle name="Hipervínculo 2 3" xfId="698" xr:uid="{931D4E34-55D6-4E77-963D-AB33F18BC16B}"/>
    <cellStyle name="Hipervínculo 3" xfId="269" xr:uid="{00000000-0005-0000-0000-000039010000}"/>
    <cellStyle name="Hipervínculo 4" xfId="716" xr:uid="{00000000-0005-0000-0000-0000A1020000}"/>
    <cellStyle name="Hipervínculo 5" xfId="1468" xr:uid="{00000000-0005-0000-0000-0000C7050000}"/>
    <cellStyle name="Hyperlink 2" xfId="270" xr:uid="{00000000-0005-0000-0000-00003A010000}"/>
    <cellStyle name="Incorrecto" xfId="456" builtinId="27" customBuiltin="1"/>
    <cellStyle name="Incorrecto 2" xfId="622" xr:uid="{00000000-0005-0000-0000-0000A3020000}"/>
    <cellStyle name="Incorrecto 3" xfId="1930" xr:uid="{92BF7E17-7AA4-4F6C-B563-926A5102CD57}"/>
    <cellStyle name="Input 2" xfId="861" xr:uid="{00000000-0005-0000-0000-000032000000}"/>
    <cellStyle name="Input 2 2" xfId="2122" xr:uid="{FF0EB5F2-7135-4605-B902-E6177CD06662}"/>
    <cellStyle name="Input 2 3" xfId="2083" xr:uid="{3861F847-780B-4F8B-B691-0BF12D8B36E8}"/>
    <cellStyle name="Intermitente" xfId="785" xr:uid="{291B5DD6-96DB-46D5-942F-48552C574993}"/>
    <cellStyle name="Linked Cell 2" xfId="863" xr:uid="{00000000-0005-0000-0000-000033000000}"/>
    <cellStyle name="Millares" xfId="1" builtinId="3"/>
    <cellStyle name="Millares [0]" xfId="67" builtinId="6"/>
    <cellStyle name="Millares [0] 10" xfId="297" xr:uid="{00000000-0005-0000-0000-00003F010000}"/>
    <cellStyle name="Millares [0] 10 2" xfId="590" xr:uid="{00000000-0005-0000-0000-000007000000}"/>
    <cellStyle name="Millares [0] 10 2 2" xfId="1976" xr:uid="{FB8A2E69-7834-476D-97D8-FAC1AC7BC02E}"/>
    <cellStyle name="Millares [0] 10 2 2 2" xfId="2255" xr:uid="{E6B08245-A7B7-419F-81FD-776E1B5CE61E}"/>
    <cellStyle name="Millares [0] 10 2 2 3" xfId="2205" xr:uid="{DAF6180C-785E-4FB3-9FDF-C23077F97BFC}"/>
    <cellStyle name="Millares [0] 10 2 3" xfId="3799" xr:uid="{192FC8E5-FCDA-4EDC-B0D6-14BB610AEF08}"/>
    <cellStyle name="Millares [0] 10 2 4" xfId="2254" xr:uid="{2E072D3A-5E97-41A2-86FF-47B8707A3E5B}"/>
    <cellStyle name="Millares [0] 10 3" xfId="1771" xr:uid="{F76ECAB0-A408-4F45-BF33-A2F0EAD9527D}"/>
    <cellStyle name="Millares [0] 10 3 2" xfId="3679" xr:uid="{D9EDDE94-EF90-4054-B120-1F5F02A6B247}"/>
    <cellStyle name="Millares [0] 10 4" xfId="2171" xr:uid="{81BC4A37-0C90-4480-92F7-5430157629B5}"/>
    <cellStyle name="Millares [0] 11" xfId="593" xr:uid="{00000000-0005-0000-0000-000008000000}"/>
    <cellStyle name="Millares [0] 11 2" xfId="620" xr:uid="{00000000-0005-0000-0000-000009000000}"/>
    <cellStyle name="Millares [0] 11 2 2" xfId="1992" xr:uid="{008214D3-2630-4F38-B896-38A259468097}"/>
    <cellStyle name="Millares [0] 11 2 2 2" xfId="3805" xr:uid="{750A9EC5-C9B4-4D7E-B4EE-8FDFE755B802}"/>
    <cellStyle name="Millares [0] 11 2 3" xfId="2251" xr:uid="{93CE1CC3-C735-452E-8923-CEFC75D8BA05}"/>
    <cellStyle name="Millares [0] 11 3" xfId="1979" xr:uid="{4106993A-B85C-4D07-9B75-95A8C5AC687D}"/>
    <cellStyle name="Millares [0] 11 3 2" xfId="3685" xr:uid="{A45A936D-CA45-49C3-9A7B-615FCB9EF2DC}"/>
    <cellStyle name="Millares [0] 11 4" xfId="2202" xr:uid="{E3388828-B076-440B-99AE-1D86D054EA81}"/>
    <cellStyle name="Millares [0] 12" xfId="486" xr:uid="{00000000-0005-0000-0000-0000F4010000}"/>
    <cellStyle name="Millares [0] 12 2" xfId="1955" xr:uid="{EB2B6BCF-B82A-43A9-A747-1C9E332B55AF}"/>
    <cellStyle name="Millares [0] 12 2 2" xfId="3806" xr:uid="{D4EA633C-8779-4F3C-93CC-07606472E017}"/>
    <cellStyle name="Millares [0] 12 2 3" xfId="2258" xr:uid="{37E19BD1-AA42-44EA-9073-50DCA82DD68B}"/>
    <cellStyle name="Millares [0] 12 3" xfId="3691" xr:uid="{334D03F7-A8FE-49A3-B1F8-B628EDA97324}"/>
    <cellStyle name="Millares [0] 12 4" xfId="2208" xr:uid="{45C3EA91-1B3E-431F-995C-6865F4389073}"/>
    <cellStyle name="Millares [0] 13" xfId="674" xr:uid="{00000000-0005-0000-0000-0000A5020000}"/>
    <cellStyle name="Millares [0] 13 2" xfId="2006" xr:uid="{1EC6441B-E816-452D-A14B-8A3FB74545E3}"/>
    <cellStyle name="Millares [0] 13 2 2" xfId="2259" xr:uid="{325BB7BB-23EB-4D25-844F-B0FFDE3FFFEE}"/>
    <cellStyle name="Millares [0] 13 3" xfId="3585" xr:uid="{597078E9-4D86-498A-90C2-60C6E89F5F76}"/>
    <cellStyle name="Millares [0] 13 4" xfId="2209" xr:uid="{D17F23AD-33AD-478B-A299-2AF22BC2FB9F}"/>
    <cellStyle name="Millares [0] 14" xfId="801" xr:uid="{00000000-0005-0000-0000-00002C030000}"/>
    <cellStyle name="Millares [0] 14 2" xfId="2076" xr:uid="{C397D9E2-B221-4643-A91F-0DAE5BF606A7}"/>
    <cellStyle name="Millares [0] 14 2 2" xfId="2260" xr:uid="{99B51097-DEDC-4DB7-9307-DED9EC25BC40}"/>
    <cellStyle name="Millares [0] 14 3" xfId="3712" xr:uid="{926F22BB-042D-4B75-99A9-4521EE67DC26}"/>
    <cellStyle name="Millares [0] 14 4" xfId="2210" xr:uid="{871D9452-EF72-4E61-AC43-88DDCE3C3896}"/>
    <cellStyle name="Millares [0] 15" xfId="805" xr:uid="{00000000-0005-0000-0000-00002F030000}"/>
    <cellStyle name="Millares [0] 15 2" xfId="2261" xr:uid="{1C607199-D1D0-467D-819A-CAA2584F2EAE}"/>
    <cellStyle name="Millares [0] 15 3" xfId="2211" xr:uid="{B5EC8803-D36B-4FEC-9434-78938AB76B19}"/>
    <cellStyle name="Millares [0] 16" xfId="884" xr:uid="{00000000-0005-0000-0000-000039010000}"/>
    <cellStyle name="Millares [0] 16 2" xfId="2262" xr:uid="{B4A8DB4C-AA6E-4176-87B2-B3A4522BC0DF}"/>
    <cellStyle name="Millares [0] 16 3" xfId="2212" xr:uid="{50F96B2C-21D9-4100-9452-3720F657F89E}"/>
    <cellStyle name="Millares [0] 17" xfId="1466" xr:uid="{00000000-0005-0000-0000-0000C5050000}"/>
    <cellStyle name="Millares [0] 17 2" xfId="2115" xr:uid="{AE2337E6-53DD-4D4C-898C-3448B5C4C88F}"/>
    <cellStyle name="Millares [0] 17 2 2" xfId="2263" xr:uid="{A677292E-0A8E-48C6-AA82-D26D3D702186}"/>
    <cellStyle name="Millares [0] 17 3" xfId="2213" xr:uid="{9B214D20-7D8C-4436-84B1-CDF1C8B14D58}"/>
    <cellStyle name="Millares [0] 18" xfId="1476" xr:uid="{7BB52423-90AB-425D-B32D-994BEBADB9EE}"/>
    <cellStyle name="Millares [0] 18 2" xfId="1593" xr:uid="{36251049-F7E4-4E7D-AB91-C89268525591}"/>
    <cellStyle name="Millares [0] 18 2 2" xfId="2264" xr:uid="{90CAD582-530B-46FA-ACF0-EAACF21A027E}"/>
    <cellStyle name="Millares [0] 18 3" xfId="2214" xr:uid="{6F184AD3-8286-48EC-9957-0894A7C43976}"/>
    <cellStyle name="Millares [0] 19" xfId="1564" xr:uid="{D220FD35-30AE-4E50-B847-864D271D6E11}"/>
    <cellStyle name="Millares [0] 19 2" xfId="2128" xr:uid="{7A3A3753-D5FA-4527-A2AE-DEAE1E12E8E5}"/>
    <cellStyle name="Millares [0] 19 2 2" xfId="2265" xr:uid="{E70CE594-6D3E-481B-B891-DB99A7702F68}"/>
    <cellStyle name="Millares [0] 19 3" xfId="2215" xr:uid="{387C413D-F440-41DE-A345-3EC3851ECD9F}"/>
    <cellStyle name="Millares [0] 2" xfId="23" xr:uid="{00000000-0005-0000-0000-000005000000}"/>
    <cellStyle name="Millares [0] 2 10" xfId="730" xr:uid="{00000000-0005-0000-0000-000028000000}"/>
    <cellStyle name="Millares [0] 2 10 2" xfId="2034" xr:uid="{0814D97E-BAC2-4981-89E9-8327A24266BB}"/>
    <cellStyle name="Millares [0] 2 10 3" xfId="3445" xr:uid="{E7A2858B-7ACB-42B3-B732-25E511C29369}"/>
    <cellStyle name="Millares [0] 2 11" xfId="1062" xr:uid="{00000000-0005-0000-0000-00003A010000}"/>
    <cellStyle name="Millares [0] 2 11 2" xfId="2176" xr:uid="{531DA639-4A00-45BB-BE66-25ECCCF5D0B9}"/>
    <cellStyle name="Millares [0] 2 12" xfId="1574" xr:uid="{B70A03EA-4C9B-4985-839C-831C531CEB81}"/>
    <cellStyle name="Millares [0] 2 13" xfId="2143" xr:uid="{CB13F1E2-BC9B-48BD-8BE9-0297182EEE5D}"/>
    <cellStyle name="Millares [0] 2 14" xfId="2168" xr:uid="{2FA19AB2-1DC1-4924-A895-BDC787EA6613}"/>
    <cellStyle name="Millares [0] 2 2" xfId="81" xr:uid="{00000000-0005-0000-0000-000005000000}"/>
    <cellStyle name="Millares [0] 2 2 10" xfId="1477" xr:uid="{60C29FE5-BFFD-41CB-893D-D81BA520184A}"/>
    <cellStyle name="Millares [0] 2 2 11" xfId="1601" xr:uid="{85F3F222-4ACC-4001-9C94-2A9DD524EF8A}"/>
    <cellStyle name="Millares [0] 2 2 12" xfId="2188" xr:uid="{36B62824-1EC7-4D2C-ADFA-C3C44AFD9F56}"/>
    <cellStyle name="Millares [0] 2 2 2" xfId="139" xr:uid="{00000000-0005-0000-0000-000005000000}"/>
    <cellStyle name="Millares [0] 2 2 2 2" xfId="357" xr:uid="{00000000-0005-0000-0000-000005000000}"/>
    <cellStyle name="Millares [0] 2 2 2 2 2" xfId="1557" xr:uid="{456F0E87-7F10-429F-BB6A-D649AA013A6A}"/>
    <cellStyle name="Millares [0] 2 2 2 2 3" xfId="1515" xr:uid="{B86C1C1F-D13E-4A2D-9DC9-AEAB4C556F78}"/>
    <cellStyle name="Millares [0] 2 2 2 2 4" xfId="1831" xr:uid="{27D40403-8845-463F-B2B5-61D33FBD6DEB}"/>
    <cellStyle name="Millares [0] 2 2 2 2 5" xfId="2246" xr:uid="{B6E59C96-5677-4FCC-8530-90C8714D9D73}"/>
    <cellStyle name="Millares [0] 2 2 2 3" xfId="678" xr:uid="{00000000-0005-0000-0000-000030000000}"/>
    <cellStyle name="Millares [0] 2 2 2 3 2" xfId="1523" xr:uid="{E8CFC659-C5F1-476E-9A9A-0686C4B874E2}"/>
    <cellStyle name="Millares [0] 2 2 2 3 3" xfId="2009" xr:uid="{7D619708-5828-47D2-A65C-0784240EACB6}"/>
    <cellStyle name="Millares [0] 2 2 2 3 4" xfId="3825" xr:uid="{921DF9C1-DB32-48F5-916D-51628723AF1F}"/>
    <cellStyle name="Millares [0] 2 2 2 4" xfId="672" xr:uid="{01A3EA54-97F3-44B5-8FE8-D9DB95B74A1F}"/>
    <cellStyle name="Millares [0] 2 2 2 4 2" xfId="2004" xr:uid="{57F7863A-71F9-4E26-97A2-402E9A60B6D4}"/>
    <cellStyle name="Millares [0] 2 2 2 5" xfId="949" xr:uid="{20973A5F-F316-4EBB-8D20-7550A80D9101}"/>
    <cellStyle name="Millares [0] 2 2 2 6" xfId="1481" xr:uid="{F7685981-C4F2-4862-89A2-86CBDCA22D70}"/>
    <cellStyle name="Millares [0] 2 2 2 7" xfId="1653" xr:uid="{17F35A51-F6FF-4DD9-94E5-D275A15E5DF4}"/>
    <cellStyle name="Millares [0] 2 2 2 8" xfId="2197" xr:uid="{F2ECEFF5-B9C2-434A-AD10-9C467262F2DD}"/>
    <cellStyle name="Millares [0] 2 2 3" xfId="305" xr:uid="{00000000-0005-0000-0000-000005000000}"/>
    <cellStyle name="Millares [0] 2 2 3 2" xfId="960" xr:uid="{D30281E8-1289-48AE-A870-1844D5639860}"/>
    <cellStyle name="Millares [0] 2 2 3 2 2" xfId="1553" xr:uid="{4E4E2D39-F0A9-41DB-B715-3E3A788DE0C1}"/>
    <cellStyle name="Millares [0] 2 2 3 3" xfId="1511" xr:uid="{D49E250E-F027-4EA0-9C68-941F60A2F3EC}"/>
    <cellStyle name="Millares [0] 2 2 3 4" xfId="1779" xr:uid="{58D37B1D-DCFD-44FF-93A7-A106369AE5D6}"/>
    <cellStyle name="Millares [0] 2 2 3 5" xfId="2238" xr:uid="{E51E88FB-3BAF-4238-BBA8-92EF482DF6C3}"/>
    <cellStyle name="Millares [0] 2 2 4" xfId="594" xr:uid="{00000000-0005-0000-0000-00000B000000}"/>
    <cellStyle name="Millares [0] 2 2 4 2" xfId="1519" xr:uid="{465AB85A-B4AF-4CAE-A14A-E17DA9B870C3}"/>
    <cellStyle name="Millares [0] 2 2 4 3" xfId="1980" xr:uid="{CED9B086-327F-493A-B0A7-2CFFDA714590}"/>
    <cellStyle name="Millares [0] 2 2 4 4" xfId="3710" xr:uid="{C658077B-F5F2-4CB6-92EC-54DA2A07C087}"/>
    <cellStyle name="Millares [0] 2 2 5" xfId="660" xr:uid="{00000000-0005-0000-0000-00002F000000}"/>
    <cellStyle name="Millares [0] 2 2 5 2" xfId="1561" xr:uid="{D265018F-BB45-49C5-9405-6C4A26659811}"/>
    <cellStyle name="Millares [0] 2 2 5 3" xfId="1996" xr:uid="{BA3D8491-FBF2-46DE-835A-D8B0A921C3A9}"/>
    <cellStyle name="Millares [0] 2 2 5 4" xfId="3875" xr:uid="{E0D53B5C-4EF8-4EC5-8D68-F41BAB362CC7}"/>
    <cellStyle name="Millares [0] 2 2 6" xfId="592" xr:uid="{00000000-0005-0000-0000-00000C000000}"/>
    <cellStyle name="Millares [0] 2 2 6 2" xfId="608" xr:uid="{00000000-0005-0000-0000-00000D000000}"/>
    <cellStyle name="Millares [0] 2 2 6 2 2" xfId="1987" xr:uid="{4CF53BB3-696E-43B7-B668-03A5B3630E4A}"/>
    <cellStyle name="Millares [0] 2 2 6 3" xfId="1978" xr:uid="{AECE6408-595A-488F-A2AA-3CFC4FBA0F87}"/>
    <cellStyle name="Millares [0] 2 2 7" xfId="722" xr:uid="{00000000-0005-0000-0000-000029000000}"/>
    <cellStyle name="Millares [0] 2 2 7 2" xfId="2031" xr:uid="{6E6A8252-A1C8-453F-BE04-6D2FBEEB120A}"/>
    <cellStyle name="Millares [0] 2 2 8" xfId="917" xr:uid="{6C00584F-C304-4B8D-BD23-045948EA098C}"/>
    <cellStyle name="Millares [0] 2 2 9" xfId="1372" xr:uid="{00000000-0005-0000-0000-00003B010000}"/>
    <cellStyle name="Millares [0] 2 2 9 2" xfId="2105" xr:uid="{A9AFD969-68B8-497B-AFA4-0A3DC8B2BF4B}"/>
    <cellStyle name="Millares [0] 2 3" xfId="111" xr:uid="{00000000-0005-0000-0000-000005000000}"/>
    <cellStyle name="Millares [0] 2 3 2" xfId="329" xr:uid="{00000000-0005-0000-0000-000005000000}"/>
    <cellStyle name="Millares [0] 2 3 2 2" xfId="1527" xr:uid="{2D25FC41-1BBB-4F30-A3D2-0443D6627DDF}"/>
    <cellStyle name="Millares [0] 2 3 2 2 2" xfId="2249" xr:uid="{3A5F2832-CB45-4CFB-8713-33BD61E03E86}"/>
    <cellStyle name="Millares [0] 2 3 2 3" xfId="1803" xr:uid="{4F212EF0-F9CE-4940-9761-59EA736F7ADB}"/>
    <cellStyle name="Millares [0] 2 3 2 4" xfId="2200" xr:uid="{673EDA65-0EBA-4F92-BECE-6E7CD0C28EE8}"/>
    <cellStyle name="Millares [0] 2 3 3" xfId="606" xr:uid="{00000000-0005-0000-0000-00000E000000}"/>
    <cellStyle name="Millares [0] 2 3 3 2" xfId="1985" xr:uid="{DC69A45F-0608-4A29-9ED1-C156F0B43DE1}"/>
    <cellStyle name="Millares [0] 2 3 3 3" xfId="2240" xr:uid="{C9C59843-7DA6-4187-BE0A-78B2CDC0C376}"/>
    <cellStyle name="Millares [0] 2 3 4" xfId="701" xr:uid="{9CD4C902-266E-40B3-BED7-E981F8217213}"/>
    <cellStyle name="Millares [0] 2 3 4 2" xfId="2023" xr:uid="{00E2741D-9BBF-4606-820C-E16EC0C7004E}"/>
    <cellStyle name="Millares [0] 2 3 5" xfId="1485" xr:uid="{C84E405B-6CDC-4636-BFFC-3DE23447EF59}"/>
    <cellStyle name="Millares [0] 2 3 6" xfId="1625" xr:uid="{4464C1AB-299D-49B8-8047-EB03DE7EAFF3}"/>
    <cellStyle name="Millares [0] 2 3 7" xfId="2190" xr:uid="{FF1FA38B-F0F1-4ED3-9B49-F7A51D097C18}"/>
    <cellStyle name="Millares [0] 2 4" xfId="172" xr:uid="{00000000-0005-0000-0000-00000B000000}"/>
    <cellStyle name="Millares [0] 2 4 2" xfId="591" xr:uid="{00000000-0005-0000-0000-00000F000000}"/>
    <cellStyle name="Millares [0] 2 4 2 2" xfId="1977" xr:uid="{3F0E5A02-5327-47B8-BF58-B93B05197FDC}"/>
    <cellStyle name="Millares [0] 2 4 2 3" xfId="2244" xr:uid="{50B4AA35-0AC7-44F6-86FB-5851CF77BC2B}"/>
    <cellStyle name="Millares [0] 2 4 3" xfId="756" xr:uid="{09CA0D56-DABF-40CC-9A54-DCBA873FFE11}"/>
    <cellStyle name="Millares [0] 2 4 3 2" xfId="2047" xr:uid="{726ADED0-7C8A-4A65-95E5-DA7BE8C05F88}"/>
    <cellStyle name="Millares [0] 2 4 4" xfId="2195" xr:uid="{1B0FED37-BEAC-4558-9AF3-9B3E93E5CBAA}"/>
    <cellStyle name="Millares [0] 2 5" xfId="206" xr:uid="{00000000-0005-0000-0000-000005000000}"/>
    <cellStyle name="Millares [0] 2 5 2" xfId="391" xr:uid="{00000000-0005-0000-0000-000005000000}"/>
    <cellStyle name="Millares [0] 2 5 2 2" xfId="1865" xr:uid="{59548B8B-894F-4B8D-B4EC-01E82E215549}"/>
    <cellStyle name="Millares [0] 2 5 2 3" xfId="2256" xr:uid="{6B81F952-09B9-49A2-B019-8B1246BEB005}"/>
    <cellStyle name="Millares [0] 2 5 3" xfId="1687" xr:uid="{C0A235D0-6E87-4AEB-96E7-0EBF62368013}"/>
    <cellStyle name="Millares [0] 2 5 3 2" xfId="3930" xr:uid="{EDC113DB-49F3-4494-A146-A3F07959F0E5}"/>
    <cellStyle name="Millares [0] 2 5 4" xfId="2206" xr:uid="{32F084A4-E24E-44AA-B7F2-F0D96AC94A9E}"/>
    <cellStyle name="Millares [0] 2 6" xfId="235" xr:uid="{00000000-0005-0000-0000-000005000000}"/>
    <cellStyle name="Millares [0] 2 6 2" xfId="420" xr:uid="{00000000-0005-0000-0000-000005000000}"/>
    <cellStyle name="Millares [0] 2 6 2 2" xfId="1894" xr:uid="{8EE992F9-869D-48AA-B768-AA523480D2DB}"/>
    <cellStyle name="Millares [0] 2 6 2 3" xfId="2234" xr:uid="{5900DB80-B05C-4E70-8E3B-42A159246CD6}"/>
    <cellStyle name="Millares [0] 2 6 3" xfId="1716" xr:uid="{16EA933F-EED5-4598-813F-86072604C39E}"/>
    <cellStyle name="Millares [0] 2 6 4" xfId="2184" xr:uid="{70B8D933-C55D-48B6-B756-8F01CDE2050C}"/>
    <cellStyle name="Millares [0] 2 7" xfId="278" xr:uid="{00000000-0005-0000-0000-000005000000}"/>
    <cellStyle name="Millares [0] 2 7 2" xfId="1752" xr:uid="{DA422D4C-4F54-4D85-8754-986920470A2A}"/>
    <cellStyle name="Millares [0] 2 7 3" xfId="2226" xr:uid="{92CAD605-B78C-4097-8627-9CD478DABCCC}"/>
    <cellStyle name="Millares [0] 2 8" xfId="489" xr:uid="{00000000-0005-0000-0000-00000A000000}"/>
    <cellStyle name="Millares [0] 2 8 2" xfId="1956" xr:uid="{81F450CF-402C-4675-994F-628ECB6D408E}"/>
    <cellStyle name="Millares [0] 2 8 3" xfId="3491" xr:uid="{BC55200E-7019-4C2A-B848-E131C380379A}"/>
    <cellStyle name="Millares [0] 2 9" xfId="659" xr:uid="{00000000-0005-0000-0000-00002E000000}"/>
    <cellStyle name="Millares [0] 2 9 2" xfId="1995" xr:uid="{21B031B6-6A04-46D4-8378-25C00EDE03C8}"/>
    <cellStyle name="Millares [0] 2 9 3" xfId="3512" xr:uid="{82951594-BBF1-4F5F-B829-4333CAD35108}"/>
    <cellStyle name="Millares [0] 20" xfId="1565" xr:uid="{0C0C0888-7153-4B59-8FFB-EC11B6402654}"/>
    <cellStyle name="Millares [0] 20 2" xfId="2266" xr:uid="{8D456716-5E83-4BDE-B1E0-A62ECF745C93}"/>
    <cellStyle name="Millares [0] 20 3" xfId="2216" xr:uid="{FA006E45-8F41-4AF7-A8BF-41C7AD12B4D2}"/>
    <cellStyle name="Millares [0] 21" xfId="2137" xr:uid="{80B108FD-E92D-419B-BC96-54FBCB6B1FA2}"/>
    <cellStyle name="Millares [0] 21 2" xfId="2267" xr:uid="{0DB37496-9423-4F18-8848-1D7AF6606885}"/>
    <cellStyle name="Millares [0] 21 3" xfId="2217" xr:uid="{92022ADE-73FE-4725-894C-A958A3AE52BF}"/>
    <cellStyle name="Millares [0] 22" xfId="2139" xr:uid="{D0EF29EB-2BF5-4744-B6E5-338C0C993DC6}"/>
    <cellStyle name="Millares [0] 22 2" xfId="2268" xr:uid="{6C2962C2-629F-4E50-9D82-FC1F3676B006}"/>
    <cellStyle name="Millares [0] 22 3" xfId="2218" xr:uid="{D2BA2C2E-7858-4448-9129-563AB6C1E8EA}"/>
    <cellStyle name="Millares [0] 23" xfId="2219" xr:uid="{DFC44A42-0F14-4DC4-B9F1-D1BFDB9A242B}"/>
    <cellStyle name="Millares [0] 23 2" xfId="2269" xr:uid="{968C02C8-A0A0-43A7-AB76-410015489339}"/>
    <cellStyle name="Millares [0] 24" xfId="2220" xr:uid="{1A455977-32F9-465C-86A9-AE02BBCCEF98}"/>
    <cellStyle name="Millares [0] 24 2" xfId="2270" xr:uid="{AD04A07F-DB7C-4FDF-B4ED-B5908AD9C4CB}"/>
    <cellStyle name="Millares [0] 25" xfId="2221" xr:uid="{024020AF-4F4B-4845-870B-74F913E3D978}"/>
    <cellStyle name="Millares [0] 25 2" xfId="2271" xr:uid="{E87F05B3-61F5-47FE-BF5C-77562B0FC1C5}"/>
    <cellStyle name="Millares [0] 26" xfId="2222" xr:uid="{4E0AE171-105B-44B1-A62B-DF3B3617DF6D}"/>
    <cellStyle name="Millares [0] 26 2" xfId="2272" xr:uid="{61FF0653-1D7B-4ECE-B27C-49C4A3D9AE9A}"/>
    <cellStyle name="Millares [0] 27" xfId="2223" xr:uid="{8EEAE0BE-E95A-439C-8859-C7983DADF79C}"/>
    <cellStyle name="Millares [0] 27 2" xfId="2273" xr:uid="{D2C4747F-E1EC-4379-BEDC-D51B06EE7C7E}"/>
    <cellStyle name="Millares [0] 28" xfId="2224" xr:uid="{C9263F6C-D323-4668-A6CA-D97EAD5D25E5}"/>
    <cellStyle name="Millares [0] 29" xfId="2284" xr:uid="{F2E15BA4-4C84-4D54-AB98-68F426E3D722}"/>
    <cellStyle name="Millares [0] 3" xfId="70" xr:uid="{00000000-0005-0000-0000-000072000000}"/>
    <cellStyle name="Millares [0] 3 10" xfId="2170" xr:uid="{B69011C7-95FB-48D1-86BD-DC9E12D6E4FB}"/>
    <cellStyle name="Millares [0] 3 2" xfId="103" xr:uid="{00000000-0005-0000-0000-000075000000}"/>
    <cellStyle name="Millares [0] 3 2 2" xfId="595" xr:uid="{00000000-0005-0000-0000-000011000000}"/>
    <cellStyle name="Millares [0] 3 2 2 2" xfId="1559" xr:uid="{BA790EC8-F4D9-4E9B-9ACB-61BF490979DB}"/>
    <cellStyle name="Millares [0] 3 2 2 2 2" xfId="3840" xr:uid="{20F1FADF-86B7-4252-ABD3-BA7E1D76618A}"/>
    <cellStyle name="Millares [0] 3 2 2 3" xfId="1517" xr:uid="{4FFC4902-93EE-495F-8651-CE3DEB697B85}"/>
    <cellStyle name="Millares [0] 3 2 2 4" xfId="1981" xr:uid="{0A6DDB4D-02CB-41A8-B383-3ABACF5D769C}"/>
    <cellStyle name="Millares [0] 3 2 2 5" xfId="2245" xr:uid="{349F8885-3E73-461B-970C-1E1ACF7F9785}"/>
    <cellStyle name="Millares [0] 3 2 3" xfId="679" xr:uid="{00000000-0005-0000-0000-000032000000}"/>
    <cellStyle name="Millares [0] 3 2 3 2" xfId="1525" xr:uid="{3B31B19A-A674-4A9E-B402-E100D48DA527}"/>
    <cellStyle name="Millares [0] 3 2 3 3" xfId="2010" xr:uid="{96DFA1FD-9A42-4710-BC34-6D5AA6046F4C}"/>
    <cellStyle name="Millares [0] 3 2 3 4" xfId="3536" xr:uid="{5DC54409-4DC8-4BDA-8436-B8B087BB0821}"/>
    <cellStyle name="Millares [0] 3 2 4" xfId="948" xr:uid="{177CC79C-C0B4-4202-B72A-C438472324FA}"/>
    <cellStyle name="Millares [0] 3 2 4 2" xfId="3899" xr:uid="{A4ADE395-A8E2-4E11-B7A4-1CB6300C74BF}"/>
    <cellStyle name="Millares [0] 3 2 5" xfId="1483" xr:uid="{63830C85-A9F9-4335-BA7A-04A9B97B9365}"/>
    <cellStyle name="Millares [0] 3 2 5 2" xfId="3498" xr:uid="{B02DA37D-1D50-461B-8199-9ADB77B40DF6}"/>
    <cellStyle name="Millares [0] 3 2 6" xfId="2196" xr:uid="{46F55008-E678-4C1D-A09C-68BDFE69B754}"/>
    <cellStyle name="Millares [0] 3 3" xfId="132" xr:uid="{00000000-0005-0000-0000-000072000000}"/>
    <cellStyle name="Millares [0] 3 3 2" xfId="350" xr:uid="{00000000-0005-0000-0000-000072000000}"/>
    <cellStyle name="Millares [0] 3 3 2 2" xfId="1555" xr:uid="{EBC0719F-C251-4C6B-B9C5-B7FBE81D0CA7}"/>
    <cellStyle name="Millares [0] 3 3 2 3" xfId="1824" xr:uid="{0D74669F-FA02-44F6-BC1C-4A7296D9AFD2}"/>
    <cellStyle name="Millares [0] 3 3 2 4" xfId="2257" xr:uid="{7F8F67A1-1FCE-4857-99B0-56EF512D6900}"/>
    <cellStyle name="Millares [0] 3 3 3" xfId="749" xr:uid="{955E15BA-42A1-4A51-99DE-C7F51FF0273E}"/>
    <cellStyle name="Millares [0] 3 3 3 2" xfId="3919" xr:uid="{0CDE608B-744C-4C75-9EE5-AAB356925C2E}"/>
    <cellStyle name="Millares [0] 3 3 4" xfId="959" xr:uid="{1FE64268-1086-487E-955B-305B7C82889F}"/>
    <cellStyle name="Millares [0] 3 3 5" xfId="1513" xr:uid="{8AA1428F-E94E-4D5D-988F-ACEFD2551323}"/>
    <cellStyle name="Millares [0] 3 3 6" xfId="1646" xr:uid="{DC9D329A-280D-4434-A041-C7C7852E096C}"/>
    <cellStyle name="Millares [0] 3 3 7" xfId="2207" xr:uid="{7D0CE891-C315-47AE-A3FF-3491C7ACDE6C}"/>
    <cellStyle name="Millares [0] 3 4" xfId="298" xr:uid="{00000000-0005-0000-0000-000072000000}"/>
    <cellStyle name="Millares [0] 3 4 2" xfId="1521" xr:uid="{20D5D39E-A5A3-4CE3-8DEE-5D199887C4C1}"/>
    <cellStyle name="Millares [0] 3 4 2 2" xfId="2235" xr:uid="{AA9A6504-4A87-4857-8E6E-10E5A6FA27ED}"/>
    <cellStyle name="Millares [0] 3 4 3" xfId="1772" xr:uid="{4AE8A1E2-4976-47BC-A024-7FC6B2D46A75}"/>
    <cellStyle name="Millares [0] 3 4 3 2" xfId="3940" xr:uid="{BF773A0C-414B-4EBF-903E-14BB78549B01}"/>
    <cellStyle name="Millares [0] 3 4 4" xfId="2185" xr:uid="{2AB64385-74F2-4CAC-8405-36C01B88EDAF}"/>
    <cellStyle name="Millares [0] 3 5" xfId="570" xr:uid="{00000000-0005-0000-0000-000010000000}"/>
    <cellStyle name="Millares [0] 3 5 2" xfId="1563" xr:uid="{E233ECFD-B7BC-4751-8253-C8A1D274534F}"/>
    <cellStyle name="Millares [0] 3 5 3" xfId="2227" xr:uid="{5BEB4E7E-14B8-4411-A619-11379F24F7FE}"/>
    <cellStyle name="Millares [0] 3 6" xfId="916" xr:uid="{815F5293-BBC1-43A0-A5C8-5401FB24DBA7}"/>
    <cellStyle name="Millares [0] 3 6 2" xfId="2279" xr:uid="{21E25589-3C7C-4DBD-96F1-DD33361A6C81}"/>
    <cellStyle name="Millares [0] 3 7" xfId="1373" xr:uid="{00000000-0005-0000-0000-00003C010000}"/>
    <cellStyle name="Millares [0] 3 7 2" xfId="2177" xr:uid="{11084DCA-DBEF-4A93-BCE4-B5A12D776BC8}"/>
    <cellStyle name="Millares [0] 3 8" xfId="1479" xr:uid="{68F4E363-D58D-4109-9613-47349FC461FF}"/>
    <cellStyle name="Millares [0] 3 9" xfId="1594" xr:uid="{CDBA1DB9-460C-40FC-AF9B-405CAE82B799}"/>
    <cellStyle name="Millares [0] 30" xfId="2286" xr:uid="{18311576-4EEE-449C-ADAC-6D8AF10B9F0C}"/>
    <cellStyle name="Millares [0] 30 2" xfId="2288" xr:uid="{32BDCABD-D8CF-4163-BDB1-F98CB6EA72EE}"/>
    <cellStyle name="Millares [0] 31" xfId="2287" xr:uid="{5CE15ED4-27F8-4F03-B920-44E7683D868A}"/>
    <cellStyle name="Millares [0] 32" xfId="2295" xr:uid="{9AB886EE-45D8-4353-91F2-EA1ED2187581}"/>
    <cellStyle name="Millares [0] 33" xfId="3487" xr:uid="{FA745630-8124-474B-A9C7-5AA17D5C222C}"/>
    <cellStyle name="Millares [0] 34" xfId="4064" xr:uid="{EDFEDA00-E2B0-46B5-A9CF-E043F374CB37}"/>
    <cellStyle name="Millares [0] 35" xfId="4065" xr:uid="{4EE5F7FD-EF27-4B60-8736-C6CE3659ACBC}"/>
    <cellStyle name="Millares [0] 36" xfId="4066" xr:uid="{962D7E38-5647-40CB-8166-B122415EFF8D}"/>
    <cellStyle name="Millares [0] 37" xfId="4067" xr:uid="{77FA0428-6C46-41F9-855B-E61E906D0315}"/>
    <cellStyle name="Millares [0] 38" xfId="4068" xr:uid="{65B10024-A10E-4FD5-923D-2781595DA846}"/>
    <cellStyle name="Millares [0] 39" xfId="4069" xr:uid="{4BFD58F8-07D6-4A3D-8B32-A2154D6CDD5B}"/>
    <cellStyle name="Millares [0] 4" xfId="74" xr:uid="{00000000-0005-0000-0000-000074000000}"/>
    <cellStyle name="Millares [0] 4 2" xfId="133" xr:uid="{00000000-0005-0000-0000-000074000000}"/>
    <cellStyle name="Millares [0] 4 2 2" xfId="351" xr:uid="{00000000-0005-0000-0000-000074000000}"/>
    <cellStyle name="Millares [0] 4 2 2 2" xfId="1556" xr:uid="{42FA3297-6CBD-423F-8E7E-4BF9D167FB39}"/>
    <cellStyle name="Millares [0] 4 2 2 2 2" xfId="3757" xr:uid="{CEC503D6-4CB4-4F93-AB50-832FA3098F6E}"/>
    <cellStyle name="Millares [0] 4 2 2 3" xfId="1825" xr:uid="{7B15D757-5C40-4B43-8122-C057FA903CD0}"/>
    <cellStyle name="Millares [0] 4 2 2 4" xfId="2247" xr:uid="{D1CD5819-DCE6-4031-AE26-00D887588037}"/>
    <cellStyle name="Millares [0] 4 2 3" xfId="603" xr:uid="{00000000-0005-0000-0000-000013000000}"/>
    <cellStyle name="Millares [0] 4 2 3 2" xfId="1984" xr:uid="{82AE5E3E-B87A-4992-A118-56D9065AFEE1}"/>
    <cellStyle name="Millares [0] 4 2 3 3" xfId="3621" xr:uid="{7A92D5D4-DD85-4D34-9F7E-1F6476F28A2A}"/>
    <cellStyle name="Millares [0] 4 2 4" xfId="1514" xr:uid="{600E866D-9B99-4180-B988-FB2A2BCBD39F}"/>
    <cellStyle name="Millares [0] 4 2 5" xfId="1647" xr:uid="{02D365D7-D1DD-4333-8142-D9EA93E4124A}"/>
    <cellStyle name="Millares [0] 4 2 6" xfId="2198" xr:uid="{0702F567-5DEA-4FD4-A5F1-1B18D5559E52}"/>
    <cellStyle name="Millares [0] 4 3" xfId="299" xr:uid="{00000000-0005-0000-0000-000074000000}"/>
    <cellStyle name="Millares [0] 4 3 2" xfId="709" xr:uid="{62E62FAF-4FE1-4ACC-A32B-DAC22B8221C3}"/>
    <cellStyle name="Millares [0] 4 3 2 2" xfId="2028" xr:uid="{A6ADB0FA-9BFB-4525-92D2-F644FD54F39C}"/>
    <cellStyle name="Millares [0] 4 3 2 2 2" xfId="3780" xr:uid="{276A5E8A-E9C3-4465-8DF3-7F72B231070A}"/>
    <cellStyle name="Millares [0] 4 3 2 3" xfId="2253" xr:uid="{7B1EE8EE-3CED-454D-B080-09E8CC82945A}"/>
    <cellStyle name="Millares [0] 4 3 3" xfId="1522" xr:uid="{754BC041-39CD-428F-9CEE-FF949457F40A}"/>
    <cellStyle name="Millares [0] 4 3 3 2" xfId="3660" xr:uid="{84F8A5CC-C1E6-4F77-87A9-7F4F22067251}"/>
    <cellStyle name="Millares [0] 4 3 4" xfId="1773" xr:uid="{CE09CD0E-3D8F-409F-9997-C374D78A151B}"/>
    <cellStyle name="Millares [0] 4 3 5" xfId="2204" xr:uid="{E82F954C-124C-4721-8C5E-A0BEA231B688}"/>
    <cellStyle name="Millares [0] 4 4" xfId="499" xr:uid="{00000000-0005-0000-0000-000012000000}"/>
    <cellStyle name="Millares [0] 4 4 2" xfId="1960" xr:uid="{8280831A-C79C-4664-937C-89DCB0981A45}"/>
    <cellStyle name="Millares [0] 4 4 2 2" xfId="3810" xr:uid="{749A7358-76A2-4BB1-B136-313B3326E68B}"/>
    <cellStyle name="Millares [0] 4 4 2 3" xfId="2236" xr:uid="{6E0F7E64-CF8C-4524-8C68-C8CB71CBF8F4}"/>
    <cellStyle name="Millares [0] 4 4 3" xfId="3695" xr:uid="{33EB98E2-8336-475D-AA28-510579828BD0}"/>
    <cellStyle name="Millares [0] 4 4 4" xfId="2186" xr:uid="{5C90860B-9BCC-407B-ADDE-656809E8DE96}"/>
    <cellStyle name="Millares [0] 4 5" xfId="1480" xr:uid="{965E1B91-C88B-421A-A84D-02E3FE8CCD78}"/>
    <cellStyle name="Millares [0] 4 5 2" xfId="3720" xr:uid="{32A635AD-D56A-465A-A09B-99AEA7F9AD0B}"/>
    <cellStyle name="Millares [0] 4 5 3" xfId="2229" xr:uid="{4E0E1CB9-CC1F-45DF-9FCF-621165CA4E75}"/>
    <cellStyle name="Millares [0] 4 6" xfId="1595" xr:uid="{68F6B081-B422-43B5-BA50-E6CC0193F569}"/>
    <cellStyle name="Millares [0] 4 6 2" xfId="3575" xr:uid="{2369BF7F-7998-47F1-9C17-8D511796363F}"/>
    <cellStyle name="Millares [0] 4 7" xfId="2154" xr:uid="{9D37995F-7ED2-4C28-9CF8-55CE50B73BA2}"/>
    <cellStyle name="Millares [0] 4 7 2" xfId="3504" xr:uid="{D46BE372-1A06-414F-AB42-3C5CC9018FAE}"/>
    <cellStyle name="Millares [0] 4 8" xfId="2179" xr:uid="{832E160F-4DA5-4018-A098-242F6850592F}"/>
    <cellStyle name="Millares [0] 40" xfId="2167" xr:uid="{C8812A65-B3D5-4E59-B098-A7C02F991E5D}"/>
    <cellStyle name="Millares [0] 5" xfId="131" xr:uid="{00000000-0005-0000-0000-000098000000}"/>
    <cellStyle name="Millares [0] 5 2" xfId="349" xr:uid="{00000000-0005-0000-0000-000098000000}"/>
    <cellStyle name="Millares [0] 5 2 2" xfId="765" xr:uid="{4C6305AA-17FA-4E39-8B87-CFA2B4C03C66}"/>
    <cellStyle name="Millares [0] 5 2 2 2" xfId="2052" xr:uid="{85AABCA8-6BB9-4020-9DAE-3C489F39DAF7}"/>
    <cellStyle name="Millares [0] 5 2 2 2 2" xfId="3753" xr:uid="{84C10919-952B-4A10-8C23-9553227AFCDC}"/>
    <cellStyle name="Millares [0] 5 2 2 3" xfId="2248" xr:uid="{FDFAED14-EE4D-4C66-B806-F3CD6C7839FD}"/>
    <cellStyle name="Millares [0] 5 2 3" xfId="1526" xr:uid="{42CA2EE5-1561-4FB4-9002-64B20AC99650}"/>
    <cellStyle name="Millares [0] 5 2 3 2" xfId="3617" xr:uid="{3FB80A08-321F-4E12-B7B2-DE15946B5180}"/>
    <cellStyle name="Millares [0] 5 2 4" xfId="1823" xr:uid="{C2D00D86-B1FC-4089-803F-1B6AD0317074}"/>
    <cellStyle name="Millares [0] 5 2 5" xfId="2199" xr:uid="{EA0F60EB-72AB-4194-8FB5-5A7723993D84}"/>
    <cellStyle name="Millares [0] 5 3" xfId="587" xr:uid="{00000000-0005-0000-0000-000014000000}"/>
    <cellStyle name="Millares [0] 5 3 2" xfId="1974" xr:uid="{E39282E9-9E8D-4127-94E5-41095BE95C07}"/>
    <cellStyle name="Millares [0] 5 3 2 2" xfId="2252" xr:uid="{D5B5773A-C54C-4201-94A5-93054CE80D27}"/>
    <cellStyle name="Millares [0] 5 3 3" xfId="3716" xr:uid="{ADB2C89F-3719-41A4-8C67-402F6FEFC998}"/>
    <cellStyle name="Millares [0] 5 3 4" xfId="2203" xr:uid="{66CF6E13-0F6C-4136-A474-AE3C04A9E5DB}"/>
    <cellStyle name="Millares [0] 5 4" xfId="743" xr:uid="{8EF7375A-25F3-4599-BB4D-F18D4219FAC1}"/>
    <cellStyle name="Millares [0] 5 4 2" xfId="2037" xr:uid="{A7C46283-795E-47CC-8990-40277303FF69}"/>
    <cellStyle name="Millares [0] 5 4 2 2" xfId="2237" xr:uid="{DC404B29-B4A9-4562-A6DD-5BDF8DF3C050}"/>
    <cellStyle name="Millares [0] 5 4 3" xfId="2187" xr:uid="{F4DC8AA0-7C8D-4A91-981B-FBEC30ED5535}"/>
    <cellStyle name="Millares [0] 5 5" xfId="1484" xr:uid="{E2B548AA-2384-48D5-A5FC-B4920FC2CD95}"/>
    <cellStyle name="Millares [0] 5 5 2" xfId="2230" xr:uid="{D2E72929-41C2-492C-9AAD-5CC39BB7FAD7}"/>
    <cellStyle name="Millares [0] 5 6" xfId="1566" xr:uid="{647C15A8-2D6A-4118-BC85-699622DBDADB}"/>
    <cellStyle name="Millares [0] 5 6 2" xfId="3448" xr:uid="{E7B8D3F6-D1FA-43C5-860C-6DCB328BB2F8}"/>
    <cellStyle name="Millares [0] 5 7" xfId="1645" xr:uid="{10044BAF-78FB-46E2-B515-DF336FE6AD33}"/>
    <cellStyle name="Millares [0] 5 8" xfId="2157" xr:uid="{F2DAC9F2-9029-4CDB-81BB-471804E2BA98}"/>
    <cellStyle name="Millares [0] 5 9" xfId="2180" xr:uid="{281D7AF8-7C48-47A9-A27A-60F59145A277}"/>
    <cellStyle name="Millares [0] 6" xfId="158" xr:uid="{00000000-0005-0000-0000-0000CB000000}"/>
    <cellStyle name="Millares [0] 6 2" xfId="376" xr:uid="{00000000-0005-0000-0000-0000CB000000}"/>
    <cellStyle name="Millares [0] 6 2 2" xfId="782" xr:uid="{54224E3D-FDB0-4231-831A-99184D54135B}"/>
    <cellStyle name="Millares [0] 6 2 3" xfId="1552" xr:uid="{16111524-5D7F-4351-B320-13BB93A0EC9B}"/>
    <cellStyle name="Millares [0] 6 2 3 2" xfId="3735" xr:uid="{474E4DB8-D1A2-440C-8B66-1BB5AC243B83}"/>
    <cellStyle name="Millares [0] 6 2 4" xfId="1850" xr:uid="{0AD331F4-E9A7-4543-A94B-61A16956C4B3}"/>
    <cellStyle name="Millares [0] 6 3" xfId="611" xr:uid="{00000000-0005-0000-0000-000015000000}"/>
    <cellStyle name="Millares [0] 6 3 2" xfId="1988" xr:uid="{2B83FE15-C2F3-417F-89C6-914245F0E36B}"/>
    <cellStyle name="Millares [0] 6 3 2 2" xfId="2239" xr:uid="{2C6CF6FF-A373-4DAB-8F15-B0919F96C4AE}"/>
    <cellStyle name="Millares [0] 6 3 3" xfId="2189" xr:uid="{068CACAC-2FE8-4654-9E04-167B3D6C2E0F}"/>
    <cellStyle name="Millares [0] 6 4" xfId="692" xr:uid="{00000000-0005-0000-0000-000036000000}"/>
    <cellStyle name="Millares [0] 6 4 2" xfId="2019" xr:uid="{56BC741F-7B9D-4766-963A-ADC5914419F6}"/>
    <cellStyle name="Millares [0] 6 4 3" xfId="2231" xr:uid="{FB8E7B94-4D61-4B66-B916-F3EC4EFC9092}"/>
    <cellStyle name="Millares [0] 6 5" xfId="1510" xr:uid="{68B45D51-1FE1-4FC0-B1ED-1DC818AB7000}"/>
    <cellStyle name="Millares [0] 6 5 2" xfId="3599" xr:uid="{C8250D56-1E3B-4AC3-8A66-943E6F5265D6}"/>
    <cellStyle name="Millares [0] 6 6" xfId="1672" xr:uid="{6134F124-D359-49E0-B581-ACA7AC036A12}"/>
    <cellStyle name="Millares [0] 6 6 2" xfId="3965" xr:uid="{64ABC131-DF89-4FF2-8AF6-A41215BB807F}"/>
    <cellStyle name="Millares [0] 6 7" xfId="2161" xr:uid="{1A0B6D76-FC3F-495E-A4EF-46681475662D}"/>
    <cellStyle name="Millares [0] 7" xfId="189" xr:uid="{00000000-0005-0000-0000-0000E6000000}"/>
    <cellStyle name="Millares [0] 7 2" xfId="380" xr:uid="{00000000-0005-0000-0000-0000E6000000}"/>
    <cellStyle name="Millares [0] 7 2 2" xfId="714" xr:uid="{AB8C8806-3A52-4E64-9A13-CF1654C9F5DF}"/>
    <cellStyle name="Millares [0] 7 2 2 2" xfId="2029" xr:uid="{19C85A21-B985-4A78-A6DA-27C113FE17DB}"/>
    <cellStyle name="Millares [0] 7 2 2 3" xfId="2250" xr:uid="{49646036-2241-43CC-9105-1088515854A4}"/>
    <cellStyle name="Millares [0] 7 2 3" xfId="1854" xr:uid="{3B28B0C4-0B90-4B62-B428-C98540D60458}"/>
    <cellStyle name="Millares [0] 7 2 3 2" xfId="3736" xr:uid="{47E5EBE1-6784-4693-A8C2-45913846D41B}"/>
    <cellStyle name="Millares [0] 7 2 4" xfId="2201" xr:uid="{127F3079-9DB9-414E-82D1-A7279545A518}"/>
    <cellStyle name="Millares [0] 7 3" xfId="614" xr:uid="{00000000-0005-0000-0000-000016000000}"/>
    <cellStyle name="Millares [0] 7 3 11" xfId="4072" xr:uid="{BD9B33C1-1103-4538-9971-4CEF5162A833}"/>
    <cellStyle name="Millares [0] 7 3 2" xfId="1989" xr:uid="{577BF0A2-170F-48BE-8857-73EBC7165919}"/>
    <cellStyle name="Millares [0] 7 3 2 2" xfId="2241" xr:uid="{B4552AF2-9F0F-4EE3-AB7F-D648D5652B40}"/>
    <cellStyle name="Millares [0] 7 3 3" xfId="2191" xr:uid="{034172BF-6C0E-4996-B218-C956F778B223}"/>
    <cellStyle name="Millares [0] 7 4" xfId="1518" xr:uid="{9DA57E2B-06AC-4D7D-AB31-6599B4681CAD}"/>
    <cellStyle name="Millares [0] 7 4 2" xfId="2233" xr:uid="{A0E0A230-322E-45C8-8AD4-48C5778457F6}"/>
    <cellStyle name="Millares [0] 7 5" xfId="1676" xr:uid="{583729E1-B9C8-4FFD-83CA-17BB391394E0}"/>
    <cellStyle name="Millares [0] 7 5 2" xfId="3600" xr:uid="{19902B5E-CEB9-4414-8A7A-8975020DCFDE}"/>
    <cellStyle name="Millares [0] 7 6" xfId="2182" xr:uid="{AD8F2D73-3648-4202-8933-4F0B7BD9645D}"/>
    <cellStyle name="Millares [0] 8" xfId="226" xr:uid="{00000000-0005-0000-0000-0000F6000000}"/>
    <cellStyle name="Millares [0] 8 2" xfId="411" xr:uid="{00000000-0005-0000-0000-0000F6000000}"/>
    <cellStyle name="Millares [0] 8 2 2" xfId="1885" xr:uid="{FE2A3F7B-28DB-4545-B035-D2A286A3BF8E}"/>
    <cellStyle name="Millares [0] 8 2 2 2" xfId="3776" xr:uid="{30B2042E-A1C9-462E-99AD-8F533D04FC48}"/>
    <cellStyle name="Millares [0] 8 2 3" xfId="2242" xr:uid="{E2D7627F-9E3D-40DA-9726-C41C01022C55}"/>
    <cellStyle name="Millares [0] 8 3" xfId="618" xr:uid="{00000000-0005-0000-0000-000017000000}"/>
    <cellStyle name="Millares [0] 8 3 2" xfId="1990" xr:uid="{55739F13-06BF-424C-9DDA-10E2565705A3}"/>
    <cellStyle name="Millares [0] 8 3 3" xfId="3656" xr:uid="{65314B03-0D1C-46DC-8424-C44C8D411D5D}"/>
    <cellStyle name="Millares [0] 8 4" xfId="1560" xr:uid="{46A842DC-6185-407D-B56E-FA72B7F012CA}"/>
    <cellStyle name="Millares [0] 8 5" xfId="1707" xr:uid="{C29BAE70-D1D8-4B1E-9E9F-F3E15524E26A}"/>
    <cellStyle name="Millares [0] 8 6" xfId="2192" xr:uid="{1EA2B5F2-8265-4C66-84D2-AC18EE35C2E8}"/>
    <cellStyle name="Millares [0] 9" xfId="258" xr:uid="{00000000-0005-0000-0000-000013010000}"/>
    <cellStyle name="Millares [0] 9 2" xfId="443" xr:uid="{00000000-0005-0000-0000-000013010000}"/>
    <cellStyle name="Millares [0] 9 2 2" xfId="619" xr:uid="{00000000-0005-0000-0000-000019000000}"/>
    <cellStyle name="Millares [0] 9 2 2 2" xfId="1991" xr:uid="{E2FBB502-26D7-477B-BA97-D930AB039BDE}"/>
    <cellStyle name="Millares [0] 9 2 2 3" xfId="3795" xr:uid="{B4C8D9C3-D4C3-4B21-AA2B-8E3F4A7C34BC}"/>
    <cellStyle name="Millares [0] 9 2 3" xfId="1917" xr:uid="{8FE309DF-4BF9-4BD6-A102-E46409C2B043}"/>
    <cellStyle name="Millares [0] 9 2 4" xfId="2243" xr:uid="{F52D53A5-AA27-4E90-901F-8E58292F5FE0}"/>
    <cellStyle name="Millares [0] 9 3" xfId="1739" xr:uid="{04A46FAC-A206-44BB-97C0-D48BEF212553}"/>
    <cellStyle name="Millares [0] 9 3 2" xfId="3675" xr:uid="{3ABD9821-22A7-4A40-A511-3F2B8A2E8EEA}"/>
    <cellStyle name="Millares [0] 9 4" xfId="2193" xr:uid="{FB1F8420-BDCE-4A72-BE87-10E5E02C1F72}"/>
    <cellStyle name="Millares 10" xfId="5" xr:uid="{00000000-0005-0000-0000-000006000000}"/>
    <cellStyle name="Millares 10 10" xfId="1281" xr:uid="{00000000-0005-0000-0000-00003D010000}"/>
    <cellStyle name="Millares 10 11" xfId="1494" xr:uid="{5469B58E-7833-466F-BF2F-83CEA4FD4D05}"/>
    <cellStyle name="Millares 10 12" xfId="1571" xr:uid="{13C5F708-8E50-4416-A41F-E8F8E8055A70}"/>
    <cellStyle name="Millares 10 13" xfId="2165" xr:uid="{26428A00-A4C4-4E9F-B6F7-524017B5A61E}"/>
    <cellStyle name="Millares 10 14" xfId="3407" xr:uid="{C7B24969-5B40-4789-B0F0-535325678A09}"/>
    <cellStyle name="Millares 10 2" xfId="24" xr:uid="{00000000-0005-0000-0000-000007000000}"/>
    <cellStyle name="Millares 10 2 2" xfId="82" xr:uid="{00000000-0005-0000-0000-000007000000}"/>
    <cellStyle name="Millares 10 2 2 2" xfId="140" xr:uid="{00000000-0005-0000-0000-000007000000}"/>
    <cellStyle name="Millares 10 2 2 2 2" xfId="358" xr:uid="{00000000-0005-0000-0000-000007000000}"/>
    <cellStyle name="Millares 10 2 2 2 2 2" xfId="1832" xr:uid="{2EF44B3C-D085-4D0A-8A75-CFAA42206EC8}"/>
    <cellStyle name="Millares 10 2 2 2 3" xfId="1654" xr:uid="{EAE3D7A5-C01C-4EF3-BE32-213BEB828FDF}"/>
    <cellStyle name="Millares 10 2 2 2 4" xfId="3971" xr:uid="{8D882AE4-554A-4864-88CE-D5881765412D}"/>
    <cellStyle name="Millares 10 2 2 3" xfId="306" xr:uid="{00000000-0005-0000-0000-000007000000}"/>
    <cellStyle name="Millares 10 2 2 3 2" xfId="1780" xr:uid="{8BA560CA-FFF3-4391-B776-5BA4F5F52E8F}"/>
    <cellStyle name="Millares 10 2 2 4" xfId="596" xr:uid="{00000000-0005-0000-0000-00001A000000}"/>
    <cellStyle name="Millares 10 2 2 4 2" xfId="1982" xr:uid="{82C4FC1A-2601-4DD9-8A9C-7D3CBF69B60D}"/>
    <cellStyle name="Millares 10 2 2 5" xfId="1602" xr:uid="{A06B5513-BAC4-4AFC-8603-EEEE0B0BE781}"/>
    <cellStyle name="Millares 10 2 2 6" xfId="3446" xr:uid="{9AF41AE3-31E3-4760-823F-60F60EBB5820}"/>
    <cellStyle name="Millares 10 2 3" xfId="112" xr:uid="{00000000-0005-0000-0000-000007000000}"/>
    <cellStyle name="Millares 10 2 3 2" xfId="330" xr:uid="{00000000-0005-0000-0000-000007000000}"/>
    <cellStyle name="Millares 10 2 3 2 2" xfId="1804" xr:uid="{9EB2258D-EAFC-4A21-AFBA-4D1C2033A814}"/>
    <cellStyle name="Millares 10 2 3 3" xfId="1626" xr:uid="{231339CC-7A27-4BCD-A16F-FFDCB7595B05}"/>
    <cellStyle name="Millares 10 2 3 4" xfId="3962" xr:uid="{DBE6739B-D3AE-42B6-82E8-EECDADFF0C57}"/>
    <cellStyle name="Millares 10 2 4" xfId="207" xr:uid="{00000000-0005-0000-0000-000007000000}"/>
    <cellStyle name="Millares 10 2 4 2" xfId="392" xr:uid="{00000000-0005-0000-0000-000007000000}"/>
    <cellStyle name="Millares 10 2 4 2 2" xfId="1866" xr:uid="{BED9DD2C-A5BA-419C-A54C-85151D42E64F}"/>
    <cellStyle name="Millares 10 2 4 3" xfId="1688" xr:uid="{957C8728-B4A8-4DD5-88DC-99FB47FB8401}"/>
    <cellStyle name="Millares 10 2 5" xfId="236" xr:uid="{00000000-0005-0000-0000-000007000000}"/>
    <cellStyle name="Millares 10 2 5 2" xfId="421" xr:uid="{00000000-0005-0000-0000-000007000000}"/>
    <cellStyle name="Millares 10 2 5 2 2" xfId="1895" xr:uid="{EB357E00-038A-4CE0-9002-14AC11EFFFE5}"/>
    <cellStyle name="Millares 10 2 5 3" xfId="1717" xr:uid="{6D69BABD-491F-4197-8AA6-3338B4C9E6C8}"/>
    <cellStyle name="Millares 10 2 6" xfId="279" xr:uid="{00000000-0005-0000-0000-000007000000}"/>
    <cellStyle name="Millares 10 2 6 2" xfId="1753" xr:uid="{58CE206F-11A8-4595-9DF0-BADF01D110F8}"/>
    <cellStyle name="Millares 10 2 7" xfId="1536" xr:uid="{6DAB5D74-AA89-47A3-A208-4B5868228F7A}"/>
    <cellStyle name="Millares 10 2 8" xfId="1575" xr:uid="{796F090B-6E45-4936-8C27-BB36F120175E}"/>
    <cellStyle name="Millares 10 2 9" xfId="3468" xr:uid="{5E4246C9-7946-4A50-A5B8-7E2EEDF9CC49}"/>
    <cellStyle name="Millares 10 3" xfId="78" xr:uid="{00000000-0005-0000-0000-000006000000}"/>
    <cellStyle name="Millares 10 3 2" xfId="136" xr:uid="{00000000-0005-0000-0000-000006000000}"/>
    <cellStyle name="Millares 10 3 2 2" xfId="354" xr:uid="{00000000-0005-0000-0000-000006000000}"/>
    <cellStyle name="Millares 10 3 2 2 2" xfId="1828" xr:uid="{A82027A0-A29B-4A1D-93CD-A9997B810697}"/>
    <cellStyle name="Millares 10 3 2 3" xfId="1650" xr:uid="{F2178D00-65B5-4E9F-8724-6C306328461E}"/>
    <cellStyle name="Millares 10 3 2 4" xfId="4046" xr:uid="{29AB48FE-7511-4F1C-9940-F738197E6E2B}"/>
    <cellStyle name="Millares 10 3 3" xfId="302" xr:uid="{00000000-0005-0000-0000-000006000000}"/>
    <cellStyle name="Millares 10 3 3 2" xfId="1776" xr:uid="{1D10C4DC-FCAB-484D-BE90-5303A44FB4DC}"/>
    <cellStyle name="Millares 10 3 3 3" xfId="3989" xr:uid="{AAC84701-6D00-4A24-AE4D-9769A0DE245C}"/>
    <cellStyle name="Millares 10 3 4" xfId="1598" xr:uid="{3E29075B-137D-4348-82B2-A7B0E185D0AA}"/>
    <cellStyle name="Millares 10 3 5" xfId="3513" xr:uid="{9E6F6F92-33A3-46AA-BF4E-D50FF335D8B1}"/>
    <cellStyle name="Millares 10 4" xfId="108" xr:uid="{00000000-0005-0000-0000-000006000000}"/>
    <cellStyle name="Millares 10 4 2" xfId="326" xr:uid="{00000000-0005-0000-0000-000006000000}"/>
    <cellStyle name="Millares 10 4 2 2" xfId="1800" xr:uid="{FD560B2E-18DE-4AF6-BC53-1EF70D35F552}"/>
    <cellStyle name="Millares 10 4 2 3" xfId="4037" xr:uid="{54B93303-533C-4C22-8A61-ABDAA4989C2E}"/>
    <cellStyle name="Millares 10 4 3" xfId="1622" xr:uid="{E6A7CD24-9876-4148-B463-A060121BB39A}"/>
    <cellStyle name="Millares 10 4 4" xfId="3572" xr:uid="{73A767F6-F594-4615-AC43-5E8B38EBCD56}"/>
    <cellStyle name="Millares 10 5" xfId="202" xr:uid="{00000000-0005-0000-0000-000006000000}"/>
    <cellStyle name="Millares 10 5 2" xfId="387" xr:uid="{00000000-0005-0000-0000-000006000000}"/>
    <cellStyle name="Millares 10 5 2 2" xfId="1861" xr:uid="{E8D1EBF8-72D4-4F26-861A-7D40C0A465FA}"/>
    <cellStyle name="Millares 10 5 3" xfId="1683" xr:uid="{A7E0E4C0-336F-4835-B63B-3E0913CD8F23}"/>
    <cellStyle name="Millares 10 6" xfId="231" xr:uid="{00000000-0005-0000-0000-000006000000}"/>
    <cellStyle name="Millares 10 6 2" xfId="416" xr:uid="{00000000-0005-0000-0000-000006000000}"/>
    <cellStyle name="Millares 10 6 2 2" xfId="1890" xr:uid="{8C8BCD4D-C392-4778-8BF3-553386A25BED}"/>
    <cellStyle name="Millares 10 6 3" xfId="1712" xr:uid="{FE24FF88-9E82-444C-AF97-8F6251BB6A3A}"/>
    <cellStyle name="Millares 10 7" xfId="275" xr:uid="{00000000-0005-0000-0000-000006000000}"/>
    <cellStyle name="Millares 10 7 2" xfId="1749" xr:uid="{40277F3C-F872-4351-BF6A-224EF23BF5FC}"/>
    <cellStyle name="Millares 10 8" xfId="663" xr:uid="{49B29B52-B7D9-4A7C-96DE-851D74077AAC}"/>
    <cellStyle name="Millares 10 8 2" xfId="1997" xr:uid="{0031ADCF-28FB-4F0A-A99D-E64D74F0D5A7}"/>
    <cellStyle name="Millares 10 9" xfId="944" xr:uid="{F1785DDF-B0CD-4622-BA40-FA446518F14C}"/>
    <cellStyle name="Millares 100 11" xfId="501" xr:uid="{00000000-0005-0000-0000-00001B000000}"/>
    <cellStyle name="Millares 100 11 2" xfId="766" xr:uid="{B2127B8F-005C-410A-ADD9-F34D4687B64F}"/>
    <cellStyle name="Millares 100 11 2 2" xfId="2053" xr:uid="{6A1BA0CC-1AE6-4DB3-8E55-51D07929630E}"/>
    <cellStyle name="Millares 100 11 2 2 2" xfId="3759" xr:uid="{BE50A841-8E82-4B2C-B8BF-8F9DF530250F}"/>
    <cellStyle name="Millares 100 11 2 2 3" xfId="3853" xr:uid="{78877F44-C0FB-4AF5-8BFD-C2EFF88CC09F}"/>
    <cellStyle name="Millares 100 11 2 2 4" xfId="3623" xr:uid="{9E73A0A8-EA22-4CFC-A34C-949A9DA36C36}"/>
    <cellStyle name="Millares 100 11 2 3" xfId="2145" xr:uid="{9C59A4B9-2640-4DA3-B408-5D1EFC8E9D23}"/>
    <cellStyle name="Millares 100 11 2 3 2" xfId="3722" xr:uid="{6FDC88E4-549A-4019-983D-599664B5CF9E}"/>
    <cellStyle name="Millares 100 11 2 4" xfId="3435" xr:uid="{DAFB2D0E-C253-413D-B191-B1CDFBD5C4D0}"/>
    <cellStyle name="Millares 100 11 2 5" xfId="3950" xr:uid="{D40309AD-D826-4B46-ADF8-716E11F2064B}"/>
    <cellStyle name="Millares 100 11 2 6" xfId="3414" xr:uid="{7D66ECAF-EF12-4B05-9E94-322E9271DFFB}"/>
    <cellStyle name="Millares 100 11 3" xfId="725" xr:uid="{49A37FAC-62EB-443E-88CC-D02B1DDB15DB}"/>
    <cellStyle name="Millares 100 11 3 2" xfId="2033" xr:uid="{3930D322-13F0-4DE0-8B7E-D1CD2DB1B959}"/>
    <cellStyle name="Millares 100 11 3 2 2" xfId="3741" xr:uid="{E233E7BB-2103-4ACD-9D2D-B852D1B05DEC}"/>
    <cellStyle name="Millares 100 11 3 3" xfId="3892" xr:uid="{4050EF41-8790-4A63-B6B9-3CE66BEE9749}"/>
    <cellStyle name="Millares 100 11 3 4" xfId="3605" xr:uid="{E35ABDBD-EA23-4130-837B-98EC4BFDFBA0}"/>
    <cellStyle name="Millares 100 11 4" xfId="706" xr:uid="{29594439-1CB9-4F16-8814-E192CB2D9BA0}"/>
    <cellStyle name="Millares 100 11 4 2" xfId="2025" xr:uid="{C3447A41-3A6F-4EB8-A9FD-3A353CEAC2D1}"/>
    <cellStyle name="Millares 100 11 4 2 2" xfId="3782" xr:uid="{525C8B25-89C7-42F8-A3B4-5E5141F85515}"/>
    <cellStyle name="Millares 100 11 4 3" xfId="3662" xr:uid="{9CC3952F-1FFB-4220-B4AC-95BC5DD150A8}"/>
    <cellStyle name="Millares 100 11 5" xfId="1962" xr:uid="{ED4C4AA7-65F4-47CC-BBB2-B56269CA7AE1}"/>
    <cellStyle name="Millares 100 11 5 2" xfId="3812" xr:uid="{847999B1-13CA-4D7B-BA09-FD89E482006F}"/>
    <cellStyle name="Millares 100 11 5 3" xfId="3697" xr:uid="{A25811AC-B157-49F5-B99F-56BD21BE2CC9}"/>
    <cellStyle name="Millares 100 11 6" xfId="3587" xr:uid="{8A6A9380-52CD-41C6-A15F-9B4A0B220C42}"/>
    <cellStyle name="Millares 100 11 7" xfId="2276" xr:uid="{AF82C2B3-108C-4685-AC8B-22E460B916E4}"/>
    <cellStyle name="Millares 104" xfId="3565" xr:uid="{3E8C4DAA-A788-451A-8D2E-6C397B9D788C}"/>
    <cellStyle name="Millares 109" xfId="779" xr:uid="{EA6C5285-A06F-41D4-B2EF-45393673F66B}"/>
    <cellStyle name="Millares 11" xfId="25" xr:uid="{00000000-0005-0000-0000-000008000000}"/>
    <cellStyle name="Millares 11 10" xfId="1495" xr:uid="{8F2BDD38-0EEE-464B-A161-B5DABC10BF0C}"/>
    <cellStyle name="Millares 11 11" xfId="1576" xr:uid="{559AF2F4-B75E-4047-B090-AE6AEA3B2DBB}"/>
    <cellStyle name="Millares 11 12" xfId="2163" xr:uid="{A6FDB9D8-96DA-4D7E-9AAC-93000E3F6E0F}"/>
    <cellStyle name="Millares 11 13" xfId="3485" xr:uid="{D931A67F-70F8-4B1E-B8F2-044131632AB7}"/>
    <cellStyle name="Millares 11 2" xfId="83" xr:uid="{00000000-0005-0000-0000-000008000000}"/>
    <cellStyle name="Millares 11 2 2" xfId="141" xr:uid="{00000000-0005-0000-0000-000008000000}"/>
    <cellStyle name="Millares 11 2 2 2" xfId="359" xr:uid="{00000000-0005-0000-0000-000008000000}"/>
    <cellStyle name="Millares 11 2 2 2 2" xfId="1833" xr:uid="{0E5FD289-9454-470C-B551-9D126311A2CE}"/>
    <cellStyle name="Millares 11 2 2 2 3" xfId="3444" xr:uid="{E2B086B7-A655-4264-9998-4A426913B9D5}"/>
    <cellStyle name="Millares 11 2 2 3" xfId="1655" xr:uid="{F87BC599-2D65-4006-9FFC-BB71DCC56373}"/>
    <cellStyle name="Millares 11 2 2 4" xfId="3974" xr:uid="{D2C85A45-B403-4B94-947B-42B1E6301DB9}"/>
    <cellStyle name="Millares 11 2 3" xfId="307" xr:uid="{00000000-0005-0000-0000-000008000000}"/>
    <cellStyle name="Millares 11 2 3 2" xfId="1781" xr:uid="{CB670E33-2904-48A6-B457-79765F3A4D4E}"/>
    <cellStyle name="Millares 11 2 3 3" xfId="4020" xr:uid="{319DA871-4822-466B-88DB-1BA9962FB89D}"/>
    <cellStyle name="Millares 11 2 4" xfId="1537" xr:uid="{C7A997AE-8479-42C2-BEB9-8752B15B1940}"/>
    <cellStyle name="Millares 11 2 5" xfId="1603" xr:uid="{1E8C44F6-979A-4E0E-BCA0-ED172B785A62}"/>
    <cellStyle name="Millares 11 2 6" xfId="3469" xr:uid="{24B2CBF3-71FF-428D-ADF2-89365641ED00}"/>
    <cellStyle name="Millares 11 3" xfId="113" xr:uid="{00000000-0005-0000-0000-000008000000}"/>
    <cellStyle name="Millares 11 3 2" xfId="331" xr:uid="{00000000-0005-0000-0000-000008000000}"/>
    <cellStyle name="Millares 11 3 2 2" xfId="1805" xr:uid="{251991AC-C0FC-496A-A20B-64996516C088}"/>
    <cellStyle name="Millares 11 3 2 3" xfId="3884" xr:uid="{E7A88A26-1BD5-4B47-9F84-A9133AEAF2B2}"/>
    <cellStyle name="Millares 11 3 3" xfId="1627" xr:uid="{6A7A9782-F11D-4B51-93A2-C57C7B285892}"/>
    <cellStyle name="Millares 11 3 3 2" xfId="3496" xr:uid="{C1EAB107-6586-4F7E-A09D-10B92F87E64A}"/>
    <cellStyle name="Millares 11 3 4" xfId="3514" xr:uid="{AE4C281F-FC73-42F4-82C5-4DB62205B12F}"/>
    <cellStyle name="Millares 11 4" xfId="208" xr:uid="{00000000-0005-0000-0000-000008000000}"/>
    <cellStyle name="Millares 11 4 2" xfId="393" xr:uid="{00000000-0005-0000-0000-000008000000}"/>
    <cellStyle name="Millares 11 4 2 2" xfId="1867" xr:uid="{3D9542F1-11C6-4771-A60B-27A37B8551B0}"/>
    <cellStyle name="Millares 11 4 2 3" xfId="4011" xr:uid="{1A24292A-D3A3-47B5-ABE2-682E905F7672}"/>
    <cellStyle name="Millares 11 4 3" xfId="1689" xr:uid="{96D5EBE9-7D03-4001-A4FE-477DCCD72860}"/>
    <cellStyle name="Millares 11 4 4" xfId="3422" xr:uid="{3437A7D6-2433-4821-8699-DE693D5DD1D9}"/>
    <cellStyle name="Millares 11 5" xfId="237" xr:uid="{00000000-0005-0000-0000-000008000000}"/>
    <cellStyle name="Millares 11 5 2" xfId="422" xr:uid="{00000000-0005-0000-0000-000008000000}"/>
    <cellStyle name="Millares 11 5 2 2" xfId="1896" xr:uid="{8C58D47F-A02A-4E7A-8C3E-68FD60EAC4C5}"/>
    <cellStyle name="Millares 11 5 3" xfId="1718" xr:uid="{870DFD2D-E2F6-4657-BDA8-25F625642D6F}"/>
    <cellStyle name="Millares 11 6" xfId="280" xr:uid="{00000000-0005-0000-0000-000008000000}"/>
    <cellStyle name="Millares 11 6 2" xfId="1754" xr:uid="{34978C5C-5E8B-4462-A700-C2F6ACE3C0AA}"/>
    <cellStyle name="Millares 11 7" xfId="744" xr:uid="{B931DCD7-B8BC-4BA7-9DC3-B85FC3078488}"/>
    <cellStyle name="Millares 11 7 2" xfId="2038" xr:uid="{D2A03C7C-9AD9-4507-8690-6790E7D11769}"/>
    <cellStyle name="Millares 11 8" xfId="954" xr:uid="{CE5B10E3-A975-450A-B32D-A50747DCEF80}"/>
    <cellStyle name="Millares 11 9" xfId="1283" xr:uid="{00000000-0005-0000-0000-00003E010000}"/>
    <cellStyle name="Millares 111" xfId="781" xr:uid="{E27C65A4-F3B2-4B5F-B0D6-2DDE790D279E}"/>
    <cellStyle name="Millares 118" xfId="3493" xr:uid="{A471467E-9389-40CA-8C3E-57583164E6EC}"/>
    <cellStyle name="Millares 12" xfId="26" xr:uid="{00000000-0005-0000-0000-000009000000}"/>
    <cellStyle name="Millares 12 10" xfId="1496" xr:uid="{82810E9C-F293-4CBB-B2CF-5D377676BF80}"/>
    <cellStyle name="Millares 12 11" xfId="1577" xr:uid="{4B4C8663-26FF-49CD-9087-0D1F3BB90D21}"/>
    <cellStyle name="Millares 12 12" xfId="2166" xr:uid="{59797448-8DAE-43A8-9856-800560B1153A}"/>
    <cellStyle name="Millares 12 13" xfId="2296" xr:uid="{DEC73D20-1679-4DAE-A8CE-8B24716C1204}"/>
    <cellStyle name="Millares 12 2" xfId="84" xr:uid="{00000000-0005-0000-0000-000009000000}"/>
    <cellStyle name="Millares 12 2 10" xfId="3470" xr:uid="{29CFF3E4-BEE0-4936-856E-AB7B4F8B5705}"/>
    <cellStyle name="Millares 12 2 2" xfId="142" xr:uid="{00000000-0005-0000-0000-000009000000}"/>
    <cellStyle name="Millares 12 2 2 2" xfId="360" xr:uid="{00000000-0005-0000-0000-000009000000}"/>
    <cellStyle name="Millares 12 2 2 2 2" xfId="1834" xr:uid="{458B9FEF-8DBC-4211-B599-5038DBC60DDE}"/>
    <cellStyle name="Millares 12 2 2 2 2 2" xfId="3768" xr:uid="{8E38B603-3113-474A-8225-C2DB7CADA1AB}"/>
    <cellStyle name="Millares 12 2 2 2 3" xfId="4028" xr:uid="{DBADBFD4-E77B-4AC8-BDC4-1CFF3DCFDA60}"/>
    <cellStyle name="Millares 12 2 2 2 4" xfId="3631" xr:uid="{F94F7154-B83E-49F1-B0DE-0CA8BA7769D1}"/>
    <cellStyle name="Millares 12 2 2 3" xfId="1656" xr:uid="{97860B9E-4E87-419A-B210-AC6084EB6184}"/>
    <cellStyle name="Millares 12 2 2 3 2" xfId="3731" xr:uid="{D49A0403-D4EA-4CDF-9173-CB324EC98030}"/>
    <cellStyle name="Millares 12 2 2 4" xfId="3949" xr:uid="{35133DB5-F9FE-433E-96FF-8AA3A207E8B5}"/>
    <cellStyle name="Millares 12 2 2 5" xfId="3594" xr:uid="{C487DD9D-55C6-486F-91FB-C73F0939E1AD}"/>
    <cellStyle name="Millares 12 2 3" xfId="308" xr:uid="{00000000-0005-0000-0000-000009000000}"/>
    <cellStyle name="Millares 12 2 3 2" xfId="1782" xr:uid="{8DEAB1C7-2C44-4A9E-B036-33F6363EAB93}"/>
    <cellStyle name="Millares 12 2 3 2 2" xfId="3750" xr:uid="{E47A83B8-FB29-43AE-B9F7-653BB468C9A8}"/>
    <cellStyle name="Millares 12 2 3 3" xfId="3500" xr:uid="{C2693663-F7E3-4CB5-A932-991A04D4CAED}"/>
    <cellStyle name="Millares 12 2 3 4" xfId="3614" xr:uid="{9785A68E-B9E8-4C8E-9C8E-5FF2101CACEC}"/>
    <cellStyle name="Millares 12 2 4" xfId="1538" xr:uid="{27B37C33-8F1D-4695-87A0-5CC77EC9D9F5}"/>
    <cellStyle name="Millares 12 2 4 2" xfId="3791" xr:uid="{A482827F-A3ED-4BBC-9D0D-E6E167ACE0B4}"/>
    <cellStyle name="Millares 12 2 4 3" xfId="3671" xr:uid="{6AC37A33-475F-4E12-8F70-5DF62D5FECEE}"/>
    <cellStyle name="Millares 12 2 5" xfId="1604" xr:uid="{3DA0B37B-17C1-41DC-B2B5-5FB409CC11C6}"/>
    <cellStyle name="Millares 12 2 5 2" xfId="3802" xr:uid="{67943F6F-8CEF-48D6-B211-756FCAAEA47D}"/>
    <cellStyle name="Millares 12 2 5 3" xfId="3682" xr:uid="{E0C1E9E5-F93E-46BE-8B82-D35AEF6CEA9C}"/>
    <cellStyle name="Millares 12 2 6" xfId="3706" xr:uid="{6EE9943D-C372-4B64-AC95-8EB21B7EB05A}"/>
    <cellStyle name="Millares 12 2 6 2" xfId="3821" xr:uid="{6E7B14FB-DF89-4DE4-B947-C2560F4D908A}"/>
    <cellStyle name="Millares 12 2 7" xfId="3714" xr:uid="{B4326DD4-BBE4-4259-B714-94F6AE5EEE64}"/>
    <cellStyle name="Millares 12 2 8" xfId="3570" xr:uid="{03AFCB7F-ED19-4E62-A9EC-083876DEFD27}"/>
    <cellStyle name="Millares 12 2 9" xfId="3494" xr:uid="{52891547-40DA-4A33-B523-3A10B7ADC79B}"/>
    <cellStyle name="Millares 12 3" xfId="114" xr:uid="{00000000-0005-0000-0000-000009000000}"/>
    <cellStyle name="Millares 12 3 2" xfId="332" xr:uid="{00000000-0005-0000-0000-000009000000}"/>
    <cellStyle name="Millares 12 3 2 2" xfId="1806" xr:uid="{7DC799E7-7E78-4995-B9B5-990BC311ECD3}"/>
    <cellStyle name="Millares 12 3 2 2 2" xfId="3766" xr:uid="{CB9AD24A-BABD-43E8-A5B9-43027843103D}"/>
    <cellStyle name="Millares 12 3 2 3" xfId="3839" xr:uid="{1F06ED40-B0E6-495F-B2C9-EFABF4DED014}"/>
    <cellStyle name="Millares 12 3 2 4" xfId="3629" xr:uid="{A8BB114D-C9AC-48D2-932D-FEBFB11E1214}"/>
    <cellStyle name="Millares 12 3 3" xfId="1628" xr:uid="{DC7C3B0A-9D45-4DB0-811C-6E150302F4D6}"/>
    <cellStyle name="Millares 12 3 3 2" xfId="3729" xr:uid="{FB077DF6-F94C-4B1D-8F42-BC53E1EB0F3F}"/>
    <cellStyle name="Millares 12 3 4" xfId="3592" xr:uid="{1F48DE0A-33BE-4E57-BD75-30EA675CD720}"/>
    <cellStyle name="Millares 12 3 5" xfId="3647" xr:uid="{2637F664-684A-4A7C-ACD6-773741583993}"/>
    <cellStyle name="Millares 12 3 6" xfId="3515" xr:uid="{ADCD1606-9E01-433A-9B21-DAA64F115C27}"/>
    <cellStyle name="Millares 12 4" xfId="209" xr:uid="{00000000-0005-0000-0000-000009000000}"/>
    <cellStyle name="Millares 12 4 2" xfId="394" xr:uid="{00000000-0005-0000-0000-000009000000}"/>
    <cellStyle name="Millares 12 4 2 2" xfId="1868" xr:uid="{DCA5D8E6-B944-40D1-845F-FED205325AD5}"/>
    <cellStyle name="Millares 12 4 2 3" xfId="4048" xr:uid="{A16BCFCB-8114-4166-8B50-A02694628E6E}"/>
    <cellStyle name="Millares 12 4 3" xfId="1690" xr:uid="{BE130A96-4E15-4731-B506-F5FE95806499}"/>
    <cellStyle name="Millares 12 4 4" xfId="3642" xr:uid="{3A53746F-F216-4353-B754-7A9280144BB9}"/>
    <cellStyle name="Millares 12 5" xfId="238" xr:uid="{00000000-0005-0000-0000-000009000000}"/>
    <cellStyle name="Millares 12 5 2" xfId="423" xr:uid="{00000000-0005-0000-0000-000009000000}"/>
    <cellStyle name="Millares 12 5 2 2" xfId="1897" xr:uid="{BEB4D87B-030A-4254-8ED8-39856D9C7B35}"/>
    <cellStyle name="Millares 12 5 2 3" xfId="3748" xr:uid="{E1223EE8-F240-4ADF-A045-92113865BF82}"/>
    <cellStyle name="Millares 12 5 3" xfId="1719" xr:uid="{B736B81F-27EF-42E8-B317-EFF0378ED227}"/>
    <cellStyle name="Millares 12 5 4" xfId="3612" xr:uid="{84850ECD-4581-4EC2-8CCB-A9E8D77198D0}"/>
    <cellStyle name="Millares 12 6" xfId="281" xr:uid="{00000000-0005-0000-0000-000009000000}"/>
    <cellStyle name="Millares 12 6 2" xfId="1755" xr:uid="{FFD7F445-F5E0-4084-B7AA-41832D838586}"/>
    <cellStyle name="Millares 12 6 2 2" xfId="3789" xr:uid="{04BA357F-CD68-4B5A-9C0B-F384C2FD43B2}"/>
    <cellStyle name="Millares 12 6 3" xfId="3669" xr:uid="{6F5E17CE-0B8F-4540-8043-9D35AEDDF102}"/>
    <cellStyle name="Millares 12 7" xfId="740" xr:uid="{6F5E5D2F-66CF-4D1F-9E17-76533F43A769}"/>
    <cellStyle name="Millares 12 7 2" xfId="2036" xr:uid="{76947827-1DF5-4A8D-9CFC-BB1173DB4E40}"/>
    <cellStyle name="Millares 12 7 2 2" xfId="3819" xr:uid="{EA48061D-961E-4ABD-A476-396C6C939D32}"/>
    <cellStyle name="Millares 12 7 3" xfId="3704" xr:uid="{0E172651-7003-439C-879D-9354E8650ED8}"/>
    <cellStyle name="Millares 12 8" xfId="955" xr:uid="{1F558FC2-977E-4F12-86BA-3F3C93CE48F8}"/>
    <cellStyle name="Millares 12 8 2" xfId="3460" xr:uid="{6D3A760F-B848-4355-9666-070ADE733DD9}"/>
    <cellStyle name="Millares 12 9" xfId="1286" xr:uid="{00000000-0005-0000-0000-00003F010000}"/>
    <cellStyle name="Millares 12 9 2" xfId="3678" xr:uid="{C72AD7F6-FF8F-403A-92EC-6EFC42E82DAF}"/>
    <cellStyle name="Millares 13" xfId="27" xr:uid="{00000000-0005-0000-0000-00000A000000}"/>
    <cellStyle name="Millares 13 10" xfId="1497" xr:uid="{A9FFF910-609C-450F-8CB3-1A68BEB85627}"/>
    <cellStyle name="Millares 13 11" xfId="1578" xr:uid="{CEC29944-9E55-46AD-B1F2-1B9C7DF1CCA9}"/>
    <cellStyle name="Millares 13 12" xfId="3408" xr:uid="{A7AD9057-6CCC-41A3-A5A0-3C1F04C60CC5}"/>
    <cellStyle name="Millares 13 2" xfId="85" xr:uid="{00000000-0005-0000-0000-00000A000000}"/>
    <cellStyle name="Millares 13 2 2" xfId="143" xr:uid="{00000000-0005-0000-0000-00000A000000}"/>
    <cellStyle name="Millares 13 2 2 2" xfId="361" xr:uid="{00000000-0005-0000-0000-00000A000000}"/>
    <cellStyle name="Millares 13 2 2 2 2" xfId="1835" xr:uid="{26DC3FA7-45E7-4786-ACD2-5CBA4AB150E8}"/>
    <cellStyle name="Millares 13 2 2 2 3" xfId="3973" xr:uid="{7442C1C7-645B-4F56-96DA-9E8A4ACE4319}"/>
    <cellStyle name="Millares 13 2 2 3" xfId="1657" xr:uid="{FE88A739-A4F1-49C9-8D86-E73B4241EBC6}"/>
    <cellStyle name="Millares 13 2 2 4" xfId="3914" xr:uid="{14194904-9297-4E07-A164-75E121609032}"/>
    <cellStyle name="Millares 13 2 3" xfId="309" xr:uid="{00000000-0005-0000-0000-00000A000000}"/>
    <cellStyle name="Millares 13 2 3 2" xfId="1783" xr:uid="{C52E5439-2C14-4C1E-B776-06AE2C647E12}"/>
    <cellStyle name="Millares 13 2 3 3" xfId="3996" xr:uid="{DA0C4FB6-1551-41DC-8ED1-02055D47C96B}"/>
    <cellStyle name="Millares 13 2 4" xfId="1539" xr:uid="{3015346D-95DE-48EA-858E-1751C095DB67}"/>
    <cellStyle name="Millares 13 2 4 2" xfId="3926" xr:uid="{59FE92B8-09E8-453A-88A2-93B7584756E0}"/>
    <cellStyle name="Millares 13 2 5" xfId="1605" xr:uid="{E5682FC0-E1BD-4F99-975A-B60F86CA1A45}"/>
    <cellStyle name="Millares 13 2 6" xfId="3472" xr:uid="{8302934A-4DB3-4194-AE0B-24C2E393EA23}"/>
    <cellStyle name="Millares 13 3" xfId="115" xr:uid="{00000000-0005-0000-0000-00000A000000}"/>
    <cellStyle name="Millares 13 3 2" xfId="333" xr:uid="{00000000-0005-0000-0000-00000A000000}"/>
    <cellStyle name="Millares 13 3 2 2" xfId="1807" xr:uid="{9341807D-DDF9-4D88-B496-5BD9B1D8494B}"/>
    <cellStyle name="Millares 13 3 2 3" xfId="3854" xr:uid="{CDE955D2-1B14-4315-BB43-DC8BB5556B4F}"/>
    <cellStyle name="Millares 13 3 3" xfId="1629" xr:uid="{EF71E325-ABF2-45EF-BB04-6633FD65F5D1}"/>
    <cellStyle name="Millares 13 3 3 2" xfId="3869" xr:uid="{16AF82B1-07DC-4D8B-B011-C6303D7C393E}"/>
    <cellStyle name="Millares 13 3 4" xfId="3516" xr:uid="{4557EDCA-B228-43EF-A360-6C3CC06E271D}"/>
    <cellStyle name="Millares 13 4" xfId="210" xr:uid="{00000000-0005-0000-0000-00000A000000}"/>
    <cellStyle name="Millares 13 4 2" xfId="395" xr:uid="{00000000-0005-0000-0000-00000A000000}"/>
    <cellStyle name="Millares 13 4 2 2" xfId="1869" xr:uid="{FCEE479F-8DFA-454F-8C29-61B21E4CB3C4}"/>
    <cellStyle name="Millares 13 4 3" xfId="1691" xr:uid="{9CAED28B-3017-46A0-BC3E-ECBD7DAC6BEE}"/>
    <cellStyle name="Millares 13 4 4" xfId="3558" xr:uid="{93993A05-106C-4F25-B60C-8F73FAD63D5F}"/>
    <cellStyle name="Millares 13 5" xfId="239" xr:uid="{00000000-0005-0000-0000-00000A000000}"/>
    <cellStyle name="Millares 13 5 2" xfId="424" xr:uid="{00000000-0005-0000-0000-00000A000000}"/>
    <cellStyle name="Millares 13 5 2 2" xfId="1898" xr:uid="{43ED4227-DB64-4B40-9A1D-101BB42B324B}"/>
    <cellStyle name="Millares 13 5 3" xfId="1720" xr:uid="{BE9B985E-AC15-41DF-99A4-81F31D378FF9}"/>
    <cellStyle name="Millares 13 5 4" xfId="3909" xr:uid="{45747FBC-B258-4872-9FD0-96765ACF9086}"/>
    <cellStyle name="Millares 13 6" xfId="282" xr:uid="{00000000-0005-0000-0000-00000A000000}"/>
    <cellStyle name="Millares 13 6 2" xfId="1756" xr:uid="{9C9C171A-5DD2-429B-A10C-AFE84968F7B2}"/>
    <cellStyle name="Millares 13 7" xfId="786" xr:uid="{D5375CC9-05F4-42B1-8260-807E36EB79AD}"/>
    <cellStyle name="Millares 13 7 2" xfId="2064" xr:uid="{9517B216-C5C9-40A4-BC21-C4BE1E7E1DAB}"/>
    <cellStyle name="Millares 13 8" xfId="961" xr:uid="{D5C7B416-FF97-4CC0-9D35-F73931AD90B1}"/>
    <cellStyle name="Millares 13 9" xfId="1285" xr:uid="{00000000-0005-0000-0000-000040010000}"/>
    <cellStyle name="Millares 14" xfId="28" xr:uid="{00000000-0005-0000-0000-00000B000000}"/>
    <cellStyle name="Millares 14 10" xfId="1579" xr:uid="{3B2C1C0E-0F5E-4435-B5B8-52A8BA06E843}"/>
    <cellStyle name="Millares 14 11" xfId="3484" xr:uid="{195AB1AC-6E1A-477C-8DD2-213F622C1170}"/>
    <cellStyle name="Millares 14 2" xfId="86" xr:uid="{00000000-0005-0000-0000-00000B000000}"/>
    <cellStyle name="Millares 14 2 2" xfId="144" xr:uid="{00000000-0005-0000-0000-00000B000000}"/>
    <cellStyle name="Millares 14 2 2 2" xfId="362" xr:uid="{00000000-0005-0000-0000-00000B000000}"/>
    <cellStyle name="Millares 14 2 2 2 2" xfId="1836" xr:uid="{2FC438DA-022A-4738-B417-6A938950C171}"/>
    <cellStyle name="Millares 14 2 2 2 3" xfId="3889" xr:uid="{D7DCC874-677E-4357-A65D-F5F9F88A55A3}"/>
    <cellStyle name="Millares 14 2 2 3" xfId="1658" xr:uid="{E2561BD0-D08B-4DC8-9936-2A51FEDCBBE3}"/>
    <cellStyle name="Millares 14 2 2 3 2" xfId="4032" xr:uid="{19309261-5226-4563-8447-CF30386EF446}"/>
    <cellStyle name="Millares 14 2 2 4" xfId="3755" xr:uid="{3B59C9A1-69AF-4FB4-937E-9DE84BF3CE76}"/>
    <cellStyle name="Millares 14 2 3" xfId="310" xr:uid="{00000000-0005-0000-0000-00000B000000}"/>
    <cellStyle name="Millares 14 2 3 2" xfId="1784" xr:uid="{C4983ED9-B4E6-4D49-A3FA-1DA7A70D0D91}"/>
    <cellStyle name="Millares 14 2 3 2 2" xfId="3879" xr:uid="{FA35CFE8-EF2C-4817-825E-5F4F96640DB8}"/>
    <cellStyle name="Millares 14 2 3 3" xfId="3619" xr:uid="{18674104-CAF5-4677-B2AB-603ACE7B04CB}"/>
    <cellStyle name="Millares 14 2 4" xfId="1540" xr:uid="{A6706AD2-057A-485C-8313-BFF53CAC0742}"/>
    <cellStyle name="Millares 14 2 4 2" xfId="3866" xr:uid="{8A036E8C-6708-452A-8941-B5BF7C7D5FB1}"/>
    <cellStyle name="Millares 14 2 5" xfId="1606" xr:uid="{0FA80003-C695-44A7-941C-B9904C44A60D}"/>
    <cellStyle name="Millares 14 2 6" xfId="3473" xr:uid="{3752B46F-BA2A-4914-8343-A4699C45E323}"/>
    <cellStyle name="Millares 14 3" xfId="116" xr:uid="{00000000-0005-0000-0000-00000B000000}"/>
    <cellStyle name="Millares 14 3 2" xfId="334" xr:uid="{00000000-0005-0000-0000-00000B000000}"/>
    <cellStyle name="Millares 14 3 2 2" xfId="1808" xr:uid="{C7EFF1EA-FB64-4B62-85EF-1C30D1D1237B}"/>
    <cellStyle name="Millares 14 3 2 2 2" xfId="4009" xr:uid="{B272272B-314E-4D0A-A2D7-DE6D61777A5D}"/>
    <cellStyle name="Millares 14 3 2 3" xfId="3778" xr:uid="{3F2F7C7E-ECEB-4B9D-80DB-874B86B084DC}"/>
    <cellStyle name="Millares 14 3 3" xfId="1630" xr:uid="{EFABB336-6D80-4612-B3B5-05CCE72E336B}"/>
    <cellStyle name="Millares 14 3 3 2" xfId="3658" xr:uid="{7E42328B-1C55-461D-A5DE-90DD66E975DD}"/>
    <cellStyle name="Millares 14 3 4" xfId="3677" xr:uid="{5E0CCBDF-6C77-478B-92DD-60517E19238F}"/>
    <cellStyle name="Millares 14 3 5" xfId="3517" xr:uid="{16C61B3B-E841-4130-876E-82670BC8AF54}"/>
    <cellStyle name="Millares 14 4" xfId="211" xr:uid="{00000000-0005-0000-0000-00000B000000}"/>
    <cellStyle name="Millares 14 4 2" xfId="396" xr:uid="{00000000-0005-0000-0000-00000B000000}"/>
    <cellStyle name="Millares 14 4 2 2" xfId="1870" xr:uid="{EB253BE4-67D0-4385-B812-01ED67EF3108}"/>
    <cellStyle name="Millares 14 4 2 3" xfId="3808" xr:uid="{27D465E7-D742-46E9-98DC-BE6226702F09}"/>
    <cellStyle name="Millares 14 4 3" xfId="1692" xr:uid="{C15DCEEA-4B68-4B67-BBD5-ADDE9A5C8BF2}"/>
    <cellStyle name="Millares 14 4 3 2" xfId="3557" xr:uid="{41A30EB9-66FD-4B62-92B8-9058CBED5D39}"/>
    <cellStyle name="Millares 14 4 4" xfId="3693" xr:uid="{0139B69B-436E-4AD3-BD86-EDB7A2D6A609}"/>
    <cellStyle name="Millares 14 5" xfId="240" xr:uid="{00000000-0005-0000-0000-00000B000000}"/>
    <cellStyle name="Millares 14 5 2" xfId="425" xr:uid="{00000000-0005-0000-0000-00000B000000}"/>
    <cellStyle name="Millares 14 5 2 2" xfId="1899" xr:uid="{126A79DD-C07B-4E20-99CE-3E5F447AF1DE}"/>
    <cellStyle name="Millares 14 5 3" xfId="1721" xr:uid="{C8BE3A5F-C387-40C0-BBDA-4E17FE5F7763}"/>
    <cellStyle name="Millares 14 5 4" xfId="3718" xr:uid="{ACCACECD-F814-4E81-A668-737C35E3166C}"/>
    <cellStyle name="Millares 14 6" xfId="283" xr:uid="{00000000-0005-0000-0000-00000B000000}"/>
    <cellStyle name="Millares 14 6 2" xfId="1757" xr:uid="{BE56AE04-BB92-4E63-BF58-DABA5ED44374}"/>
    <cellStyle name="Millares 14 6 3" xfId="3563" xr:uid="{3566800C-477D-41DC-815E-2097F7D015F1}"/>
    <cellStyle name="Millares 14 7" xfId="787" xr:uid="{2A07394F-3CB5-467F-9B52-3250A219858B}"/>
    <cellStyle name="Millares 14 7 2" xfId="2065" xr:uid="{0D737C6D-83CF-4898-85DB-BE8CD6DB449A}"/>
    <cellStyle name="Millares 14 7 3" xfId="4017" xr:uid="{08A1AC8E-ECB1-4F74-9AAE-D40611FF7ACC}"/>
    <cellStyle name="Millares 14 8" xfId="1287" xr:uid="{00000000-0005-0000-0000-000041010000}"/>
    <cellStyle name="Millares 14 9" xfId="1498" xr:uid="{339E53EB-F64B-423B-A4F9-D0EBD4C0B14B}"/>
    <cellStyle name="Millares 15" xfId="29" xr:uid="{00000000-0005-0000-0000-00000C000000}"/>
    <cellStyle name="Millares 15 10" xfId="1580" xr:uid="{0DBDBF23-4D0B-4BA3-B3A9-DA530CBCB6DF}"/>
    <cellStyle name="Millares 15 2" xfId="87" xr:uid="{00000000-0005-0000-0000-00000C000000}"/>
    <cellStyle name="Millares 15 2 2" xfId="145" xr:uid="{00000000-0005-0000-0000-00000C000000}"/>
    <cellStyle name="Millares 15 2 2 2" xfId="363" xr:uid="{00000000-0005-0000-0000-00000C000000}"/>
    <cellStyle name="Millares 15 2 2 2 2" xfId="1837" xr:uid="{4BEAAE39-A2E2-4E9B-B809-A587D2C296DE}"/>
    <cellStyle name="Millares 15 2 2 2 3" xfId="3999" xr:uid="{D7607976-E609-47D4-A233-D6326E5FD7F5}"/>
    <cellStyle name="Millares 15 2 2 3" xfId="1659" xr:uid="{29671A3F-F996-4639-AF1B-A54CA5086069}"/>
    <cellStyle name="Millares 15 2 2 4" xfId="3754" xr:uid="{FC28A29D-FB60-450D-9362-1EB662CF4F77}"/>
    <cellStyle name="Millares 15 2 3" xfId="311" xr:uid="{00000000-0005-0000-0000-00000C000000}"/>
    <cellStyle name="Millares 15 2 3 2" xfId="1785" xr:uid="{C3BEDE3E-95AD-441C-A96C-604381DDCBD5}"/>
    <cellStyle name="Millares 15 2 3 3" xfId="3618" xr:uid="{E8A01BDE-B856-4F4C-B503-AFF051C80ED3}"/>
    <cellStyle name="Millares 15 2 4" xfId="1534" xr:uid="{100A214A-13B7-421F-B172-283938FEED27}"/>
    <cellStyle name="Millares 15 2 4 2" xfId="3886" xr:uid="{2136DBD9-0C0D-4CBC-8215-A8DF5E1385D7}"/>
    <cellStyle name="Millares 15 2 5" xfId="1607" xr:uid="{CD8961AF-58CB-4637-9F91-7291278F4C9B}"/>
    <cellStyle name="Millares 15 2 6" xfId="3518" xr:uid="{4F53D233-75F5-4596-A493-A7ABE5C51FBE}"/>
    <cellStyle name="Millares 15 3" xfId="117" xr:uid="{00000000-0005-0000-0000-00000C000000}"/>
    <cellStyle name="Millares 15 3 2" xfId="335" xr:uid="{00000000-0005-0000-0000-00000C000000}"/>
    <cellStyle name="Millares 15 3 2 2" xfId="1809" xr:uid="{AA581A0D-1527-45E4-8357-6A4E9CC2707A}"/>
    <cellStyle name="Millares 15 3 2 3" xfId="3777" xr:uid="{88F7AC32-9229-452E-B512-4F57CFBE47F4}"/>
    <cellStyle name="Millares 15 3 3" xfId="1631" xr:uid="{A7A7ABB5-AB76-4A98-970A-50F92B5F64C0}"/>
    <cellStyle name="Millares 15 3 3 2" xfId="3423" xr:uid="{D4171A70-CA96-4895-9695-C07D7EBE54F4}"/>
    <cellStyle name="Millares 15 3 4" xfId="3657" xr:uid="{E27FC78C-00FC-4DCB-9256-F2C9298D9D5C}"/>
    <cellStyle name="Millares 15 4" xfId="212" xr:uid="{00000000-0005-0000-0000-00000C000000}"/>
    <cellStyle name="Millares 15 4 2" xfId="397" xr:uid="{00000000-0005-0000-0000-00000C000000}"/>
    <cellStyle name="Millares 15 4 2 2" xfId="1871" xr:uid="{E304DCDE-74FA-4C91-B26E-6DB413544D47}"/>
    <cellStyle name="Millares 15 4 2 3" xfId="3807" xr:uid="{004DA789-827D-4448-92BC-68A69AAF8A28}"/>
    <cellStyle name="Millares 15 4 3" xfId="1693" xr:uid="{9B1298B9-7608-4C0D-A5AB-B650524B4147}"/>
    <cellStyle name="Millares 15 4 4" xfId="3692" xr:uid="{C00A26B5-23E5-406A-9236-BF6693CB044E}"/>
    <cellStyle name="Millares 15 5" xfId="241" xr:uid="{00000000-0005-0000-0000-00000C000000}"/>
    <cellStyle name="Millares 15 5 2" xfId="426" xr:uid="{00000000-0005-0000-0000-00000C000000}"/>
    <cellStyle name="Millares 15 5 2 2" xfId="1900" xr:uid="{B3056157-20F6-41AB-B719-2991993A058A}"/>
    <cellStyle name="Millares 15 5 3" xfId="1722" xr:uid="{D2CD97C6-FB9F-4C47-9D27-537423EFC954}"/>
    <cellStyle name="Millares 15 5 4" xfId="3717" xr:uid="{F6FA0AC5-45EB-4EA2-A056-1233A650C3AF}"/>
    <cellStyle name="Millares 15 6" xfId="284" xr:uid="{00000000-0005-0000-0000-00000C000000}"/>
    <cellStyle name="Millares 15 6 2" xfId="1758" xr:uid="{5CC8DE74-9EE5-47B0-88F6-1E9E8F6A7B94}"/>
    <cellStyle name="Millares 15 6 3" xfId="3574" xr:uid="{B1693107-E15F-4767-808D-29CF5BA1042D}"/>
    <cellStyle name="Millares 15 7" xfId="746" xr:uid="{985B8BE7-8808-42B5-8A44-79B93689998E}"/>
    <cellStyle name="Millares 15 7 2" xfId="2040" xr:uid="{BB6822B0-76AE-4D72-94B3-890EBC6DE4A5}"/>
    <cellStyle name="Millares 15 7 3" xfId="4043" xr:uid="{F430FC1C-F6EA-4C82-8312-4C7251311349}"/>
    <cellStyle name="Millares 15 8" xfId="1288" xr:uid="{00000000-0005-0000-0000-000042010000}"/>
    <cellStyle name="Millares 15 9" xfId="1492" xr:uid="{F5E34019-7D39-4A0E-BFFA-0F281336FD88}"/>
    <cellStyle name="Millares 16" xfId="30" xr:uid="{00000000-0005-0000-0000-00000D000000}"/>
    <cellStyle name="Millares 16 10" xfId="1581" xr:uid="{5664FDB7-49E4-4D9E-9308-91B5C0E7F9A4}"/>
    <cellStyle name="Millares 16 11" xfId="3474" xr:uid="{A7F39B4E-9169-4C99-ADFB-4F0E6C6C00FD}"/>
    <cellStyle name="Millares 16 2" xfId="88" xr:uid="{00000000-0005-0000-0000-00000D000000}"/>
    <cellStyle name="Millares 16 2 2" xfId="146" xr:uid="{00000000-0005-0000-0000-00000D000000}"/>
    <cellStyle name="Millares 16 2 2 2" xfId="364" xr:uid="{00000000-0005-0000-0000-00000D000000}"/>
    <cellStyle name="Millares 16 2 2 2 2" xfId="1838" xr:uid="{562D3566-039C-4E0A-A57E-F153DF9F2A03}"/>
    <cellStyle name="Millares 16 2 2 2 3" xfId="3918" xr:uid="{4A1CB98B-212F-441D-8B1E-7EFF4D3C8B9F}"/>
    <cellStyle name="Millares 16 2 2 3" xfId="1660" xr:uid="{08B5D670-8695-41DD-9297-805A3EBB3127}"/>
    <cellStyle name="Millares 16 2 2 4" xfId="3771" xr:uid="{1FB5F3DC-F054-4540-A675-8E9415F6DDF1}"/>
    <cellStyle name="Millares 16 2 3" xfId="312" xr:uid="{00000000-0005-0000-0000-00000D000000}"/>
    <cellStyle name="Millares 16 2 3 2" xfId="1786" xr:uid="{03E10864-6707-4AB2-9442-6087F3A25BA2}"/>
    <cellStyle name="Millares 16 2 3 3" xfId="3634" xr:uid="{3A698CF0-0CD8-455B-8715-811DE6DD949B}"/>
    <cellStyle name="Millares 16 2 4" xfId="1532" xr:uid="{AAA2BC82-1CEB-4E91-BF08-A5F43BF1D05C}"/>
    <cellStyle name="Millares 16 2 4 2" xfId="3963" xr:uid="{BA040368-86DE-4B47-9D5F-E74B5B80B5E3}"/>
    <cellStyle name="Millares 16 2 5" xfId="1608" xr:uid="{88358161-BAC5-4665-B017-659B97DC3DF6}"/>
    <cellStyle name="Millares 16 2 6" xfId="3519" xr:uid="{82D175A8-830D-4266-BC39-FD8ADDE4C4EA}"/>
    <cellStyle name="Millares 16 3" xfId="118" xr:uid="{00000000-0005-0000-0000-00000D000000}"/>
    <cellStyle name="Millares 16 3 2" xfId="336" xr:uid="{00000000-0005-0000-0000-00000D000000}"/>
    <cellStyle name="Millares 16 3 2 2" xfId="1810" xr:uid="{47B1F6D6-A2B3-41F1-B59F-DE8F02C32B84}"/>
    <cellStyle name="Millares 16 3 2 3" xfId="3794" xr:uid="{C5D81A8F-B26F-4E72-B388-302C9B339729}"/>
    <cellStyle name="Millares 16 3 3" xfId="1632" xr:uid="{E0B3C1AB-A4C8-467A-A9F9-1F155DC376EE}"/>
    <cellStyle name="Millares 16 3 3 2" xfId="3935" xr:uid="{4E87E938-C9A1-4D14-A1F1-9EEBD3946F26}"/>
    <cellStyle name="Millares 16 3 4" xfId="3674" xr:uid="{18FB3121-CECD-4C89-A8C3-50D740A08266}"/>
    <cellStyle name="Millares 16 4" xfId="213" xr:uid="{00000000-0005-0000-0000-00000D000000}"/>
    <cellStyle name="Millares 16 4 2" xfId="398" xr:uid="{00000000-0005-0000-0000-00000D000000}"/>
    <cellStyle name="Millares 16 4 2 2" xfId="1872" xr:uid="{905688A4-1937-40F8-AAC5-A4D873BD03B6}"/>
    <cellStyle name="Millares 16 4 2 3" xfId="3824" xr:uid="{02DADB3D-43C4-4642-8562-30DCFF59F5E7}"/>
    <cellStyle name="Millares 16 4 3" xfId="1694" xr:uid="{51C105F0-C9BC-4356-9115-D4E3AA728801}"/>
    <cellStyle name="Millares 16 4 4" xfId="3709" xr:uid="{460692A4-0E61-462A-9F07-9B56F21F27C9}"/>
    <cellStyle name="Millares 16 5" xfId="242" xr:uid="{00000000-0005-0000-0000-00000D000000}"/>
    <cellStyle name="Millares 16 5 2" xfId="427" xr:uid="{00000000-0005-0000-0000-00000D000000}"/>
    <cellStyle name="Millares 16 5 2 2" xfId="1901" xr:uid="{79BB132B-67B1-413A-A572-3937BC26BA89}"/>
    <cellStyle name="Millares 16 5 3" xfId="1723" xr:uid="{82B8CF04-4C87-4E02-B642-67AAD68EA60C}"/>
    <cellStyle name="Millares 16 5 4" xfId="3734" xr:uid="{DA032736-CB8D-4A51-AF00-86B033836806}"/>
    <cellStyle name="Millares 16 6" xfId="285" xr:uid="{00000000-0005-0000-0000-00000D000000}"/>
    <cellStyle name="Millares 16 6 2" xfId="1759" xr:uid="{35720F6E-BA80-4605-9A18-3A0AC08D5539}"/>
    <cellStyle name="Millares 16 6 3" xfId="3598" xr:uid="{75167C1E-32A6-4CD3-8477-209F24719A42}"/>
    <cellStyle name="Millares 16 7" xfId="700" xr:uid="{0F19C72A-E996-4B71-BED8-4A2BB999F9A8}"/>
    <cellStyle name="Millares 16 7 2" xfId="2022" xr:uid="{A7551F1F-2DC6-4B4D-976C-21C3062D1287}"/>
    <cellStyle name="Millares 16 7 3" xfId="3908" xr:uid="{CE419DE3-9FA1-4F7F-919C-95E44E990529}"/>
    <cellStyle name="Millares 16 8" xfId="1302" xr:uid="{00000000-0005-0000-0000-000043010000}"/>
    <cellStyle name="Millares 16 9" xfId="1490" xr:uid="{4197E34D-8F12-4DE2-A219-1DDDEEB18D16}"/>
    <cellStyle name="Millares 17" xfId="31" xr:uid="{00000000-0005-0000-0000-00000E000000}"/>
    <cellStyle name="Millares 17 10" xfId="1582" xr:uid="{3212FDF6-7427-4858-B10D-F48A47BE8BBC}"/>
    <cellStyle name="Millares 17 11" xfId="3475" xr:uid="{10B41203-F4A4-4831-86AD-239C627695EF}"/>
    <cellStyle name="Millares 17 2" xfId="89" xr:uid="{00000000-0005-0000-0000-00000E000000}"/>
    <cellStyle name="Millares 17 2 2" xfId="147" xr:uid="{00000000-0005-0000-0000-00000E000000}"/>
    <cellStyle name="Millares 17 2 2 2" xfId="365" xr:uid="{00000000-0005-0000-0000-00000E000000}"/>
    <cellStyle name="Millares 17 2 2 2 2" xfId="1839" xr:uid="{E5EB9347-7DB6-47ED-BFC5-5BB5E90B2592}"/>
    <cellStyle name="Millares 17 2 2 2 3" xfId="4003" xr:uid="{079AD36E-DCE9-4CFD-BE7B-C4D6914863D0}"/>
    <cellStyle name="Millares 17 2 2 3" xfId="1661" xr:uid="{A374D2D6-6779-4CE4-A205-4DB051BB1716}"/>
    <cellStyle name="Millares 17 2 2 4" xfId="3738" xr:uid="{AAAFDBAD-9357-463B-9F7F-1ED5491773FA}"/>
    <cellStyle name="Millares 17 2 3" xfId="313" xr:uid="{00000000-0005-0000-0000-00000E000000}"/>
    <cellStyle name="Millares 17 2 3 2" xfId="1787" xr:uid="{7BC69CBC-80DC-4714-8661-666B0A7F13CF}"/>
    <cellStyle name="Millares 17 2 3 3" xfId="3456" xr:uid="{5119529A-57D3-48FB-BF86-04798D2228B8}"/>
    <cellStyle name="Millares 17 2 4" xfId="1542" xr:uid="{4E7097C4-41E6-4E7A-948E-291B298AC308}"/>
    <cellStyle name="Millares 17 2 5" xfId="1609" xr:uid="{A0CD2C74-7306-4C18-B3AA-213A76EFAC2E}"/>
    <cellStyle name="Millares 17 2 6" xfId="3520" xr:uid="{91998AAF-2C14-4B00-A094-31FEACAAE000}"/>
    <cellStyle name="Millares 17 3" xfId="119" xr:uid="{00000000-0005-0000-0000-00000E000000}"/>
    <cellStyle name="Millares 17 3 2" xfId="337" xr:uid="{00000000-0005-0000-0000-00000E000000}"/>
    <cellStyle name="Millares 17 3 2 2" xfId="1811" xr:uid="{0A44BF45-54DE-42C7-8C2D-9D067CFAC447}"/>
    <cellStyle name="Millares 17 3 2 3" xfId="4027" xr:uid="{6B55ECBA-53B1-4A63-BF31-404444807CED}"/>
    <cellStyle name="Millares 17 3 3" xfId="1633" xr:uid="{C05E8FCB-126C-4D2F-8F9E-A162601AEB40}"/>
    <cellStyle name="Millares 17 3 4" xfId="3602" xr:uid="{630E9ED4-FE79-4538-9447-B3D10197E310}"/>
    <cellStyle name="Millares 17 4" xfId="214" xr:uid="{00000000-0005-0000-0000-00000E000000}"/>
    <cellStyle name="Millares 17 4 2" xfId="399" xr:uid="{00000000-0005-0000-0000-00000E000000}"/>
    <cellStyle name="Millares 17 4 2 2" xfId="1873" xr:uid="{F9BAC191-F8F7-4F79-A336-C598AADB8882}"/>
    <cellStyle name="Millares 17 4 3" xfId="1695" xr:uid="{49E644A4-67F7-4A0A-AB3B-3E742409428C}"/>
    <cellStyle name="Millares 17 4 4" xfId="3937" xr:uid="{134AA2B7-27A1-46D5-9C5C-CEFA93F45647}"/>
    <cellStyle name="Millares 17 5" xfId="243" xr:uid="{00000000-0005-0000-0000-00000E000000}"/>
    <cellStyle name="Millares 17 5 2" xfId="428" xr:uid="{00000000-0005-0000-0000-00000E000000}"/>
    <cellStyle name="Millares 17 5 2 2" xfId="1902" xr:uid="{B97B6B87-59C1-4B30-879A-7F4CB3CA3089}"/>
    <cellStyle name="Millares 17 5 3" xfId="1724" xr:uid="{C496FCBA-4176-4A20-8FB3-C8C18A82BCB5}"/>
    <cellStyle name="Millares 17 6" xfId="286" xr:uid="{00000000-0005-0000-0000-00000E000000}"/>
    <cellStyle name="Millares 17 6 2" xfId="1760" xr:uid="{AAFDA495-07AE-4BB4-9ACA-C3B7F93D340B}"/>
    <cellStyle name="Millares 17 7" xfId="789" xr:uid="{C80E0EBC-B696-4B32-898F-7C7E5B11360C}"/>
    <cellStyle name="Millares 17 7 2" xfId="2067" xr:uid="{CA80A005-5563-40FC-9D2E-B18FA4D65BD0}"/>
    <cellStyle name="Millares 17 8" xfId="1301" xr:uid="{00000000-0005-0000-0000-000044010000}"/>
    <cellStyle name="Millares 17 9" xfId="1500" xr:uid="{4BD3A5E5-F90B-4458-A9D2-1FE680337753}"/>
    <cellStyle name="Millares 174 2" xfId="491" xr:uid="{00000000-0005-0000-0000-00001C000000}"/>
    <cellStyle name="Millares 174 2 2" xfId="575" xr:uid="{00000000-0005-0000-0000-00001D000000}"/>
    <cellStyle name="Millares 174 2 2 2" xfId="1967" xr:uid="{615B962B-9D43-4151-BD7C-87B2C161210D}"/>
    <cellStyle name="Millares 174 2 2 2 2" xfId="3764" xr:uid="{1CB83B8F-22F6-4FA1-B8C7-593BB7EEFFE4}"/>
    <cellStyle name="Millares 174 2 2 2 3" xfId="3948" xr:uid="{C38BD2AE-F928-4DDC-9E51-1BC18BCE88C8}"/>
    <cellStyle name="Millares 174 2 2 2 4" xfId="3627" xr:uid="{A09BBA2F-9A03-468E-B0C4-6B3C40DFCDCD}"/>
    <cellStyle name="Millares 174 2 2 3" xfId="2151" xr:uid="{0D0A892F-0287-42FD-89B0-99297FC98AFA}"/>
    <cellStyle name="Millares 174 2 2 3 2" xfId="3727" xr:uid="{09E63FE8-4FB1-4AD3-B890-2E257CFF44AF}"/>
    <cellStyle name="Millares 174 2 2 4" xfId="3502" xr:uid="{09294CC9-C346-475A-BE08-B79ED1634BBE}"/>
    <cellStyle name="Millares 174 2 2 5" xfId="3988" xr:uid="{3344A819-936D-4DB3-8717-0A6250603247}"/>
    <cellStyle name="Millares 174 2 2 6" xfId="3462" xr:uid="{E9B3AF85-0EFD-46B3-93A4-1B3DAD434AFE}"/>
    <cellStyle name="Millares 174 2 3" xfId="753" xr:uid="{DE6FA76A-B9A2-472F-BA6A-A8BD658F3B3B}"/>
    <cellStyle name="Millares 174 2 3 2" xfId="2045" xr:uid="{71745542-2210-4687-B82A-9F124DA3D391}"/>
    <cellStyle name="Millares 174 2 3 2 2" xfId="3746" xr:uid="{DC1E5ED9-F07C-4F8B-8627-2828288CF303}"/>
    <cellStyle name="Millares 174 2 3 3" xfId="3454" xr:uid="{EF15702B-49CB-4DE8-A8D6-1F568D9AC7BD}"/>
    <cellStyle name="Millares 174 2 3 4" xfId="3610" xr:uid="{37CF0738-2AAC-42B4-9AB4-88B1A0A8E44B}"/>
    <cellStyle name="Millares 174 2 4" xfId="1957" xr:uid="{E3B09C0E-F1B3-45E2-A243-89DE1DD3B34B}"/>
    <cellStyle name="Millares 174 2 4 2" xfId="3787" xr:uid="{6E26ACFA-B479-48A9-9696-6C7075F183DD}"/>
    <cellStyle name="Millares 174 2 4 3" xfId="3667" xr:uid="{B8E23BB2-4345-4FCD-B0E9-E3F56966A53A}"/>
    <cellStyle name="Millares 174 2 5" xfId="3702" xr:uid="{6DF47EAA-7EAA-4A06-B244-A2383BFBD1D0}"/>
    <cellStyle name="Millares 174 2 5 2" xfId="3817" xr:uid="{84587D23-FE20-475A-A2B2-C6ED8D1343DA}"/>
    <cellStyle name="Millares 174 2 6" xfId="3428" xr:uid="{9F3A6C99-5AE5-49A8-82CF-86BD96E1A2C3}"/>
    <cellStyle name="Millares 174 2 7" xfId="2282" xr:uid="{1AC252F2-5B02-43FF-99A3-8165377A1C9E}"/>
    <cellStyle name="Millares 18" xfId="32" xr:uid="{00000000-0005-0000-0000-00000F000000}"/>
    <cellStyle name="Millares 18 10" xfId="1583" xr:uid="{9EF4080F-FC76-47CB-907B-BFFF4AB607F9}"/>
    <cellStyle name="Millares 18 11" xfId="3476" xr:uid="{AE774F7B-2841-4F93-B1AA-0DF97ED30751}"/>
    <cellStyle name="Millares 18 2" xfId="90" xr:uid="{00000000-0005-0000-0000-00000F000000}"/>
    <cellStyle name="Millares 18 2 2" xfId="148" xr:uid="{00000000-0005-0000-0000-00000F000000}"/>
    <cellStyle name="Millares 18 2 2 2" xfId="366" xr:uid="{00000000-0005-0000-0000-00000F000000}"/>
    <cellStyle name="Millares 18 2 2 2 2" xfId="1840" xr:uid="{0CE48ABC-6702-4092-B3FE-F5432C3AB017}"/>
    <cellStyle name="Millares 18 2 2 2 3" xfId="3849" xr:uid="{74A1DEAB-505D-432D-BFB0-E01F55B2A875}"/>
    <cellStyle name="Millares 18 2 2 3" xfId="1662" xr:uid="{6C6EA0B4-C707-4252-8523-BEF984FA78F9}"/>
    <cellStyle name="Millares 18 2 2 4" xfId="3737" xr:uid="{493A8AFF-DEF6-44D1-BB9C-0A3D54F11888}"/>
    <cellStyle name="Millares 18 2 3" xfId="314" xr:uid="{00000000-0005-0000-0000-00000F000000}"/>
    <cellStyle name="Millares 18 2 3 2" xfId="1788" xr:uid="{C259079C-E6A6-4AF0-9417-DB1057073C52}"/>
    <cellStyle name="Millares 18 2 3 3" xfId="3438" xr:uid="{A9191D85-AB5C-4766-AE6E-4DDEA932BCFE}"/>
    <cellStyle name="Millares 18 2 4" xfId="1543" xr:uid="{A76BA5B0-40C0-4243-84F3-C4F228477C3A}"/>
    <cellStyle name="Millares 18 2 5" xfId="1610" xr:uid="{17C49300-DF4A-4F7F-A73F-E4E7DB6183F3}"/>
    <cellStyle name="Millares 18 2 6" xfId="3521" xr:uid="{5F699921-8A7B-480F-BC8C-7A9359F0AAE0}"/>
    <cellStyle name="Millares 18 3" xfId="120" xr:uid="{00000000-0005-0000-0000-00000F000000}"/>
    <cellStyle name="Millares 18 3 2" xfId="338" xr:uid="{00000000-0005-0000-0000-00000F000000}"/>
    <cellStyle name="Millares 18 3 2 2" xfId="1812" xr:uid="{BB5776FA-FA6B-47CA-B0A1-BF738CABC4C4}"/>
    <cellStyle name="Millares 18 3 2 3" xfId="4042" xr:uid="{BF697D99-E3BB-4163-ADCF-87163EC8F652}"/>
    <cellStyle name="Millares 18 3 3" xfId="1634" xr:uid="{5BF5F6F5-A108-4756-8224-51E3D7B3696D}"/>
    <cellStyle name="Millares 18 3 4" xfId="3601" xr:uid="{1771C130-5833-4629-B838-1CFEF0A3A0F3}"/>
    <cellStyle name="Millares 18 4" xfId="215" xr:uid="{00000000-0005-0000-0000-00000F000000}"/>
    <cellStyle name="Millares 18 4 2" xfId="400" xr:uid="{00000000-0005-0000-0000-00000F000000}"/>
    <cellStyle name="Millares 18 4 2 2" xfId="1874" xr:uid="{05A71273-1944-4FC6-9C02-A5D09A259654}"/>
    <cellStyle name="Millares 18 4 3" xfId="1696" xr:uid="{01EC50C0-55E7-4A3C-A06A-993E2E9B21CC}"/>
    <cellStyle name="Millares 18 4 4" xfId="3426" xr:uid="{DE1534B1-327D-4384-8986-2C3754852D39}"/>
    <cellStyle name="Millares 18 5" xfId="244" xr:uid="{00000000-0005-0000-0000-00000F000000}"/>
    <cellStyle name="Millares 18 5 2" xfId="429" xr:uid="{00000000-0005-0000-0000-00000F000000}"/>
    <cellStyle name="Millares 18 5 2 2" xfId="1903" xr:uid="{6A8E4416-BE81-45CE-BCF2-98E9D8EE5324}"/>
    <cellStyle name="Millares 18 5 3" xfId="1725" xr:uid="{907F378E-6B88-41BD-8D6D-02BDC679C74D}"/>
    <cellStyle name="Millares 18 6" xfId="287" xr:uid="{00000000-0005-0000-0000-00000F000000}"/>
    <cellStyle name="Millares 18 6 2" xfId="1761" xr:uid="{B6912677-76D2-482E-92B1-E1A1EDD41EE6}"/>
    <cellStyle name="Millares 18 7" xfId="790" xr:uid="{6D0AC315-131A-46F1-B95F-F4F21DF48956}"/>
    <cellStyle name="Millares 18 7 2" xfId="2068" xr:uid="{5B75736B-8BD1-4004-AAAD-6AF6FE2C91FA}"/>
    <cellStyle name="Millares 18 8" xfId="1367" xr:uid="{00000000-0005-0000-0000-000045010000}"/>
    <cellStyle name="Millares 18 9" xfId="1501" xr:uid="{AF1021B0-CDEF-4E81-A349-8FA0638415E4}"/>
    <cellStyle name="Millares 19" xfId="33" xr:uid="{00000000-0005-0000-0000-000010000000}"/>
    <cellStyle name="Millares 19 10" xfId="1584" xr:uid="{58F4D566-61B7-4380-9FE0-8FFE00DC19D5}"/>
    <cellStyle name="Millares 19 11" xfId="3477" xr:uid="{F5A80E9F-70D4-4ED3-ACB4-B8061E2F1292}"/>
    <cellStyle name="Millares 19 2" xfId="91" xr:uid="{00000000-0005-0000-0000-000010000000}"/>
    <cellStyle name="Millares 19 2 2" xfId="149" xr:uid="{00000000-0005-0000-0000-000010000000}"/>
    <cellStyle name="Millares 19 2 2 2" xfId="367" xr:uid="{00000000-0005-0000-0000-000010000000}"/>
    <cellStyle name="Millares 19 2 2 2 2" xfId="1841" xr:uid="{85628EEC-0DFB-4D30-A120-A626B4CE1D77}"/>
    <cellStyle name="Millares 19 2 2 2 3" xfId="3861" xr:uid="{1164CD55-3368-458A-A6CE-7723AFDB8375}"/>
    <cellStyle name="Millares 19 2 2 3" xfId="1663" xr:uid="{454B520E-22C9-4EE2-9B01-63FCA2E689C1}"/>
    <cellStyle name="Millares 19 2 2 4" xfId="3772" xr:uid="{FF06EF7E-E2FB-42D4-A22D-9E5D9694F277}"/>
    <cellStyle name="Millares 19 2 3" xfId="315" xr:uid="{00000000-0005-0000-0000-000010000000}"/>
    <cellStyle name="Millares 19 2 3 2" xfId="1789" xr:uid="{734A04BB-023F-4477-8801-422C1A7F9447}"/>
    <cellStyle name="Millares 19 2 3 3" xfId="4021" xr:uid="{E71CE304-E94F-46E2-BFA0-E3288F3539CE}"/>
    <cellStyle name="Millares 19 2 4" xfId="1541" xr:uid="{15779E02-8B53-4D2D-861E-1DE557E07797}"/>
    <cellStyle name="Millares 19 2 5" xfId="1611" xr:uid="{D8E32255-4BE0-4934-A705-6AD6F3E8C68C}"/>
    <cellStyle name="Millares 19 2 6" xfId="3522" xr:uid="{CC968A33-33C8-4015-8D29-11BC3399970F}"/>
    <cellStyle name="Millares 19 3" xfId="121" xr:uid="{00000000-0005-0000-0000-000010000000}"/>
    <cellStyle name="Millares 19 3 2" xfId="339" xr:uid="{00000000-0005-0000-0000-000010000000}"/>
    <cellStyle name="Millares 19 3 2 2" xfId="1813" xr:uid="{D31A59A1-6E3C-44A5-B360-61A5A68DC46F}"/>
    <cellStyle name="Millares 19 3 2 3" xfId="3863" xr:uid="{38F93ADF-D7D5-4451-8A83-09E81141974E}"/>
    <cellStyle name="Millares 19 3 3" xfId="1635" xr:uid="{3FF6271B-1EB4-400A-9244-0E807C53C2E2}"/>
    <cellStyle name="Millares 19 3 4" xfId="3635" xr:uid="{261AF712-E1A6-42FD-8FE7-B7A0CA1E4B0F}"/>
    <cellStyle name="Millares 19 4" xfId="216" xr:uid="{00000000-0005-0000-0000-000010000000}"/>
    <cellStyle name="Millares 19 4 2" xfId="401" xr:uid="{00000000-0005-0000-0000-000010000000}"/>
    <cellStyle name="Millares 19 4 2 2" xfId="1875" xr:uid="{F5C7E5E6-EC23-45FF-B371-219E3C4BA209}"/>
    <cellStyle name="Millares 19 4 3" xfId="1697" xr:uid="{0F4BF3AD-7460-4363-B671-1C56F3204119}"/>
    <cellStyle name="Millares 19 4 4" xfId="3555" xr:uid="{99714D3B-FA8C-4701-8FBB-AC73722146D0}"/>
    <cellStyle name="Millares 19 5" xfId="245" xr:uid="{00000000-0005-0000-0000-000010000000}"/>
    <cellStyle name="Millares 19 5 2" xfId="430" xr:uid="{00000000-0005-0000-0000-000010000000}"/>
    <cellStyle name="Millares 19 5 2 2" xfId="1904" xr:uid="{5A60C389-1AAF-46C8-B4E9-A3B574376E25}"/>
    <cellStyle name="Millares 19 5 3" xfId="1726" xr:uid="{9E28B84B-3B70-4EC3-8B5D-15DB6A5055C0}"/>
    <cellStyle name="Millares 19 6" xfId="288" xr:uid="{00000000-0005-0000-0000-000010000000}"/>
    <cellStyle name="Millares 19 6 2" xfId="1762" xr:uid="{7016FEF7-48E9-4984-B434-5E7304B5B4D5}"/>
    <cellStyle name="Millares 19 7" xfId="788" xr:uid="{2EB75D63-B21D-47E5-8876-C69381A5331C}"/>
    <cellStyle name="Millares 19 7 2" xfId="2066" xr:uid="{D164FCC4-2697-46D2-B9D0-788BA0797DD6}"/>
    <cellStyle name="Millares 19 8" xfId="1048" xr:uid="{00000000-0005-0000-0000-000046010000}"/>
    <cellStyle name="Millares 19 9" xfId="1499" xr:uid="{C93FEC0C-BAF7-4795-B47D-FCC1FCCA10F5}"/>
    <cellStyle name="Millares 2" xfId="3" xr:uid="{00000000-0005-0000-0000-000011000000}"/>
    <cellStyle name="Millares 2 10" xfId="230" xr:uid="{00000000-0005-0000-0000-000011000000}"/>
    <cellStyle name="Millares 2 10 2" xfId="415" xr:uid="{00000000-0005-0000-0000-000011000000}"/>
    <cellStyle name="Millares 2 10 2 2" xfId="1889" xr:uid="{66ECAF74-F5B3-424F-BB0E-679F7F44D5FD}"/>
    <cellStyle name="Millares 2 10 3" xfId="1711" xr:uid="{816E073D-57A7-4B10-8BCD-6BE2ED803354}"/>
    <cellStyle name="Millares 2 11" xfId="274" xr:uid="{00000000-0005-0000-0000-000011000000}"/>
    <cellStyle name="Millares 2 11 2" xfId="1748" xr:uid="{4064F5DC-8CFB-4F9C-ADA1-A3987A77A4D4}"/>
    <cellStyle name="Millares 2 12" xfId="697" xr:uid="{00000000-0005-0000-0000-00002B000000}"/>
    <cellStyle name="Millares 2 13" xfId="865" xr:uid="{00000000-0005-0000-0000-000037000000}"/>
    <cellStyle name="Millares 2 14" xfId="986" xr:uid="{00000000-0005-0000-0000-000047010000}"/>
    <cellStyle name="Millares 2 15" xfId="1570" xr:uid="{59DEE3DC-7397-4805-A759-AC1E61D168AB}"/>
    <cellStyle name="Millares 2 16" xfId="2175" xr:uid="{A3589863-48DC-48E9-A276-2BD8E2B499ED}"/>
    <cellStyle name="Millares 2 2" xfId="20" xr:uid="{00000000-0005-0000-0000-000012000000}"/>
    <cellStyle name="Millares 2 2 10" xfId="680" xr:uid="{00000000-0005-0000-0000-000038000000}"/>
    <cellStyle name="Millares 2 2 10 2" xfId="2011" xr:uid="{C506475C-6E08-490B-A097-73255C2AC773}"/>
    <cellStyle name="Millares 2 2 11" xfId="754" xr:uid="{00000000-0005-0000-0000-000008000000}"/>
    <cellStyle name="Millares 2 2 11 2" xfId="2046" xr:uid="{473A4784-EAB6-465D-B542-CC7D734FCB54}"/>
    <cellStyle name="Millares 2 2 12" xfId="741" xr:uid="{D8682A9A-C502-43E2-8259-B357FBD18454}"/>
    <cellStyle name="Millares 2 2 13" xfId="866" xr:uid="{00000000-0005-0000-0000-000038000000}"/>
    <cellStyle name="Millares 2 2 14" xfId="984" xr:uid="{00000000-0005-0000-0000-000048010000}"/>
    <cellStyle name="Millares 2 2 15" xfId="1573" xr:uid="{CCACD08A-A1EE-49DB-A4A8-082B0B722456}"/>
    <cellStyle name="Millares 2 2 16" xfId="2178" xr:uid="{0F3FD7C9-C61C-47DE-B2AD-F87095607CC3}"/>
    <cellStyle name="Millares 2 2 2" xfId="80" xr:uid="{00000000-0005-0000-0000-000012000000}"/>
    <cellStyle name="Millares 2 2 2 10" xfId="2194" xr:uid="{97EF6ADF-6C12-4169-B5DD-F2340354246C}"/>
    <cellStyle name="Millares 2 2 2 2" xfId="138" xr:uid="{00000000-0005-0000-0000-000012000000}"/>
    <cellStyle name="Millares 2 2 2 2 2" xfId="356" xr:uid="{00000000-0005-0000-0000-000012000000}"/>
    <cellStyle name="Millares 2 2 2 2 2 2" xfId="1830" xr:uid="{2C8DCD9F-83EC-4727-978E-48F73CE4ABF8}"/>
    <cellStyle name="Millares 2 2 2 2 2 2 2" xfId="3877" xr:uid="{E01DAF34-9875-43C1-B766-56200616C4B4}"/>
    <cellStyle name="Millares 2 2 2 2 2 3" xfId="3763" xr:uid="{C244C670-4089-49C5-8520-B5B9A060A9B9}"/>
    <cellStyle name="Millares 2 2 2 2 3" xfId="1652" xr:uid="{07F923C0-EAAD-44D8-BC31-1C354B5E4C8D}"/>
    <cellStyle name="Millares 2 2 2 2 3 2" xfId="3947" xr:uid="{B07384DD-5D2A-4FA7-A03B-834EF682C507}"/>
    <cellStyle name="Millares 2 2 2 2 4" xfId="3523" xr:uid="{FBDE7C20-5C69-4286-ACE9-2986BC21BE33}"/>
    <cellStyle name="Millares 2 2 2 3" xfId="193" xr:uid="{31296434-9896-486A-B568-23662348B2FB}"/>
    <cellStyle name="Millares 2 2 2 3 2" xfId="382" xr:uid="{31296434-9896-486A-B568-23662348B2FB}"/>
    <cellStyle name="Millares 2 2 2 3 2 2" xfId="1856" xr:uid="{DB543F54-F182-4B06-B101-F8DBCE57C68E}"/>
    <cellStyle name="Millares 2 2 2 3 2 3" xfId="4033" xr:uid="{92C4A097-4D31-4D73-BAB8-02942A4927B9}"/>
    <cellStyle name="Millares 2 2 2 3 3" xfId="1678" xr:uid="{A0D53019-7CC8-4E4F-900E-9A9564463047}"/>
    <cellStyle name="Millares 2 2 2 3 3 2" xfId="3881" xr:uid="{2BA9DCD1-55F9-4B02-816D-4F3A4C4D2EB7}"/>
    <cellStyle name="Millares 2 2 2 3 4" xfId="3726" xr:uid="{BB3E7FA3-333E-48D5-B188-B50042F3C0B8}"/>
    <cellStyle name="Millares 2 2 2 4" xfId="304" xr:uid="{00000000-0005-0000-0000-000012000000}"/>
    <cellStyle name="Millares 2 2 2 4 2" xfId="1778" xr:uid="{B6ADEF1A-62A6-4676-9A5A-CAFB7793EDEB}"/>
    <cellStyle name="Millares 2 2 2 4 3" xfId="3852" xr:uid="{CC0D80CA-5775-4579-949C-44BED5B1BC96}"/>
    <cellStyle name="Millares 2 2 2 5" xfId="770" xr:uid="{D0DEAB66-B994-474B-A886-5108715D6E4C}"/>
    <cellStyle name="Millares 2 2 2 5 2" xfId="2057" xr:uid="{1FBA396D-E227-41A3-9A2F-56EEA57F526E}"/>
    <cellStyle name="Millares 2 2 2 5 3" xfId="3942" xr:uid="{AF01C64E-A03C-4DEC-B1BC-E6513A520419}"/>
    <cellStyle name="Millares 2 2 2 6" xfId="919" xr:uid="{CF664B7A-24AD-469D-B8A6-E32F683C4B3A}"/>
    <cellStyle name="Millares 2 2 2 7" xfId="1200" xr:uid="{00000000-0005-0000-0000-000049010000}"/>
    <cellStyle name="Millares 2 2 2 8" xfId="1600" xr:uid="{4CE08413-8D70-4857-AC7E-462B64DBCBBF}"/>
    <cellStyle name="Millares 2 2 2 9" xfId="2150" xr:uid="{582C63BA-6B50-4B75-83F9-5591651A9D37}"/>
    <cellStyle name="Millares 2 2 3" xfId="110" xr:uid="{00000000-0005-0000-0000-000012000000}"/>
    <cellStyle name="Millares 2 2 3 2" xfId="328" xr:uid="{00000000-0005-0000-0000-000012000000}"/>
    <cellStyle name="Millares 2 2 3 2 2" xfId="1802" xr:uid="{12DEEB8D-586B-4662-93CA-A0B7270B4439}"/>
    <cellStyle name="Millares 2 2 3 2 2 2" xfId="3857" xr:uid="{E842D8EF-9C9E-42D0-813A-745F81AED738}"/>
    <cellStyle name="Millares 2 2 3 2 3" xfId="3650" xr:uid="{4130ADC8-D978-4DBB-8185-58AC6CFBED8A}"/>
    <cellStyle name="Millares 2 2 3 3" xfId="752" xr:uid="{767DE66F-C412-4DAF-9895-CF3BE9D6602E}"/>
    <cellStyle name="Millares 2 2 3 3 2" xfId="2044" xr:uid="{ABBC62C6-8933-44E9-B18F-7514F480B57E}"/>
    <cellStyle name="Millares 2 2 3 3 3" xfId="3997" xr:uid="{03F61640-C740-4E3D-9F81-9EE2FBCC7192}"/>
    <cellStyle name="Millares 2 2 3 4" xfId="1266" xr:uid="{00000000-0005-0000-0000-00004A010000}"/>
    <cellStyle name="Millares 2 2 3 5" xfId="1624" xr:uid="{45641866-EE6D-484F-B4FE-CFACCB31515A}"/>
    <cellStyle name="Millares 2 2 3 6" xfId="2228" xr:uid="{32D14145-675B-426F-BEAC-630EA2B8011B}"/>
    <cellStyle name="Millares 2 2 4" xfId="160" xr:uid="{AE7BE31E-95D5-4B54-91EB-BB2B7DFA8B33}"/>
    <cellStyle name="Millares 2 2 4 2" xfId="378" xr:uid="{AE7BE31E-95D5-4B54-91EB-BB2B7DFA8B33}"/>
    <cellStyle name="Millares 2 2 4 2 2" xfId="1852" xr:uid="{90DAF4E0-4885-4B33-8EE5-ABEC813A63A1}"/>
    <cellStyle name="Millares 2 2 4 2 2 2" xfId="4008" xr:uid="{DA7C87C4-1054-4530-B23C-76414F8CB090}"/>
    <cellStyle name="Millares 2 2 4 2 3" xfId="3745" xr:uid="{CC803F5F-FDC5-4415-B7D7-153152A200DE}"/>
    <cellStyle name="Millares 2 2 4 3" xfId="1303" xr:uid="{00000000-0005-0000-0000-00004B010000}"/>
    <cellStyle name="Millares 2 2 4 3 2" xfId="3609" xr:uid="{F436428F-C9B3-4347-8DD7-94959C952B94}"/>
    <cellStyle name="Millares 2 2 4 4" xfId="1674" xr:uid="{8E1BCECB-173F-4951-AFF6-0325A8E162AD}"/>
    <cellStyle name="Millares 2 2 4 4 2" xfId="3862" xr:uid="{2BD38988-EE71-490D-84CD-B9563E8DAA7B}"/>
    <cellStyle name="Millares 2 2 4 5" xfId="2281" xr:uid="{5080164C-0AAF-4F11-A089-F52E3425484B}"/>
    <cellStyle name="Millares 2 2 5" xfId="184" xr:uid="{00000000-0005-0000-0000-00002C000000}"/>
    <cellStyle name="Millares 2 2 5 2" xfId="379" xr:uid="{00000000-0005-0000-0000-00002C000000}"/>
    <cellStyle name="Millares 2 2 5 2 2" xfId="1853" xr:uid="{054A42C7-60AD-4751-8A16-AA04ADBD9D90}"/>
    <cellStyle name="Millares 2 2 5 2 2 2" xfId="3967" xr:uid="{C23EBCE9-B8B6-4023-9D5D-BBD1DF5721AD}"/>
    <cellStyle name="Millares 2 2 5 2 3" xfId="3786" xr:uid="{0709B855-B830-4F0E-AF40-543ADDB0797D}"/>
    <cellStyle name="Millares 2 2 5 3" xfId="1065" xr:uid="{00000000-0005-0000-0000-00004C010000}"/>
    <cellStyle name="Millares 2 2 5 3 2" xfId="3666" xr:uid="{B0F86672-1187-442F-8A17-8A6FCE63F428}"/>
    <cellStyle name="Millares 2 2 5 4" xfId="1675" xr:uid="{BEB88D1A-E133-4744-89BF-900B7F2291CD}"/>
    <cellStyle name="Millares 2 2 5 4 2" xfId="4035" xr:uid="{694FC971-EC5E-44B0-82B9-7949F5AEC27A}"/>
    <cellStyle name="Millares 2 2 5 5" xfId="2297" xr:uid="{8EBC7B2B-1D3C-4CFD-A2F1-6C81DAEB0A13}"/>
    <cellStyle name="Millares 2 2 6" xfId="205" xr:uid="{00000000-0005-0000-0000-000012000000}"/>
    <cellStyle name="Millares 2 2 6 2" xfId="390" xr:uid="{00000000-0005-0000-0000-000012000000}"/>
    <cellStyle name="Millares 2 2 6 2 2" xfId="1864" xr:uid="{1566C500-5035-4264-A287-F84E474F5F76}"/>
    <cellStyle name="Millares 2 2 6 2 3" xfId="3816" xr:uid="{0D162745-ECB0-4CF1-9659-C604842FF076}"/>
    <cellStyle name="Millares 2 2 6 3" xfId="1686" xr:uid="{25B0B488-83EA-4919-ABA4-7D5F0C32B732}"/>
    <cellStyle name="Millares 2 2 6 3 2" xfId="3701" xr:uid="{526BE994-EDA4-4527-9815-C9F584346016}"/>
    <cellStyle name="Millares 2 2 6 4" xfId="3441" xr:uid="{2E10C6B7-689F-4655-B714-741DB0BF0EA6}"/>
    <cellStyle name="Millares 2 2 6 5" xfId="3461" xr:uid="{B295800C-E851-47E0-B0CA-2CD8CCC3DED7}"/>
    <cellStyle name="Millares 2 2 7" xfId="234" xr:uid="{00000000-0005-0000-0000-000012000000}"/>
    <cellStyle name="Millares 2 2 7 2" xfId="419" xr:uid="{00000000-0005-0000-0000-000012000000}"/>
    <cellStyle name="Millares 2 2 7 2 2" xfId="1893" xr:uid="{E9FF15CD-3B81-46B2-92A6-003E9016FAED}"/>
    <cellStyle name="Millares 2 2 7 3" xfId="1715" xr:uid="{F9BF6CD4-C825-452B-805B-61D90C557BB4}"/>
    <cellStyle name="Millares 2 2 7 4" xfId="3488" xr:uid="{F163CA02-05C5-459D-97D7-B260A17BA748}"/>
    <cellStyle name="Millares 2 2 8" xfId="277" xr:uid="{00000000-0005-0000-0000-000012000000}"/>
    <cellStyle name="Millares 2 2 8 2" xfId="1751" xr:uid="{795D9E90-7974-4699-A461-15FD6CFDE8CB}"/>
    <cellStyle name="Millares 2 2 8 3" xfId="4026" xr:uid="{8690B1AA-B330-4903-8B5F-625A0C037787}"/>
    <cellStyle name="Millares 2 2 9" xfId="574" xr:uid="{00000000-0005-0000-0000-00001F000000}"/>
    <cellStyle name="Millares 2 2 9 2" xfId="1966" xr:uid="{6D50AE88-18FF-45FB-8665-7E9ED4648D15}"/>
    <cellStyle name="Millares 2 3" xfId="65" xr:uid="{00000000-0005-0000-0000-000013000000}"/>
    <cellStyle name="Millares 2 3 10" xfId="719" xr:uid="{71FDA0A5-1E8E-43B4-8946-4D354BF4493F}"/>
    <cellStyle name="Millares 2 3 11" xfId="918" xr:uid="{2E20CAF5-41E1-414F-9742-4722004CB21B}"/>
    <cellStyle name="Millares 2 3 12" xfId="1160" xr:uid="{00000000-0005-0000-0000-00004D010000}"/>
    <cellStyle name="Millares 2 3 13" xfId="1592" xr:uid="{0D89FBBE-E16D-4BE9-99BC-6032897A9B65}"/>
    <cellStyle name="Millares 2 3 14" xfId="2142" xr:uid="{E5B5BB1D-2786-4446-9085-DEE251B1A488}"/>
    <cellStyle name="Millares 2 3 15" xfId="2183" xr:uid="{877BADC8-44F4-42F1-9ED1-67EE55330CB6}"/>
    <cellStyle name="Millares 2 3 2" xfId="99" xr:uid="{00000000-0005-0000-0000-000013000000}"/>
    <cellStyle name="Millares 2 3 2 2" xfId="157" xr:uid="{00000000-0005-0000-0000-000013000000}"/>
    <cellStyle name="Millares 2 3 2 2 2" xfId="375" xr:uid="{00000000-0005-0000-0000-000013000000}"/>
    <cellStyle name="Millares 2 3 2 2 2 2" xfId="1849" xr:uid="{68DF9084-7ACA-433F-BE15-DE1D6DA4FD47}"/>
    <cellStyle name="Millares 2 3 2 2 3" xfId="1671" xr:uid="{C4517C15-FFED-4476-AC4D-A63D6D31D8B7}"/>
    <cellStyle name="Millares 2 3 2 2 4" xfId="4031" xr:uid="{2F4941B0-FF65-4A5B-99EA-EEFC288424FA}"/>
    <cellStyle name="Millares 2 3 2 3" xfId="323" xr:uid="{00000000-0005-0000-0000-000013000000}"/>
    <cellStyle name="Millares 2 3 2 3 2" xfId="1797" xr:uid="{82F37C48-5A30-4C05-A8BD-390E9FA24C74}"/>
    <cellStyle name="Millares 2 3 2 4" xfId="764" xr:uid="{E1A0D783-6DD3-4877-8785-D880C9B6A962}"/>
    <cellStyle name="Millares 2 3 2 4 2" xfId="2051" xr:uid="{6A55720C-18EB-4869-85CC-E1992483E1F1}"/>
    <cellStyle name="Millares 2 3 2 5" xfId="1276" xr:uid="{00000000-0005-0000-0000-00004E010000}"/>
    <cellStyle name="Millares 2 3 2 6" xfId="1619" xr:uid="{08589685-0D48-49B9-89EE-C3DD764A7654}"/>
    <cellStyle name="Millares 2 3 2 7" xfId="3464" xr:uid="{CC355171-7639-4C39-8B84-CF940EC42BBF}"/>
    <cellStyle name="Millares 2 3 3" xfId="130" xr:uid="{00000000-0005-0000-0000-000013000000}"/>
    <cellStyle name="Millares 2 3 3 2" xfId="348" xr:uid="{00000000-0005-0000-0000-000013000000}"/>
    <cellStyle name="Millares 2 3 3 2 2" xfId="1822" xr:uid="{1566765A-13C6-4C6A-B6E9-915C76CA969A}"/>
    <cellStyle name="Millares 2 3 3 2 3" xfId="3980" xr:uid="{9E85B1EE-CA5C-4526-AD09-CDB3407BB33F}"/>
    <cellStyle name="Millares 2 3 3 3" xfId="1644" xr:uid="{F5733779-B689-4BAD-BA68-6236AC86D839}"/>
    <cellStyle name="Millares 2 3 3 3 2" xfId="4050" xr:uid="{CB64B87D-6093-4EE7-B4E2-DA65B116C3C2}"/>
    <cellStyle name="Millares 2 3 3 4" xfId="3505" xr:uid="{821C8C93-941F-4949-A406-3C32D53020DE}"/>
    <cellStyle name="Millares 2 3 4" xfId="192" xr:uid="{56344E24-1EAA-4E0E-AA3F-B79E8316DEE6}"/>
    <cellStyle name="Millares 2 3 4 2" xfId="381" xr:uid="{56344E24-1EAA-4E0E-AA3F-B79E8316DEE6}"/>
    <cellStyle name="Millares 2 3 4 2 2" xfId="1855" xr:uid="{1DBC8F19-1E34-4B99-9DFE-1D28DFFFA5C4}"/>
    <cellStyle name="Millares 2 3 4 2 3" xfId="3943" xr:uid="{5C789630-3EFA-422B-8111-03CF67F9A694}"/>
    <cellStyle name="Millares 2 3 4 3" xfId="1677" xr:uid="{6EBF4196-38A0-43C8-8E70-160AB913E6B3}"/>
    <cellStyle name="Millares 2 3 4 4" xfId="3501" xr:uid="{6FBC452E-FBCB-4A46-BE94-1D3C275D36AB}"/>
    <cellStyle name="Millares 2 3 5" xfId="225" xr:uid="{00000000-0005-0000-0000-000013000000}"/>
    <cellStyle name="Millares 2 3 5 2" xfId="410" xr:uid="{00000000-0005-0000-0000-000013000000}"/>
    <cellStyle name="Millares 2 3 5 2 2" xfId="1884" xr:uid="{394B23B1-5FBE-4A9B-8A1B-4D93AA0AC35E}"/>
    <cellStyle name="Millares 2 3 5 3" xfId="1706" xr:uid="{30B64FFB-B920-441B-A976-D3DFADF707FE}"/>
    <cellStyle name="Millares 2 3 5 4" xfId="3562" xr:uid="{C2C88C6A-E923-4D16-B29C-E57ED8B95F54}"/>
    <cellStyle name="Millares 2 3 6" xfId="257" xr:uid="{00000000-0005-0000-0000-000013000000}"/>
    <cellStyle name="Millares 2 3 6 2" xfId="442" xr:uid="{00000000-0005-0000-0000-000013000000}"/>
    <cellStyle name="Millares 2 3 6 2 2" xfId="1916" xr:uid="{F4FAEFD6-D842-46A6-AC1F-EB9508C7DA72}"/>
    <cellStyle name="Millares 2 3 6 3" xfId="1738" xr:uid="{5AC48A00-C6CC-479B-972E-7695A466748E}"/>
    <cellStyle name="Millares 2 3 6 4" xfId="3582" xr:uid="{3146C43F-913C-49D3-9A6D-D53B8EDFAF93}"/>
    <cellStyle name="Millares 2 3 7" xfId="296" xr:uid="{00000000-0005-0000-0000-000013000000}"/>
    <cellStyle name="Millares 2 3 7 2" xfId="1770" xr:uid="{78C25B17-2C9E-4B43-928D-E3591D092E65}"/>
    <cellStyle name="Millares 2 3 8" xfId="497" xr:uid="{00000000-0005-0000-0000-000020000000}"/>
    <cellStyle name="Millares 2 3 8 2" xfId="1959" xr:uid="{6F953F44-1F8F-41F3-A90D-40FAC8FFCA00}"/>
    <cellStyle name="Millares 2 3 9" xfId="705" xr:uid="{392C3749-287C-4215-8288-04C1C29FF1E0}"/>
    <cellStyle name="Millares 2 3 9 2" xfId="2024" xr:uid="{06A57D8B-6108-4E04-99AB-DC500CD2B27C}"/>
    <cellStyle name="Millares 2 4" xfId="73" xr:uid="{E428490C-D012-4CC2-9509-7FB1DF95992C}"/>
    <cellStyle name="Millares 2 4 2" xfId="774" xr:uid="{EF355690-540C-4D36-8E0C-B2D2248F0EA2}"/>
    <cellStyle name="Millares 2 4 2 2" xfId="2060" xr:uid="{F7FC69AD-2C40-40EE-94C7-EB3422FE6642}"/>
    <cellStyle name="Millares 2 4 2 2 2" xfId="3756" xr:uid="{2ED0B9AE-C937-4DA3-9706-F889B92DDA5F}"/>
    <cellStyle name="Millares 2 4 2 3" xfId="3620" xr:uid="{8D6C6A1C-784F-498A-9B08-E8D12EED4D2D}"/>
    <cellStyle name="Millares 2 4 2 4" xfId="3482" xr:uid="{E73EC772-4883-4EF8-BDA7-1F14520274B9}"/>
    <cellStyle name="Millares 2 4 2 5" xfId="3471" xr:uid="{FEEBC050-54CE-410D-8990-D0067D06F0DF}"/>
    <cellStyle name="Millares 2 4 3" xfId="699" xr:uid="{DB87CCE2-A259-41EB-8E73-5D4AB8BEEDF0}"/>
    <cellStyle name="Millares 2 4 3 2" xfId="2021" xr:uid="{AE41DAC2-ED8D-4EA5-B2D4-18C369215461}"/>
    <cellStyle name="Millares 2 4 3 3" xfId="3719" xr:uid="{F61AC167-7B89-4A3B-AC5B-841A194A7B51}"/>
    <cellStyle name="Millares 2 4 4" xfId="1258" xr:uid="{00000000-0005-0000-0000-00004F010000}"/>
    <cellStyle name="Millares 2 4 4 2" xfId="3503" xr:uid="{C4B7D4DD-13DC-4607-ABCB-3812693AC86E}"/>
    <cellStyle name="Millares 2 4 5" xfId="3874" xr:uid="{F5B6BA47-9FE2-45E7-92A4-2F803800F1F9}"/>
    <cellStyle name="Millares 2 4 6" xfId="2225" xr:uid="{E1B7E576-D65B-457C-991C-103D1DA35EBC}"/>
    <cellStyle name="Millares 2 5" xfId="77" xr:uid="{00000000-0005-0000-0000-000011000000}"/>
    <cellStyle name="Millares 2 5 2" xfId="135" xr:uid="{00000000-0005-0000-0000-000011000000}"/>
    <cellStyle name="Millares 2 5 2 2" xfId="353" xr:uid="{00000000-0005-0000-0000-000011000000}"/>
    <cellStyle name="Millares 2 5 2 2 2" xfId="1827" xr:uid="{49CE18E8-39DA-465D-BF9B-424A84289FF8}"/>
    <cellStyle name="Millares 2 5 2 2 3" xfId="3872" xr:uid="{6CB64245-4AAB-41AE-9E82-B2E8A450EB5A}"/>
    <cellStyle name="Millares 2 5 2 3" xfId="1649" xr:uid="{095A5DA9-361A-48B5-B0B4-6A60F766001D}"/>
    <cellStyle name="Millares 2 5 2 4" xfId="3774" xr:uid="{823394E0-2524-4974-B159-E63FDE77DF21}"/>
    <cellStyle name="Millares 2 5 3" xfId="301" xr:uid="{00000000-0005-0000-0000-000011000000}"/>
    <cellStyle name="Millares 2 5 3 2" xfId="1775" xr:uid="{416C29CB-B747-401B-A511-E216A2BE8BA6}"/>
    <cellStyle name="Millares 2 5 3 3" xfId="3637" xr:uid="{43163C21-11FE-4140-9F07-4EDEEFEA5B64}"/>
    <cellStyle name="Millares 2 5 4" xfId="721" xr:uid="{5FFD262A-CE0C-4FC9-8DE9-9BA3B04BC590}"/>
    <cellStyle name="Millares 2 5 4 2" xfId="2030" xr:uid="{F84C1F08-7A27-4F64-9F6D-89010E35C96E}"/>
    <cellStyle name="Millares 2 5 4 3" xfId="3846" xr:uid="{945B31F1-DC9C-4AB6-9045-D6D4EF6226E5}"/>
    <cellStyle name="Millares 2 5 5" xfId="1304" xr:uid="{00000000-0005-0000-0000-000050010000}"/>
    <cellStyle name="Millares 2 5 6" xfId="1597" xr:uid="{D50D1092-A07C-452B-A632-613057D7730E}"/>
    <cellStyle name="Millares 2 5 7" xfId="2274" xr:uid="{409C5C69-CC7D-4195-89EE-BADE461AAFCB}"/>
    <cellStyle name="Millares 2 6" xfId="107" xr:uid="{00000000-0005-0000-0000-000011000000}"/>
    <cellStyle name="Millares 2 6 2" xfId="325" xr:uid="{00000000-0005-0000-0000-000011000000}"/>
    <cellStyle name="Millares 2 6 2 2" xfId="1799" xr:uid="{6782C0E9-72B0-4E0F-B18B-B6496280DFE0}"/>
    <cellStyle name="Millares 2 6 2 2 2" xfId="3876" xr:uid="{56EF304B-BF7F-4587-BD2C-856F93C242AF}"/>
    <cellStyle name="Millares 2 6 2 3" xfId="3739" xr:uid="{719134CB-3434-4FEA-A9AA-B0059766B256}"/>
    <cellStyle name="Millares 2 6 3" xfId="1066" xr:uid="{00000000-0005-0000-0000-000051010000}"/>
    <cellStyle name="Millares 2 6 3 2" xfId="3603" xr:uid="{3F93336F-2B57-42A1-B78F-3A28E298951C}"/>
    <cellStyle name="Millares 2 6 4" xfId="1621" xr:uid="{8A019950-D5C1-41AA-9280-7CCBB5177A51}"/>
    <cellStyle name="Millares 2 6 4 2" xfId="3958" xr:uid="{2E8D1927-6478-4CA6-A609-87B3B6A194E2}"/>
    <cellStyle name="Millares 2 6 5" xfId="2289" xr:uid="{0B49F908-011E-4979-851C-BC4B55440F28}"/>
    <cellStyle name="Millares 2 7" xfId="159" xr:uid="{3F340669-2BB1-4358-A72C-756C569854ED}"/>
    <cellStyle name="Millares 2 7 2" xfId="377" xr:uid="{3F340669-2BB1-4358-A72C-756C569854ED}"/>
    <cellStyle name="Millares 2 7 2 2" xfId="1851" xr:uid="{52C954EF-A1DC-41A8-9EC5-84A62A8553DF}"/>
    <cellStyle name="Millares 2 7 2 2 2" xfId="3436" xr:uid="{A2E261B2-1C94-4BB2-B0EE-92EDAE07D9C3}"/>
    <cellStyle name="Millares 2 7 2 3" xfId="3779" xr:uid="{6BD9BF82-03C5-4FF0-A869-537076F25D50}"/>
    <cellStyle name="Millares 2 7 3" xfId="1374" xr:uid="{00000000-0005-0000-0000-000052010000}"/>
    <cellStyle name="Millares 2 7 3 2" xfId="3659" xr:uid="{67915E78-D0DB-4839-90BC-C3BFB4C775D3}"/>
    <cellStyle name="Millares 2 7 4" xfId="1673" xr:uid="{ACC5C755-AD23-48B6-A107-BAFE8005B1C9}"/>
    <cellStyle name="Millares 2 7 4 2" xfId="4041" xr:uid="{4ED73055-7100-4F0A-A626-0F66174B2864}"/>
    <cellStyle name="Millares 2 7 5" xfId="3412" xr:uid="{B10631A1-2C78-43C5-AC94-1887AEB72F01}"/>
    <cellStyle name="Millares 2 8" xfId="173" xr:uid="{00000000-0005-0000-0000-00000C000000}"/>
    <cellStyle name="Millares 2 8 2" xfId="3809" xr:uid="{0092D7F3-90A0-4948-ABCB-F6941D8B0E3B}"/>
    <cellStyle name="Millares 2 8 3" xfId="3684" xr:uid="{CDDA7F30-F033-4D17-86A7-728D69313E02}"/>
    <cellStyle name="Millares 2 8 4" xfId="3694" xr:uid="{72BC5A00-9E66-4AC8-9522-82DB1D8D590D}"/>
    <cellStyle name="Millares 2 9" xfId="201" xr:uid="{00000000-0005-0000-0000-000011000000}"/>
    <cellStyle name="Millares 2 9 2" xfId="386" xr:uid="{00000000-0005-0000-0000-000011000000}"/>
    <cellStyle name="Millares 2 9 2 2" xfId="1860" xr:uid="{2170A73C-FCBE-4946-9620-143C44E501DA}"/>
    <cellStyle name="Millares 2 9 3" xfId="1682" xr:uid="{6B028871-D302-4120-8529-CE09ADF58F05}"/>
    <cellStyle name="Millares 2 9 4" xfId="3586" xr:uid="{6AC67F0B-00AB-45AE-AD46-E26E24BB7F7C}"/>
    <cellStyle name="Millares 2_Hoja6 2 2" xfId="3639" xr:uid="{D91D9A2B-6C3F-461D-BCA1-8AA0A80F129E}"/>
    <cellStyle name="Millares 20" xfId="69" xr:uid="{84CA1892-5EA7-41BF-ACEE-11677BDD9B9C}"/>
    <cellStyle name="Millares 20 2" xfId="676" xr:uid="{00000000-0005-0000-0000-000039000000}"/>
    <cellStyle name="Millares 20 2 2" xfId="1544" xr:uid="{BCE509A3-4202-40AC-B722-734ABF0F0CDC}"/>
    <cellStyle name="Millares 20 2 2 2" xfId="3655" xr:uid="{E9ADE994-2883-403B-AEAF-33387CE5F655}"/>
    <cellStyle name="Millares 20 2 3" xfId="2007" xr:uid="{EFC3666D-97F7-44D4-8E14-9D78212A3DA2}"/>
    <cellStyle name="Millares 20 2 3 2" xfId="4006" xr:uid="{021C983A-E2F6-4E58-AB34-AAEC907ED8FF}"/>
    <cellStyle name="Millares 20 2 4" xfId="3524" xr:uid="{7D91DCCC-FDE7-4624-BFCD-5821619D6CF1}"/>
    <cellStyle name="Millares 20 3" xfId="1063" xr:uid="{00000000-0005-0000-0000-000053010000}"/>
    <cellStyle name="Millares 20 3 2" xfId="3922" xr:uid="{5B8A0B24-A1DA-4C86-ACF8-7D42E285B31D}"/>
    <cellStyle name="Millares 20 4" xfId="1502" xr:uid="{18F6E6ED-F50F-4EE0-9285-B7F31FD6DAFF}"/>
    <cellStyle name="Millares 20 4 2" xfId="3559" xr:uid="{48AF43F0-169B-419B-BF70-658165635144}"/>
    <cellStyle name="Millares 20 5" xfId="3478" xr:uid="{312B5E4B-42CF-4284-8934-D955EFD10678}"/>
    <cellStyle name="Millares 21" xfId="71" xr:uid="{00000000-0005-0000-0000-000073000000}"/>
    <cellStyle name="Millares 21 2" xfId="102" xr:uid="{00000000-0005-0000-0000-000074000000}"/>
    <cellStyle name="Millares 21 2 2" xfId="1545" xr:uid="{C53D185A-4877-4C1B-8E80-BA56F52D2D75}"/>
    <cellStyle name="Millares 21 2 2 2" xfId="3929" xr:uid="{7E9D91A8-BFBA-4491-9E30-044A6D8EFCB8}"/>
    <cellStyle name="Millares 21 2 3" xfId="3860" xr:uid="{CF80D91C-33D0-46B2-B3EF-FD32495BD436}"/>
    <cellStyle name="Millares 21 2 4" xfId="3525" xr:uid="{48870488-3720-49E4-8E54-38B2D7D30713}"/>
    <cellStyle name="Millares 21 3" xfId="791" xr:uid="{B5DEADCE-5FB1-48A7-B199-96374A0598DD}"/>
    <cellStyle name="Millares 21 3 2" xfId="2069" xr:uid="{7338866A-12D8-473B-B97E-15BFB0255224}"/>
    <cellStyle name="Millares 21 3 3" xfId="3953" xr:uid="{B5DB04A5-9A65-4D22-AFFC-9FD5753F95B5}"/>
    <cellStyle name="Millares 21 4" xfId="1503" xr:uid="{53ECC94E-4AE3-4504-A2C3-0EC4B3E4D4FF}"/>
    <cellStyle name="Millares 21 4 2" xfId="3850" xr:uid="{0C03E635-90F7-4EE6-98E8-7ED9FD732EF4}"/>
    <cellStyle name="Millares 212" xfId="500" xr:uid="{00000000-0005-0000-0000-000021000000}"/>
    <cellStyle name="Millares 212 2" xfId="588" xr:uid="{00000000-0005-0000-0000-000022000000}"/>
    <cellStyle name="Millares 212 2 2" xfId="1975" xr:uid="{FE72D8A5-2095-4277-B24D-D93BC8486132}"/>
    <cellStyle name="Millares 212 2 2 2" xfId="3758" xr:uid="{9B3CF8FC-6664-4108-90C7-091F991485F2}"/>
    <cellStyle name="Millares 212 2 2 3" xfId="3622" xr:uid="{06FCBEB9-FB74-4B0F-B82A-36F1DC83B761}"/>
    <cellStyle name="Millares 212 2 3" xfId="2144" xr:uid="{9C7609F6-8139-4AF7-BA29-0A5A1B3E2713}"/>
    <cellStyle name="Millares 212 2 3 2" xfId="3721" xr:uid="{82FBA777-F298-4E75-AA7A-2309C14CB157}"/>
    <cellStyle name="Millares 212 2 4" xfId="3413" xr:uid="{3BE4BBFD-6EC6-45FF-8E5C-A760F6919322}"/>
    <cellStyle name="Millares 212 3" xfId="724" xr:uid="{CE484482-18D8-4C05-B017-311B14435C4C}"/>
    <cellStyle name="Millares 212 3 2" xfId="2032" xr:uid="{2C4A939A-CE75-41E7-BEFE-1F8A6EA45CF5}"/>
    <cellStyle name="Millares 212 3 2 2" xfId="3740" xr:uid="{E6DC4D6D-F49A-4FDC-9447-9CB901360559}"/>
    <cellStyle name="Millares 212 3 3" xfId="2155" xr:uid="{BDA92C2B-E531-4536-A8A3-13D6BEAE0C2E}"/>
    <cellStyle name="Millares 212 3 4" xfId="3604" xr:uid="{4AC8132E-7F3D-49AC-A3A2-F04768E52691}"/>
    <cellStyle name="Millares 212 4" xfId="1961" xr:uid="{05598AEB-5B02-4649-B750-FBE65AC2471C}"/>
    <cellStyle name="Millares 212 4 2" xfId="2158" xr:uid="{97AE29A9-FEDD-434C-9456-2BC85CA808B4}"/>
    <cellStyle name="Millares 212 4 2 2" xfId="3781" xr:uid="{B02D0508-482B-4C44-8712-ADF1CD4C1D1D}"/>
    <cellStyle name="Millares 212 4 3" xfId="3661" xr:uid="{EF9A61EA-25CD-404C-853D-134EDD8118E3}"/>
    <cellStyle name="Millares 212 5" xfId="2162" xr:uid="{740EC0B9-6650-47AD-85D5-FF5FD7211CD1}"/>
    <cellStyle name="Millares 212 5 2" xfId="3800" xr:uid="{9CD17AA1-0CDA-4F78-BB14-AD0D4DC855CD}"/>
    <cellStyle name="Millares 212 5 3" xfId="3680" xr:uid="{A281CFD5-2756-437C-AAA0-8B8FA859A5AD}"/>
    <cellStyle name="Millares 212 6" xfId="2140" xr:uid="{DD23825C-2F2C-4AF9-9899-71C530A62AB1}"/>
    <cellStyle name="Millares 212 6 2" xfId="3811" xr:uid="{CDBE318A-67BB-4770-8A2E-BCD36CA55852}"/>
    <cellStyle name="Millares 212 6 3" xfId="3696" xr:uid="{BF58E67D-F7B7-41EE-9263-C3A1CA2AA47C}"/>
    <cellStyle name="Millares 212 7" xfId="3417" xr:uid="{488E4E87-2F74-4B15-AF36-C129988CA092}"/>
    <cellStyle name="Millares 212 8" xfId="3713" xr:uid="{9BD480CE-13EA-4776-BC4C-9415E12EC69D}"/>
    <cellStyle name="Millares 212 9" xfId="2275" xr:uid="{8D7317C9-DBD1-4B8C-866C-7E0E0A0E02D9}"/>
    <cellStyle name="Millares 22" xfId="76" xr:uid="{00000000-0005-0000-0000-00007B000000}"/>
    <cellStyle name="Millares 22 2" xfId="134" xr:uid="{00000000-0005-0000-0000-00007B000000}"/>
    <cellStyle name="Millares 22 2 2" xfId="352" xr:uid="{00000000-0005-0000-0000-00007B000000}"/>
    <cellStyle name="Millares 22 2 2 2" xfId="1826" xr:uid="{0A1DB4E7-38FB-4F07-B358-14C1CF07EF54}"/>
    <cellStyle name="Millares 22 2 2 3" xfId="3796" xr:uid="{B38A0AAF-F7C1-4151-81EF-69D8317D61C1}"/>
    <cellStyle name="Millares 22 2 3" xfId="1546" xr:uid="{C24DAB5B-81B2-4E1D-A6C2-C7D30566E981}"/>
    <cellStyle name="Millares 22 2 3 2" xfId="3489" xr:uid="{355C0F45-417A-465D-9890-2C8E3414189E}"/>
    <cellStyle name="Millares 22 2 4" xfId="1648" xr:uid="{867E0199-56A7-4F59-99DC-EE3423565EDC}"/>
    <cellStyle name="Millares 22 2 5" xfId="3526" xr:uid="{51D97133-296B-4EB4-9AFF-AAC8F7CF30FB}"/>
    <cellStyle name="Millares 22 3" xfId="300" xr:uid="{00000000-0005-0000-0000-00007B000000}"/>
    <cellStyle name="Millares 22 3 2" xfId="1774" xr:uid="{BF4BFA69-3551-44AA-ADD4-7D98929AE296}"/>
    <cellStyle name="Millares 22 3 3" xfId="3991" xr:uid="{EA8AAE3E-D192-4869-B7E5-A98506D06D88}"/>
    <cellStyle name="Millares 22 4" xfId="792" xr:uid="{11F58D7B-D1E3-4701-A66C-A3DC8451C825}"/>
    <cellStyle name="Millares 22 4 2" xfId="2070" xr:uid="{143D6680-8751-4534-90ED-9A97BACE719B}"/>
    <cellStyle name="Millares 22 5" xfId="1369" xr:uid="{00000000-0005-0000-0000-000055010000}"/>
    <cellStyle name="Millares 22 6" xfId="1504" xr:uid="{99F7C35F-0DFC-4FFC-B04A-5BE4646DEA7F}"/>
    <cellStyle name="Millares 22 7" xfId="1596" xr:uid="{DB12E488-0B2C-4F24-BE5D-62D7F4ABA8B3}"/>
    <cellStyle name="Millares 22 8" xfId="3405" xr:uid="{CCE8D733-4170-412D-AE02-A6E2CA0EC067}"/>
    <cellStyle name="Millares 23" xfId="106" xr:uid="{00000000-0005-0000-0000-000097000000}"/>
    <cellStyle name="Millares 23 2" xfId="324" xr:uid="{00000000-0005-0000-0000-000097000000}"/>
    <cellStyle name="Millares 23 2 2" xfId="1547" xr:uid="{64F26D6B-E14A-401D-933E-6615537B8E6A}"/>
    <cellStyle name="Millares 23 2 2 2" xfId="3797" xr:uid="{CA99D17F-5B26-475D-BE05-FCD0B1DF05B2}"/>
    <cellStyle name="Millares 23 2 3" xfId="1798" xr:uid="{E6FB3E30-333F-430D-A5F0-2274D8A4F3BF}"/>
    <cellStyle name="Millares 23 2 3 2" xfId="3447" xr:uid="{73934334-1750-4667-99A6-9D3E37F085C5}"/>
    <cellStyle name="Millares 23 2 4" xfId="3541" xr:uid="{0177DE32-5DE4-40EC-8075-9A7FC45DE534}"/>
    <cellStyle name="Millares 23 3" xfId="793" xr:uid="{909087A5-228F-4611-9D75-68E145F16100}"/>
    <cellStyle name="Millares 23 3 2" xfId="2071" xr:uid="{ABFB95B7-48CF-4D1F-85D5-C481284E34B5}"/>
    <cellStyle name="Millares 23 3 3" xfId="3944" xr:uid="{9D3AD7A3-2A21-4CF3-9266-BB63ED6F7A63}"/>
    <cellStyle name="Millares 23 4" xfId="1505" xr:uid="{7556E11F-2CCD-4D04-8553-42CF64FC16E9}"/>
    <cellStyle name="Millares 23 5" xfId="1620" xr:uid="{03B50A18-FE72-4DE8-9B1E-55FD2B5445E5}"/>
    <cellStyle name="Millares 23 6" xfId="3430" xr:uid="{E45398D7-49C7-45BD-9211-F3FF3E9C05D3}"/>
    <cellStyle name="Millares 24" xfId="129" xr:uid="{00000000-0005-0000-0000-0000CA000000}"/>
    <cellStyle name="Millares 24 2" xfId="347" xr:uid="{00000000-0005-0000-0000-0000CA000000}"/>
    <cellStyle name="Millares 24 2 2" xfId="1548" xr:uid="{FB295526-24F2-4CB8-828F-4950C531A486}"/>
    <cellStyle name="Millares 24 2 2 2" xfId="3798" xr:uid="{AABD6A03-85F4-4E4C-A3BC-872F62791DDA}"/>
    <cellStyle name="Millares 24 2 3" xfId="1821" xr:uid="{16790C2D-9F44-4F7A-886C-BBC6DDBB2F68}"/>
    <cellStyle name="Millares 24 2 3 2" xfId="3981" xr:uid="{123483AB-D860-4E2C-A8B7-A697EDB30C08}"/>
    <cellStyle name="Millares 24 2 4" xfId="3553" xr:uid="{F88563A9-4CB9-43BB-8992-02117B55A444}"/>
    <cellStyle name="Millares 24 3" xfId="794" xr:uid="{98DB76A7-AC82-48D6-8597-382E1999102B}"/>
    <cellStyle name="Millares 24 3 2" xfId="2072" xr:uid="{9B591984-A6E9-4933-943C-4B8CF5614AAF}"/>
    <cellStyle name="Millares 24 3 3" xfId="3845" xr:uid="{30C7FE3E-6586-4007-8440-16161E2FBD5D}"/>
    <cellStyle name="Millares 24 4" xfId="1506" xr:uid="{7DCF56FD-7CFC-46C2-9E98-193B872E77DA}"/>
    <cellStyle name="Millares 24 5" xfId="1643" xr:uid="{39918F20-672D-4A4E-8DC1-E2330F047FA1}"/>
    <cellStyle name="Millares 24 6" xfId="3431" xr:uid="{5BD0C9B7-40AC-44D3-9809-5019711C31B7}"/>
    <cellStyle name="Millares 25" xfId="183" xr:uid="{00000000-0005-0000-0000-0000E5000000}"/>
    <cellStyle name="Millares 25 2" xfId="795" xr:uid="{EE7D2D58-EDEC-4DB7-A2AF-6393C3779ECA}"/>
    <cellStyle name="Millares 25 2 2" xfId="1549" xr:uid="{2FEDBAF7-E9ED-43D5-850A-0AAF21E3D699}"/>
    <cellStyle name="Millares 25 2 2 2" xfId="3711" xr:uid="{86D3F75A-6F2C-4D5C-BA46-EBB9A7F182F8}"/>
    <cellStyle name="Millares 25 2 3" xfId="2073" xr:uid="{848BB1D2-2D71-4A6E-B890-6154ECCBE6CB}"/>
    <cellStyle name="Millares 25 2 3 2" xfId="3982" xr:uid="{F8A36FDC-CD65-4393-9BD4-006BA4D234FC}"/>
    <cellStyle name="Millares 25 2 4" xfId="3804" xr:uid="{81F7DE64-D3E1-4255-BF34-39CA554167A2}"/>
    <cellStyle name="Millares 25 3" xfId="1507" xr:uid="{DBAB6145-6E00-4115-818F-CFB7E98F64D0}"/>
    <cellStyle name="Millares 25 3 2" xfId="4019" xr:uid="{686CACC8-2891-42A9-84D4-17846CAEE0DC}"/>
    <cellStyle name="Millares 25 4" xfId="3855" xr:uid="{F8D7A42F-0502-4050-8E30-73C12BD7BD6C}"/>
    <cellStyle name="Millares 25 5" xfId="3425" xr:uid="{B666C5FB-6A1B-471D-A68A-0B342ABF6F97}"/>
    <cellStyle name="Millares 26" xfId="191" xr:uid="{00000000-0005-0000-0000-0000F4000000}"/>
    <cellStyle name="Millares 26 2" xfId="796" xr:uid="{CD0F566B-933C-4887-B822-838D648F5053}"/>
    <cellStyle name="Millares 26 2 2" xfId="1550" xr:uid="{4F17A74B-FF96-41D7-B346-8174BECD62B6}"/>
    <cellStyle name="Millares 26 2 2 2" xfId="3828" xr:uid="{5DC12E22-C4A1-41A6-84A3-2A68B4E945D5}"/>
    <cellStyle name="Millares 26 2 3" xfId="2074" xr:uid="{2FF7157E-FF7C-4C6F-A831-695D58131236}"/>
    <cellStyle name="Millares 26 2 4" xfId="3688" xr:uid="{3BDB2076-32D5-4070-922D-102328D3F34B}"/>
    <cellStyle name="Millares 26 3" xfId="1508" xr:uid="{23027730-DFBA-4D52-8B56-E082C877419C}"/>
    <cellStyle name="Millares 26 3 2" xfId="3833" xr:uid="{8D9EAB13-BEC0-4727-8346-853B5B9F00D3}"/>
    <cellStyle name="Millares 26 4" xfId="3433" xr:uid="{BCDEC7F3-9147-4CAD-A29D-E11B3A68800B}"/>
    <cellStyle name="Millares 27" xfId="200" xr:uid="{00000000-0005-0000-0000-0000F5000000}"/>
    <cellStyle name="Millares 27 2" xfId="385" xr:uid="{00000000-0005-0000-0000-0000F5000000}"/>
    <cellStyle name="Millares 27 2 2" xfId="1551" xr:uid="{2297A2F4-7888-46D3-93C5-03034E87FF52}"/>
    <cellStyle name="Millares 27 2 2 2" xfId="3829" xr:uid="{47E5DE25-170D-4D12-B198-02C3A84DE817}"/>
    <cellStyle name="Millares 27 2 3" xfId="1859" xr:uid="{3E6470F6-2FDE-4EF9-BA30-3AE5B1172A6C}"/>
    <cellStyle name="Millares 27 2 4" xfId="3689" xr:uid="{C9075184-F992-4DDA-8DB7-5FAC316EA248}"/>
    <cellStyle name="Millares 27 3" xfId="797" xr:uid="{000168F9-4786-4CC1-8447-21DFCB23AC99}"/>
    <cellStyle name="Millares 27 3 2" xfId="2075" xr:uid="{367EBC4A-EB61-4266-8F4C-27CC7A9861A0}"/>
    <cellStyle name="Millares 27 3 3" xfId="3984" xr:uid="{8C6D6370-7E32-4D42-9684-14ECB8625B9F}"/>
    <cellStyle name="Millares 27 4" xfId="1509" xr:uid="{1F52CAF0-FBCF-4E16-B78A-57C816E118F6}"/>
    <cellStyle name="Millares 27 5" xfId="1681" xr:uid="{3ADEFBBB-D259-4EAE-BAE0-6EDC56B2180D}"/>
    <cellStyle name="Millares 27 6" xfId="3424" xr:uid="{3B55C3F5-EA0C-4F3A-851F-A6B2B4AB6BDC}"/>
    <cellStyle name="Millares 28" xfId="224" xr:uid="{00000000-0005-0000-0000-00000E010000}"/>
    <cellStyle name="Millares 28 2" xfId="409" xr:uid="{00000000-0005-0000-0000-00000E010000}"/>
    <cellStyle name="Millares 28 2 2" xfId="1883" xr:uid="{0B589F5E-8E9F-4F0F-AA56-F621C4047F1F}"/>
    <cellStyle name="Millares 28 2 2 2" xfId="3455" xr:uid="{15436FF6-02E0-4571-8C71-7EFA931910A9}"/>
    <cellStyle name="Millares 28 2 3" xfId="3687" xr:uid="{2592B3C5-538B-463B-9244-18A2DEE0CCEC}"/>
    <cellStyle name="Millares 28 3" xfId="728" xr:uid="{AD19E835-D794-4D18-8624-13E399E0B790}"/>
    <cellStyle name="Millares 28 3 2" xfId="3934" xr:uid="{10BA10CD-B27E-44EA-9807-42785B8D4F20}"/>
    <cellStyle name="Millares 28 4" xfId="1705" xr:uid="{446340D4-40DC-4D50-976C-72E90CF3B3D7}"/>
    <cellStyle name="Millares 28 5" xfId="3451" xr:uid="{A5BF4F83-5A39-495F-BC2F-7A1515CCD053}"/>
    <cellStyle name="Millares 29" xfId="228" xr:uid="{00000000-0005-0000-0000-00000F010000}"/>
    <cellStyle name="Millares 29 2" xfId="413" xr:uid="{00000000-0005-0000-0000-00000F010000}"/>
    <cellStyle name="Millares 29 2 2" xfId="1887" xr:uid="{B50D2792-BCEC-41B6-8D45-5B4E4A33A4BD}"/>
    <cellStyle name="Millares 29 2 2 2" xfId="3904" xr:uid="{63590FDA-2EAD-4858-BDA1-27B6DD11AA09}"/>
    <cellStyle name="Millares 29 2 3" xfId="3690" xr:uid="{A1F61668-0321-4464-8CE8-C91B08AD3076}"/>
    <cellStyle name="Millares 29 3" xfId="798" xr:uid="{1176F594-B175-40B9-A2E1-F151A8E027F0}"/>
    <cellStyle name="Millares 29 3 2" xfId="3437" xr:uid="{19B5E2A5-0A99-4F7E-8D87-B81367F01B55}"/>
    <cellStyle name="Millares 29 4" xfId="1709" xr:uid="{0747D23E-DCD2-4462-BE3F-DA8EAE498740}"/>
    <cellStyle name="Millares 29 5" xfId="3420" xr:uid="{8BB42087-3887-4F3E-A725-ACDBBAA5FA4D}"/>
    <cellStyle name="Millares 3" xfId="34" xr:uid="{00000000-0005-0000-0000-000014000000}"/>
    <cellStyle name="Millares 3 10" xfId="867" xr:uid="{00000000-0005-0000-0000-000039000000}"/>
    <cellStyle name="Millares 3 10 2" xfId="2084" xr:uid="{FAA69D61-6D22-4024-B30D-003A8752D53A}"/>
    <cellStyle name="Millares 3 11" xfId="567" xr:uid="{00000000-0005-0000-0000-000024000000}"/>
    <cellStyle name="Millares 3 11 2" xfId="768" xr:uid="{F667A7C1-A8F0-4C7B-B096-C53BD4569A93}"/>
    <cellStyle name="Millares 3 11 2 2" xfId="2055" xr:uid="{C254D240-AA92-4AD8-B8E9-B60CF98E70CD}"/>
    <cellStyle name="Millares 3 11 2 2 2" xfId="3761" xr:uid="{F8091196-556B-44E6-8885-28E7693CAC29}"/>
    <cellStyle name="Millares 3 11 2 2 3" xfId="3979" xr:uid="{2C183441-F817-4D9E-8048-4B4596EA34E7}"/>
    <cellStyle name="Millares 3 11 2 2 4" xfId="3625" xr:uid="{AF09060E-6DA1-4902-BA61-8AFAF7786FB6}"/>
    <cellStyle name="Millares 3 11 2 3" xfId="2148" xr:uid="{41394FD0-4B28-4F3C-8DA5-5323BD5E0FE1}"/>
    <cellStyle name="Millares 3 11 2 3 2" xfId="3724" xr:uid="{566B6232-2379-45DA-9C67-CC5105E99C24}"/>
    <cellStyle name="Millares 3 11 2 4" xfId="3579" xr:uid="{01D4EFAC-5E65-44B6-9061-87C9B8C32B9E}"/>
    <cellStyle name="Millares 3 11 2 5" xfId="3925" xr:uid="{3F10144D-64FD-414A-9B87-FF0646764B0A}"/>
    <cellStyle name="Millares 3 11 2 6" xfId="3457" xr:uid="{8340BA11-7A8F-4AD3-A830-D033D06E91FA}"/>
    <cellStyle name="Millares 3 11 3" xfId="747" xr:uid="{1ABE125F-70EB-4105-B412-1ED89A97EACA}"/>
    <cellStyle name="Millares 3 11 3 2" xfId="2041" xr:uid="{C027EDD4-F020-44C4-BB78-82DBCA9FEE27}"/>
    <cellStyle name="Millares 3 11 3 2 2" xfId="3743" xr:uid="{B0D48056-1C2A-45F0-AD80-F42517FFEA79}"/>
    <cellStyle name="Millares 3 11 3 3" xfId="3841" xr:uid="{03B53D10-B81A-4D80-AF0B-AFA0A6645A89}"/>
    <cellStyle name="Millares 3 11 3 4" xfId="3607" xr:uid="{BAAC4F06-513A-4443-82A1-DEE97E6B87CC}"/>
    <cellStyle name="Millares 3 11 4" xfId="708" xr:uid="{28216971-338F-43DF-89F5-30110FFFE00E}"/>
    <cellStyle name="Millares 3 11 4 2" xfId="2027" xr:uid="{0863B1C4-D271-4A89-B19D-790CDBD3C6BB}"/>
    <cellStyle name="Millares 3 11 4 2 2" xfId="3784" xr:uid="{AC7E5764-1210-4462-B20D-2CD751C78FB2}"/>
    <cellStyle name="Millares 3 11 4 3" xfId="3664" xr:uid="{D74CB055-589C-43FA-9B45-24F39180101A}"/>
    <cellStyle name="Millares 3 11 5" xfId="1964" xr:uid="{84A6037A-94A5-43E4-B425-2FE44D444B5C}"/>
    <cellStyle name="Millares 3 11 5 2" xfId="3814" xr:uid="{AE7FB741-3868-4C92-89FC-40FC70BFC7A0}"/>
    <cellStyle name="Millares 3 11 5 3" xfId="3699" xr:uid="{146EE3F5-E791-4899-9BEB-013600854E96}"/>
    <cellStyle name="Millares 3 11 6" xfId="3578" xr:uid="{CC6F8194-C189-488B-B1DD-01E7346EAA3A}"/>
    <cellStyle name="Millares 3 11 7" xfId="2278" xr:uid="{F1015CF2-D120-490F-AD8F-F5474EA8DF23}"/>
    <cellStyle name="Millares 3 12" xfId="1001" xr:uid="{00000000-0005-0000-0000-000056010000}"/>
    <cellStyle name="Millares 3 13" xfId="1585" xr:uid="{54F8EE0B-1645-4432-8ABE-A88CAF57CBC4}"/>
    <cellStyle name="Millares 3 14" xfId="2141" xr:uid="{2794EE2D-6E31-4EDD-8DB5-D58496290DC6}"/>
    <cellStyle name="Millares 3 2" xfId="92" xr:uid="{00000000-0005-0000-0000-000014000000}"/>
    <cellStyle name="Millares 3 2 2" xfId="150" xr:uid="{00000000-0005-0000-0000-000014000000}"/>
    <cellStyle name="Millares 3 2 2 2" xfId="368" xr:uid="{00000000-0005-0000-0000-000014000000}"/>
    <cellStyle name="Millares 3 2 2 2 2" xfId="1842" xr:uid="{792B3DBA-2439-42D9-A836-0DE8B539246E}"/>
    <cellStyle name="Millares 3 2 2 2 2 2" xfId="3887" xr:uid="{590E3F9C-8312-45F1-BA22-8AA3D94D5BB6}"/>
    <cellStyle name="Millares 3 2 2 2 3" xfId="4052" xr:uid="{E60029F2-245D-48B4-9D37-B27A67F73BF4}"/>
    <cellStyle name="Millares 3 2 2 3" xfId="687" xr:uid="{00000000-0005-0000-0000-00003C000000}"/>
    <cellStyle name="Millares 3 2 2 3 2" xfId="2015" xr:uid="{E9189AF7-DD7D-4E2D-9127-3C3D71218A85}"/>
    <cellStyle name="Millares 3 2 2 3 3" xfId="4012" xr:uid="{B54819DC-AE27-4155-A65C-8AF85E45F5ED}"/>
    <cellStyle name="Millares 3 2 2 4" xfId="950" xr:uid="{45977EE5-A379-4F7C-BB30-BA82C17C020C}"/>
    <cellStyle name="Millares 3 2 2 5" xfId="1664" xr:uid="{25181965-625B-46E1-8389-58C9B60FE3D3}"/>
    <cellStyle name="Millares 3 2 2 6" xfId="3983" xr:uid="{D765E69A-D849-4D7A-9385-BCE8D5A14777}"/>
    <cellStyle name="Millares 3 2 3" xfId="316" xr:uid="{00000000-0005-0000-0000-000014000000}"/>
    <cellStyle name="Millares 3 2 3 2" xfId="962" xr:uid="{05DD45DB-9C33-4FE1-9DD9-4C4AD64ABF63}"/>
    <cellStyle name="Millares 3 2 3 2 2" xfId="3410" xr:uid="{D45BB5B0-011C-4911-A0C8-9D60004674BC}"/>
    <cellStyle name="Millares 3 2 3 3" xfId="1790" xr:uid="{7FF7DA1B-4DC9-4A48-ADE3-12DDBC0E3BAE}"/>
    <cellStyle name="Millares 3 2 3 4" xfId="3939" xr:uid="{F73BF6B3-4710-4F23-B873-3FD3D262DFE4}"/>
    <cellStyle name="Millares 3 2 4" xfId="607" xr:uid="{00000000-0005-0000-0000-000025000000}"/>
    <cellStyle name="Millares 3 2 4 2" xfId="1986" xr:uid="{CA762995-E42F-4ACC-A808-390F9B6E3A29}"/>
    <cellStyle name="Millares 3 2 4 2 2" xfId="3870" xr:uid="{61C8341F-4904-40EE-AA64-B61255F75947}"/>
    <cellStyle name="Millares 3 2 4 3" xfId="4023" xr:uid="{E3F0AB75-DD54-4345-8624-9837059273AD}"/>
    <cellStyle name="Millares 3 2 5" xfId="702" xr:uid="{B6C29419-DCBD-485C-A856-8B4033FABF35}"/>
    <cellStyle name="Millares 3 2 5 2" xfId="3924" xr:uid="{274A973D-178F-484C-A8C8-2FD6B2AAAA2D}"/>
    <cellStyle name="Millares 3 2 6" xfId="920" xr:uid="{C3E93EAA-9273-49C7-A8CF-179B93EA100B}"/>
    <cellStyle name="Millares 3 2 6 2" xfId="3912" xr:uid="{8BBC52ED-81F8-4334-899F-42BE61FDCB61}"/>
    <cellStyle name="Millares 3 2 7" xfId="1612" xr:uid="{F57533F1-174D-4066-A113-B6627B46DD9B}"/>
    <cellStyle name="Millares 3 2 8" xfId="2298" xr:uid="{EA6EE57F-8B2E-4765-B7C4-569B31C8C9FC}"/>
    <cellStyle name="Millares 3 3" xfId="122" xr:uid="{00000000-0005-0000-0000-000014000000}"/>
    <cellStyle name="Millares 3 3 2" xfId="340" xr:uid="{00000000-0005-0000-0000-000014000000}"/>
    <cellStyle name="Millares 3 3 2 2" xfId="1814" xr:uid="{1FCA4196-7481-4AAF-8E8F-FCFB4EF044E5}"/>
    <cellStyle name="Millares 3 3 2 2 2" xfId="3589" xr:uid="{E5F233B1-2177-4CDD-AFA2-9D820BD07FE2}"/>
    <cellStyle name="Millares 3 3 2 3" xfId="3964" xr:uid="{341839B9-2B7B-4BEE-BEC3-3DE35A8F1E22}"/>
    <cellStyle name="Millares 3 3 3" xfId="604" xr:uid="{00000000-0005-0000-0000-000026000000}"/>
    <cellStyle name="Millares 3 3 4" xfId="683" xr:uid="{00000000-0005-0000-0000-00003D000000}"/>
    <cellStyle name="Millares 3 3 4 2" xfId="2012" xr:uid="{373DA728-7220-492B-B1E6-568027CD534B}"/>
    <cellStyle name="Millares 3 3 4 3" xfId="3911" xr:uid="{FECBDCF5-DEA6-468C-B558-411C05813FB7}"/>
    <cellStyle name="Millares 3 3 5" xfId="1268" xr:uid="{00000000-0005-0000-0000-000058010000}"/>
    <cellStyle name="Millares 3 3 6" xfId="1636" xr:uid="{49F58CBD-B97A-4BDA-8BD7-8568C60BB2FE}"/>
    <cellStyle name="Millares 3 4" xfId="185" xr:uid="{00000000-0005-0000-0000-00002D000000}"/>
    <cellStyle name="Millares 3 4 2" xfId="758" xr:uid="{666912F5-612A-49A0-A9B5-DFAC4C390924}"/>
    <cellStyle name="Millares 3 4 2 2" xfId="2048" xr:uid="{D6023471-91DB-4BA5-B016-2907B8AD050F}"/>
    <cellStyle name="Millares 3 4 2 2 2" xfId="3649" xr:uid="{459F176D-E405-46AA-9A08-AD4686E03047}"/>
    <cellStyle name="Millares 3 4 2 3" xfId="3633" xr:uid="{2BAA6FC8-BF8B-4A73-8302-E3E73886F697}"/>
    <cellStyle name="Millares 3 4 2 3 2" xfId="3770" xr:uid="{B4220E82-8321-4720-BAFA-6D75246A661C}"/>
    <cellStyle name="Millares 3 4 2 4" xfId="3733" xr:uid="{E520FCB8-DEA7-43AB-B050-AE7F67DF8AC3}"/>
    <cellStyle name="Millares 3 4 2 5" xfId="3895" xr:uid="{5CD3818B-898E-4D06-AE6E-A6259C103D9F}"/>
    <cellStyle name="Millares 3 4 2 6" xfId="3597" xr:uid="{FDA46E82-CD39-46D2-8175-539C996B1CEA}"/>
    <cellStyle name="Millares 3 4 3" xfId="1318" xr:uid="{00000000-0005-0000-0000-000059010000}"/>
    <cellStyle name="Millares 3 4 3 2" xfId="3752" xr:uid="{2B6CBAF7-8CE7-484A-B900-1AF88EC18C40}"/>
    <cellStyle name="Millares 3 4 3 3" xfId="3616" xr:uid="{AB7C8A2D-DF7F-4EE4-9D81-CFEA3E1D5F84}"/>
    <cellStyle name="Millares 3 4 4" xfId="3673" xr:uid="{A6014532-63C6-42C6-BF1F-DDB3E3B4DFBD}"/>
    <cellStyle name="Millares 3 4 4 2" xfId="3793" xr:uid="{BF37D534-F044-4899-8F23-EFF2A491A39C}"/>
    <cellStyle name="Millares 3 4 5" xfId="3708" xr:uid="{3B833E9C-7E55-4B22-A145-CBA0A781F22C}"/>
    <cellStyle name="Millares 3 4 5 2" xfId="3823" xr:uid="{566C1A68-23B8-4D2C-BC6F-CE4BF4F3E0D7}"/>
    <cellStyle name="Millares 3 4 6" xfId="3434" xr:uid="{F32DE4A2-3849-4A26-8E24-3C6376DEAD37}"/>
    <cellStyle name="Millares 3 4 7" xfId="3880" xr:uid="{58E32DAC-DD14-46D8-8259-4F638DB539DE}"/>
    <cellStyle name="Millares 3 4 8" xfId="3508" xr:uid="{102937CC-24A1-4B53-BE7F-2B6B295F460A}"/>
    <cellStyle name="Millares 3 5" xfId="217" xr:uid="{00000000-0005-0000-0000-000014000000}"/>
    <cellStyle name="Millares 3 5 2" xfId="402" xr:uid="{00000000-0005-0000-0000-000014000000}"/>
    <cellStyle name="Millares 3 5 2 2" xfId="1876" xr:uid="{D542F3CA-7BA2-4C41-BB17-0E6249BED740}"/>
    <cellStyle name="Millares 3 5 2 3" xfId="3858" xr:uid="{38EA3477-F676-4EF1-8D99-A18EB268F3E3}"/>
    <cellStyle name="Millares 3 5 3" xfId="1081" xr:uid="{00000000-0005-0000-0000-00005A010000}"/>
    <cellStyle name="Millares 3 5 4" xfId="1698" xr:uid="{3D115562-77F7-4E4D-B706-CB4D3C1658CC}"/>
    <cellStyle name="Millares 3 5 5" xfId="3933" xr:uid="{0CF22742-A00A-4B7E-97D1-DC58D4F65565}"/>
    <cellStyle name="Millares 3 6" xfId="246" xr:uid="{00000000-0005-0000-0000-000014000000}"/>
    <cellStyle name="Millares 3 6 2" xfId="431" xr:uid="{00000000-0005-0000-0000-000014000000}"/>
    <cellStyle name="Millares 3 6 2 2" xfId="1905" xr:uid="{5A4269BB-9474-4E8F-AE85-E72C125DC3D1}"/>
    <cellStyle name="Millares 3 6 2 3" xfId="3993" xr:uid="{5FE3BB89-08ED-4AD2-A26A-47AD52F43308}"/>
    <cellStyle name="Millares 3 6 3" xfId="1727" xr:uid="{87F95FD6-77DE-4832-8B5D-F11C3BD77E63}"/>
    <cellStyle name="Millares 3 6 4" xfId="3952" xr:uid="{09626B29-059A-48C5-B1A3-81E6EAA86DF0}"/>
    <cellStyle name="Millares 3 7" xfId="289" xr:uid="{00000000-0005-0000-0000-000014000000}"/>
    <cellStyle name="Millares 3 7 2" xfId="1763" xr:uid="{3EA0995F-662B-4ACD-AF6A-D73A6394EEFD}"/>
    <cellStyle name="Millares 3 7 3" xfId="3421" xr:uid="{A7AA4D42-E8DE-4C75-8AFA-9C5A30BCA13F}"/>
    <cellStyle name="Millares 3 8" xfId="492" xr:uid="{00000000-0005-0000-0000-000023000000}"/>
    <cellStyle name="Millares 3 8 2" xfId="1958" xr:uid="{70744F61-3B08-4E11-A1AB-1D31F3AD210C}"/>
    <cellStyle name="Millares 3 9" xfId="664" xr:uid="{00000000-0005-0000-0000-00003A000000}"/>
    <cellStyle name="Millares 3 9 2" xfId="1998" xr:uid="{A96E82B4-3A93-45A5-A7E1-DCAEDC528FD7}"/>
    <cellStyle name="Millares 30" xfId="204" xr:uid="{00000000-0005-0000-0000-000010010000}"/>
    <cellStyle name="Millares 30 2" xfId="389" xr:uid="{00000000-0005-0000-0000-000010010000}"/>
    <cellStyle name="Millares 30 2 2" xfId="1863" xr:uid="{4F81BA77-F7C5-4635-BD44-5057D9A474BE}"/>
    <cellStyle name="Millares 30 2 3" xfId="4040" xr:uid="{E83BCE8E-8DCB-450E-9962-4D3D1DAE7C18}"/>
    <cellStyle name="Millares 30 3" xfId="1685" xr:uid="{9C4E0C58-1CF0-4261-A5C9-7E3C2F8C00A3}"/>
    <cellStyle name="Millares 30 3 2" xfId="3910" xr:uid="{8AD9EB21-9455-4880-B240-770F10EC12C6}"/>
    <cellStyle name="Millares 30 4" xfId="3429" xr:uid="{D276CC8E-BE3D-4D14-85EC-7B43CA566F09}"/>
    <cellStyle name="Millares 31" xfId="227" xr:uid="{00000000-0005-0000-0000-000011010000}"/>
    <cellStyle name="Millares 31 2" xfId="412" xr:uid="{00000000-0005-0000-0000-000011010000}"/>
    <cellStyle name="Millares 31 2 2" xfId="1886" xr:uid="{649E5F44-1D5C-4EC4-BC31-047EE86D5D30}"/>
    <cellStyle name="Millares 31 2 3" xfId="3836" xr:uid="{3FFE84B5-EBAC-482D-B4F7-F48A4FCCDC47}"/>
    <cellStyle name="Millares 31 3" xfId="1708" xr:uid="{31A95268-725E-416F-886D-C885DDE5FBDC}"/>
    <cellStyle name="Millares 31 3 2" xfId="3566" xr:uid="{C63C64F8-F99D-4ACD-9E42-9A90BCB2FA61}"/>
    <cellStyle name="Millares 31 4" xfId="3458" xr:uid="{F17A4D1E-5651-4430-BD51-4F56CB09A44E}"/>
    <cellStyle name="Millares 32" xfId="229" xr:uid="{00000000-0005-0000-0000-000012010000}"/>
    <cellStyle name="Millares 32 2" xfId="414" xr:uid="{00000000-0005-0000-0000-000012010000}"/>
    <cellStyle name="Millares 32 2 2" xfId="1888" xr:uid="{6FBECF33-6805-43CE-A198-DE30D5756B91}"/>
    <cellStyle name="Millares 32 2 3" xfId="3409" xr:uid="{F0F8AC00-68CA-4E7C-99D4-F42708C9243F}"/>
    <cellStyle name="Millares 32 3" xfId="1710" xr:uid="{6AB12B60-D312-4D66-B188-50DC26D8B0B5}"/>
    <cellStyle name="Millares 32 3 2" xfId="3923" xr:uid="{1434AD92-1597-4A02-BF59-FC4A79B2DE09}"/>
    <cellStyle name="Millares 32 4" xfId="3432" xr:uid="{D1297E18-40CA-463B-A857-52B41ACE6499}"/>
    <cellStyle name="Millares 33" xfId="256" xr:uid="{00000000-0005-0000-0000-00002B010000}"/>
    <cellStyle name="Millares 33 2" xfId="441" xr:uid="{00000000-0005-0000-0000-00002B010000}"/>
    <cellStyle name="Millares 33 2 2" xfId="1915" xr:uid="{520BDED5-4A73-4272-B234-67E22DD37A57}"/>
    <cellStyle name="Millares 33 2 3" xfId="3859" xr:uid="{B6DF764F-19E8-4422-A66C-64811B68CADA}"/>
    <cellStyle name="Millares 33 3" xfId="1737" xr:uid="{9CDECF36-06F8-46A6-92B1-4F8606B6515A}"/>
    <cellStyle name="Millares 33 3 2" xfId="3931" xr:uid="{10CEB701-879B-447C-B335-0DA890B5D2C5}"/>
    <cellStyle name="Millares 33 4" xfId="3419" xr:uid="{6FFBB373-6DF5-48FF-A19D-C4CC7046C8D4}"/>
    <cellStyle name="Millares 34" xfId="262" xr:uid="{00000000-0005-0000-0000-00002C010000}"/>
    <cellStyle name="Millares 34 2" xfId="447" xr:uid="{00000000-0005-0000-0000-00002C010000}"/>
    <cellStyle name="Millares 34 2 2" xfId="1921" xr:uid="{369B338F-126E-4A19-8F3E-2E5CC28E8BAF}"/>
    <cellStyle name="Millares 34 2 3" xfId="3837" xr:uid="{AB6A85B4-D494-4A3E-AB21-26807F972025}"/>
    <cellStyle name="Millares 34 3" xfId="1743" xr:uid="{094EAE95-4EEC-42BC-8BAB-DDCA1CE51507}"/>
    <cellStyle name="Millares 34 3 2" xfId="3900" xr:uid="{021B73FD-B141-4EE0-A826-2A0BC52B4712}"/>
    <cellStyle name="Millares 34 4" xfId="3439" xr:uid="{EBDA1875-3D56-43F3-8503-0C362B9E1245}"/>
    <cellStyle name="Millares 35" xfId="255" xr:uid="{00000000-0005-0000-0000-00002D010000}"/>
    <cellStyle name="Millares 35 2" xfId="440" xr:uid="{00000000-0005-0000-0000-00002D010000}"/>
    <cellStyle name="Millares 35 2 2" xfId="1914" xr:uid="{95D523C8-E9E5-4AE8-B594-85FED8306D2B}"/>
    <cellStyle name="Millares 35 2 3" xfId="3913" xr:uid="{A4D14394-D0D0-4383-9CF8-6D0C9DE9BEF4}"/>
    <cellStyle name="Millares 35 3" xfId="1736" xr:uid="{7074BCC1-5EA2-45A6-893D-F8407C5F681A}"/>
    <cellStyle name="Millares 35 3 2" xfId="3871" xr:uid="{3CDB94F2-5422-44C0-B496-9B57CFB0DC02}"/>
    <cellStyle name="Millares 35 4" xfId="3465" xr:uid="{7AA01C89-32DE-47BA-AB0B-F68EDE85AAC5}"/>
    <cellStyle name="Millares 36" xfId="260" xr:uid="{00000000-0005-0000-0000-00002E010000}"/>
    <cellStyle name="Millares 36 2" xfId="445" xr:uid="{00000000-0005-0000-0000-00002E010000}"/>
    <cellStyle name="Millares 36 2 2" xfId="1919" xr:uid="{DCB04BBF-F14D-4E16-856F-4D2DBA3AAF54}"/>
    <cellStyle name="Millares 36 2 2 2" xfId="3479" xr:uid="{574216D2-CDE3-449F-BB47-ADA6FECB726B}"/>
    <cellStyle name="Millares 36 2 3" xfId="3651" xr:uid="{55FA27AE-98E9-4116-8CF4-B8EE5D86E24D}"/>
    <cellStyle name="Millares 36 3" xfId="1741" xr:uid="{25F55E0E-23AC-43E0-A334-1A1B3EB4837C}"/>
    <cellStyle name="Millares 36 3 2" xfId="3775" xr:uid="{DB67016B-BCF3-4413-9678-CAD150292551}"/>
    <cellStyle name="Millares 36 4" xfId="3638" xr:uid="{03CA96B7-6DAE-4D5E-A8E5-C367D57EBF78}"/>
    <cellStyle name="Millares 36 5" xfId="3885" xr:uid="{11E6ABD5-4A76-4275-AD90-32BCCA131DC0}"/>
    <cellStyle name="Millares 36 6" xfId="3581" xr:uid="{A6EF5017-52F2-4571-9FF4-10BCA140ECFC}"/>
    <cellStyle name="Millares 37" xfId="253" xr:uid="{00000000-0005-0000-0000-00002F010000}"/>
    <cellStyle name="Millares 37 2" xfId="438" xr:uid="{00000000-0005-0000-0000-00002F010000}"/>
    <cellStyle name="Millares 37 2 2" xfId="1912" xr:uid="{A66CA967-AD4B-4867-9957-EF9A76611432}"/>
    <cellStyle name="Millares 37 2 3" xfId="3903" xr:uid="{B723D28D-A76A-4927-ACE3-683F412732EE}"/>
    <cellStyle name="Millares 37 3" xfId="1734" xr:uid="{C64D2D5B-BE47-49E1-9FED-7E1403194905}"/>
    <cellStyle name="Millares 37 3 2" xfId="3865" xr:uid="{13CA7169-FB59-424A-8572-A6A489A02B50}"/>
    <cellStyle name="Millares 37 4" xfId="3561" xr:uid="{F403AC84-FD32-476E-B91F-7B3C52EDB7BA}"/>
    <cellStyle name="Millares 38" xfId="233" xr:uid="{00000000-0005-0000-0000-000030010000}"/>
    <cellStyle name="Millares 38 2" xfId="418" xr:uid="{00000000-0005-0000-0000-000030010000}"/>
    <cellStyle name="Millares 38 2 2" xfId="1892" xr:uid="{6AE3828F-0905-4EEB-8487-7D8954244188}"/>
    <cellStyle name="Millares 38 2 3" xfId="3896" xr:uid="{31DB07AB-A1E3-4E54-8402-260D043131AF}"/>
    <cellStyle name="Millares 38 3" xfId="1714" xr:uid="{3AC5B807-BE16-464B-A53B-03426C7B3C57}"/>
    <cellStyle name="Millares 38 3 2" xfId="3480" xr:uid="{BFF5AA07-A6FB-4FA7-B069-E33F8F456AFF}"/>
    <cellStyle name="Millares 38 4" xfId="3588" xr:uid="{7CE915DD-C6EA-42CD-9B57-F28378C74A8C}"/>
    <cellStyle name="Millares 39" xfId="263" xr:uid="{00000000-0005-0000-0000-000031010000}"/>
    <cellStyle name="Millares 39 2" xfId="448" xr:uid="{00000000-0005-0000-0000-000031010000}"/>
    <cellStyle name="Millares 39 2 2" xfId="1922" xr:uid="{D6CE9877-7DC4-4412-ABC7-2B6C252BD1D8}"/>
    <cellStyle name="Millares 39 2 3" xfId="3842" xr:uid="{165203A0-A52E-4FAD-BED6-F575EB929999}"/>
    <cellStyle name="Millares 39 3" xfId="1744" xr:uid="{847C8209-4BAF-4B55-92D0-0AD3011EFA29}"/>
    <cellStyle name="Millares 39 3 2" xfId="3826" xr:uid="{111F0766-6595-4509-88AC-9531754C30D4}"/>
    <cellStyle name="Millares 39 4" xfId="3897" xr:uid="{E7878B8C-1A36-41C9-9B03-49FA371C37B7}"/>
    <cellStyle name="Millares 4" xfId="35" xr:uid="{00000000-0005-0000-0000-000015000000}"/>
    <cellStyle name="Millares 4 10" xfId="1003" xr:uid="{00000000-0005-0000-0000-00005B010000}"/>
    <cellStyle name="Millares 4 11" xfId="1486" xr:uid="{67178C83-2FB0-4AC0-91C5-C4E3C3C7F83C}"/>
    <cellStyle name="Millares 4 12" xfId="1586" xr:uid="{A76FD98A-0FA1-4EE1-9A8C-55D3CC6EBB72}"/>
    <cellStyle name="Millares 4 13" xfId="2146" xr:uid="{845088B6-36B0-4FBE-A247-A8040881EA19}"/>
    <cellStyle name="Millares 4 14" xfId="2290" xr:uid="{750BB72E-E328-4DCC-84FD-2DD033279273}"/>
    <cellStyle name="Millares 4 2" xfId="93" xr:uid="{00000000-0005-0000-0000-000015000000}"/>
    <cellStyle name="Millares 4 2 2" xfId="151" xr:uid="{00000000-0005-0000-0000-000015000000}"/>
    <cellStyle name="Millares 4 2 2 2" xfId="369" xr:uid="{00000000-0005-0000-0000-000015000000}"/>
    <cellStyle name="Millares 4 2 2 2 2" xfId="952" xr:uid="{B3789A8D-9543-46EE-8A25-EB41D05C0172}"/>
    <cellStyle name="Millares 4 2 2 2 2 2" xfId="4000" xr:uid="{65CE0F2C-8A3F-45E2-9DC4-6DC84C856F3E}"/>
    <cellStyle name="Millares 4 2 2 2 2 3" xfId="3843" xr:uid="{74CEF406-AC89-4AAA-BBBF-F10A1B343E75}"/>
    <cellStyle name="Millares 4 2 2 2 3" xfId="1843" xr:uid="{8C5E4B31-D727-48E4-B23D-BC3ADB105714}"/>
    <cellStyle name="Millares 4 2 2 2 3 2" xfId="3941" xr:uid="{031A4898-70CA-401C-90FA-0F069F6CEF95}"/>
    <cellStyle name="Millares 4 2 2 2 4" xfId="4045" xr:uid="{F975DC84-FA6E-48E0-97A1-D585C4D7DAEA}"/>
    <cellStyle name="Millares 4 2 2 3" xfId="964" xr:uid="{5EBB79FF-9F73-4026-B548-3CE457C2B832}"/>
    <cellStyle name="Millares 4 2 2 3 2" xfId="3969" xr:uid="{48D6745F-3C87-4B2D-AC48-4D94CD7093B8}"/>
    <cellStyle name="Millares 4 2 2 3 3" xfId="4005" xr:uid="{AE594225-A2B0-46C5-9666-F1D9D63A601B}"/>
    <cellStyle name="Millares 4 2 2 4" xfId="922" xr:uid="{D30D9329-5F2C-47DC-9840-BA5965AFB5AD}"/>
    <cellStyle name="Millares 4 2 2 4 2" xfId="3959" xr:uid="{4A1C9636-5AC0-4AF3-B894-12FD47423179}"/>
    <cellStyle name="Millares 4 2 2 4 3" xfId="3927" xr:uid="{27308A47-CBDA-46AC-9958-05BA2DE36D59}"/>
    <cellStyle name="Millares 4 2 2 5" xfId="1665" xr:uid="{50B5DBC1-78F1-4683-9717-DAD270E518EA}"/>
    <cellStyle name="Millares 4 2 2 5 2" xfId="3888" xr:uid="{B2B2A25A-18B0-44EB-86EF-9EE21C28B989}"/>
    <cellStyle name="Millares 4 2 2 6" xfId="3938" xr:uid="{02ABFA8B-BE8A-49F2-A8C7-E8C0ED345A27}"/>
    <cellStyle name="Millares 4 2 3" xfId="317" xr:uid="{00000000-0005-0000-0000-000015000000}"/>
    <cellStyle name="Millares 4 2 3 2" xfId="1791" xr:uid="{FD61000D-6E30-40B0-B4F7-F2D77BBA9AFB}"/>
    <cellStyle name="Millares 4 2 3 2 2" xfId="4034" xr:uid="{43D6F3F6-F8CA-46B3-8FA0-57C976A50B5A}"/>
    <cellStyle name="Millares 4 2 3 2 3" xfId="3995" xr:uid="{26854B11-8849-4293-9663-77FF77CAB783}"/>
    <cellStyle name="Millares 4 2 3 3" xfId="4029" xr:uid="{27FC507F-4912-4E8E-80C7-A5BD68FCD351}"/>
    <cellStyle name="Millares 4 2 3 4" xfId="4010" xr:uid="{584DD383-E085-408A-80B4-FB75637FB716}"/>
    <cellStyle name="Millares 4 2 4" xfId="761" xr:uid="{6128EC50-BC7B-424E-A70E-6A4820DA390E}"/>
    <cellStyle name="Millares 4 2 4 2" xfId="2049" xr:uid="{83FC05B3-BFA4-4E18-84E7-1AE8840E1765}"/>
    <cellStyle name="Millares 4 2 4 2 2" xfId="3868" xr:uid="{2FFC5844-6D6C-4212-A858-0E0988A287B2}"/>
    <cellStyle name="Millares 4 2 4 3" xfId="3960" xr:uid="{B842D7B1-A2C4-4B45-8260-71B72207690D}"/>
    <cellStyle name="Millares 4 2 5" xfId="869" xr:uid="{00000000-0005-0000-0000-00003B000000}"/>
    <cellStyle name="Millares 4 2 5 2" xfId="2086" xr:uid="{CCAF2157-5B0E-4AC7-B87A-6E56C3C79EF0}"/>
    <cellStyle name="Millares 4 2 5 2 2" xfId="3928" xr:uid="{0D306B9E-5B95-4FF0-A5D1-F29B81417280}"/>
    <cellStyle name="Millares 4 2 5 3" xfId="3883" xr:uid="{A65D04A3-37B7-460B-B849-F5D08C1B08A0}"/>
    <cellStyle name="Millares 4 2 6" xfId="1278" xr:uid="{00000000-0005-0000-0000-00005C010000}"/>
    <cellStyle name="Millares 4 2 6 2" xfId="3891" xr:uid="{7A8329D4-A5F9-4C37-998D-C2CAA6BCBC45}"/>
    <cellStyle name="Millares 4 2 7" xfId="1528" xr:uid="{927F1485-6DB1-4C43-B896-693C1D571F38}"/>
    <cellStyle name="Millares 4 2 7 2" xfId="3936" xr:uid="{EF130782-A1BA-4801-989B-53E58742E28A}"/>
    <cellStyle name="Millares 4 2 8" xfId="1613" xr:uid="{21F85637-22A5-4196-9B10-0FBC6F841676}"/>
    <cellStyle name="Millares 4 3" xfId="123" xr:uid="{00000000-0005-0000-0000-000015000000}"/>
    <cellStyle name="Millares 4 3 2" xfId="341" xr:uid="{00000000-0005-0000-0000-000015000000}"/>
    <cellStyle name="Millares 4 3 2 2" xfId="951" xr:uid="{969A6BBD-13D7-4563-87FA-1E37DDB72DCF}"/>
    <cellStyle name="Millares 4 3 2 2 2" xfId="3987" xr:uid="{83FAFCA2-6883-4759-A04C-72A8435024D2}"/>
    <cellStyle name="Millares 4 3 2 3" xfId="1815" xr:uid="{1F42D3E5-8F6D-4ACC-9146-7CC29B98B404}"/>
    <cellStyle name="Millares 4 3 2 4" xfId="3882" xr:uid="{A95B8648-AD8C-4CDC-9B3F-B91F09C97D05}"/>
    <cellStyle name="Millares 4 3 3" xfId="694" xr:uid="{00000000-0005-0000-0000-00003F000000}"/>
    <cellStyle name="Millares 4 3 3 2" xfId="963" xr:uid="{95492611-3200-4AF4-937A-CCBE65823440}"/>
    <cellStyle name="Millares 4 3 3 3" xfId="2020" xr:uid="{1A951C39-EB89-4EF8-8114-4EE1BD7E8DB7}"/>
    <cellStyle name="Millares 4 3 3 4" xfId="4014" xr:uid="{B3CFA4C7-29DD-45D2-B3BE-FA9D8CA38011}"/>
    <cellStyle name="Millares 4 3 4" xfId="921" xr:uid="{5653ECC9-FED2-4E01-AD8C-C2A615291970}"/>
    <cellStyle name="Millares 4 3 4 2" xfId="3945" xr:uid="{2A247FA9-7998-45AB-A733-EB65E53EC506}"/>
    <cellStyle name="Millares 4 3 5" xfId="1270" xr:uid="{00000000-0005-0000-0000-00005D010000}"/>
    <cellStyle name="Millares 4 3 6" xfId="1637" xr:uid="{512D983F-F82E-450D-9F0B-CA8B80B28862}"/>
    <cellStyle name="Millares 4 3 7" xfId="3527" xr:uid="{2A8BC105-789D-4757-8330-834267D07311}"/>
    <cellStyle name="Millares 4 30" xfId="597" xr:uid="{00000000-0005-0000-0000-000028000000}"/>
    <cellStyle name="Millares 4 30 2" xfId="1983" xr:uid="{2132534A-75C7-4EC7-88E5-98D76935A691}"/>
    <cellStyle name="Millares 4 4" xfId="198" xr:uid="{9B508403-B59D-410C-AF97-275F8CAF651E}"/>
    <cellStyle name="Millares 4 4 2" xfId="383" xr:uid="{9B508403-B59D-410C-AF97-275F8CAF651E}"/>
    <cellStyle name="Millares 4 4 2 2" xfId="1857" xr:uid="{06030432-F442-4138-B9BA-26A3EBBC1FE8}"/>
    <cellStyle name="Millares 4 4 2 3" xfId="3972" xr:uid="{4A210AA2-EE05-4430-8595-637122522F5D}"/>
    <cellStyle name="Millares 4 4 3" xfId="1320" xr:uid="{00000000-0005-0000-0000-00005E010000}"/>
    <cellStyle name="Millares 4 4 4" xfId="1679" xr:uid="{82620F75-2D21-4AC3-9580-A5EB2661368B}"/>
    <cellStyle name="Millares 4 4 5" xfId="3920" xr:uid="{B486FA8A-A4D4-4944-B686-BFE1D40CB9DB}"/>
    <cellStyle name="Millares 4 5" xfId="218" xr:uid="{00000000-0005-0000-0000-000015000000}"/>
    <cellStyle name="Millares 4 5 2" xfId="403" xr:uid="{00000000-0005-0000-0000-000015000000}"/>
    <cellStyle name="Millares 4 5 2 2" xfId="1877" xr:uid="{4DC24360-E60A-4F6F-9709-058C14AF9D94}"/>
    <cellStyle name="Millares 4 5 2 3" xfId="3985" xr:uid="{97AA40F2-A561-42FF-AD27-E7FB68DE6D2E}"/>
    <cellStyle name="Millares 4 5 3" xfId="1083" xr:uid="{00000000-0005-0000-0000-00005F010000}"/>
    <cellStyle name="Millares 4 5 3 2" xfId="3921" xr:uid="{C973B33F-1EC6-4259-A970-F46D37481CE0}"/>
    <cellStyle name="Millares 4 5 4" xfId="1699" xr:uid="{005B8CFD-19AE-4321-9330-F9B2A445C24B}"/>
    <cellStyle name="Millares 4 5 5" xfId="3641" xr:uid="{BE94A886-4496-4A37-8641-6E3D58A01788}"/>
    <cellStyle name="Millares 4 6" xfId="247" xr:uid="{00000000-0005-0000-0000-000015000000}"/>
    <cellStyle name="Millares 4 6 2" xfId="432" xr:uid="{00000000-0005-0000-0000-000015000000}"/>
    <cellStyle name="Millares 4 6 2 2" xfId="1906" xr:uid="{0624C9E4-9835-4484-8462-697DF59202CD}"/>
    <cellStyle name="Millares 4 6 2 3" xfId="3847" xr:uid="{DE0DAD4C-028D-4DF2-BAEC-43CDDAB202BE}"/>
    <cellStyle name="Millares 4 6 3" xfId="1728" xr:uid="{0AE462D2-D459-4832-A94C-A99380AD2C50}"/>
    <cellStyle name="Millares 4 6 4" xfId="3449" xr:uid="{2EB7EAE1-8EFA-436D-B548-B3724729D31F}"/>
    <cellStyle name="Millares 4 7" xfId="290" xr:uid="{00000000-0005-0000-0000-000015000000}"/>
    <cellStyle name="Millares 4 7 2" xfId="1764" xr:uid="{A3E9550C-E047-4DE7-9EB1-D209783C4845}"/>
    <cellStyle name="Millares 4 7 3" xfId="3577" xr:uid="{0371D9AA-B15E-490F-8174-92CB6C6BDEFE}"/>
    <cellStyle name="Millares 4 8" xfId="581" xr:uid="{00000000-0005-0000-0000-000027000000}"/>
    <cellStyle name="Millares 4 8 2" xfId="1969" xr:uid="{725D8A62-AAE8-4139-9737-1BB1BBC0708C}"/>
    <cellStyle name="Millares 4 9" xfId="868" xr:uid="{00000000-0005-0000-0000-00003A000000}"/>
    <cellStyle name="Millares 4 9 2" xfId="2085" xr:uid="{FA01240A-1356-4967-97CE-3D7F416150F7}"/>
    <cellStyle name="Millares 40" xfId="254" xr:uid="{00000000-0005-0000-0000-000032010000}"/>
    <cellStyle name="Millares 40 2" xfId="439" xr:uid="{00000000-0005-0000-0000-000032010000}"/>
    <cellStyle name="Millares 40 2 2" xfId="1913" xr:uid="{16737109-F73D-4573-96EB-9937422844AE}"/>
    <cellStyle name="Millares 40 2 3" xfId="3906" xr:uid="{B38C7AF8-6B0C-42D5-BDBD-AC8F867BEF4F}"/>
    <cellStyle name="Millares 40 3" xfId="1735" xr:uid="{B817738B-C947-428E-9A1F-9BC6E5065C20}"/>
    <cellStyle name="Millares 40 4" xfId="3905" xr:uid="{C5C45649-BE10-4E5F-A935-CE09606BF503}"/>
    <cellStyle name="Millares 41" xfId="261" xr:uid="{00000000-0005-0000-0000-000033010000}"/>
    <cellStyle name="Millares 41 2" xfId="446" xr:uid="{00000000-0005-0000-0000-000033010000}"/>
    <cellStyle name="Millares 41 2 2" xfId="1920" xr:uid="{7C2806AE-3AC9-43ED-8208-435F4C8ECC6F}"/>
    <cellStyle name="Millares 41 2 3" xfId="3827" xr:uid="{0F5C74FE-E4A9-489B-BF83-836EEC229F70}"/>
    <cellStyle name="Millares 41 3" xfId="1742" xr:uid="{D6381197-485A-46C1-B364-776BF706DE55}"/>
    <cellStyle name="Millares 41 4" xfId="3443" xr:uid="{197897C1-8066-49B6-98D6-4912C2DED6FF}"/>
    <cellStyle name="Millares 42" xfId="265" xr:uid="{00000000-0005-0000-0000-000034010000}"/>
    <cellStyle name="Millares 42 2" xfId="450" xr:uid="{00000000-0005-0000-0000-000034010000}"/>
    <cellStyle name="Millares 42 2 2" xfId="1924" xr:uid="{593201B6-3095-4E32-A779-68CFEB4738C6}"/>
    <cellStyle name="Millares 42 2 3" xfId="3830" xr:uid="{F1514280-1372-4A36-8EF5-C4398AAF0B41}"/>
    <cellStyle name="Millares 42 3" xfId="1746" xr:uid="{B376562E-46EF-47DA-BBB1-A072D4EA5541}"/>
    <cellStyle name="Millares 42 4" xfId="3992" xr:uid="{2E37123C-C4F2-4154-B582-06BFE91563D3}"/>
    <cellStyle name="Millares 43" xfId="264" xr:uid="{00000000-0005-0000-0000-000035010000}"/>
    <cellStyle name="Millares 43 2" xfId="449" xr:uid="{00000000-0005-0000-0000-000035010000}"/>
    <cellStyle name="Millares 43 2 2" xfId="1923" xr:uid="{2E15A79D-AC1B-4839-A67F-2533BBB4CF2E}"/>
    <cellStyle name="Millares 43 2 3" xfId="4055" xr:uid="{EA7CDF67-1091-444B-B920-EE1AC018FCF1}"/>
    <cellStyle name="Millares 43 3" xfId="1745" xr:uid="{939FE0E5-EEF3-43AC-BCD9-702B7F1E2FF0}"/>
    <cellStyle name="Millares 43 4" xfId="4002" xr:uid="{5D989F79-E641-455A-87DB-7D31AA131F85}"/>
    <cellStyle name="Millares 44" xfId="259" xr:uid="{00000000-0005-0000-0000-000036010000}"/>
    <cellStyle name="Millares 44 2" xfId="444" xr:uid="{00000000-0005-0000-0000-000036010000}"/>
    <cellStyle name="Millares 44 2 2" xfId="1918" xr:uid="{B45795C4-DAE9-47FE-BAFB-C86F5113F1AD}"/>
    <cellStyle name="Millares 44 2 3" xfId="4054" xr:uid="{DF5F54B3-0278-49A5-895D-0E46285B9B72}"/>
    <cellStyle name="Millares 44 3" xfId="1740" xr:uid="{00C30D10-17A9-43C0-A99A-3181ED2DF659}"/>
    <cellStyle name="Millares 44 4" xfId="3968" xr:uid="{095727D0-CFDE-49A4-B131-E95AF8CCC920}"/>
    <cellStyle name="Millares 45" xfId="271" xr:uid="{00000000-0005-0000-0000-00003B010000}"/>
    <cellStyle name="Millares 45 2" xfId="4056" xr:uid="{8B6E8488-16E9-45D6-9205-FA1F62FC28B4}"/>
    <cellStyle name="Millares 45 3" xfId="3848" xr:uid="{9C61C239-319B-4766-8080-C35D7DA28D9E}"/>
    <cellStyle name="Millares 46" xfId="272" xr:uid="{00000000-0005-0000-0000-00003C010000}"/>
    <cellStyle name="Millares 46 2" xfId="4057" xr:uid="{F0B92C6D-222A-4D20-B8A5-48955BE9FACA}"/>
    <cellStyle name="Millares 46 3" xfId="3890" xr:uid="{AA9F54B5-8CDB-4BC6-BB27-C974CD0FE72E}"/>
    <cellStyle name="Millares 47" xfId="266" xr:uid="{00000000-0005-0000-0000-00003D010000}"/>
    <cellStyle name="Millares 47 2" xfId="4013" xr:uid="{F214A7F6-A56E-4589-853D-478B8D4D843A}"/>
    <cellStyle name="Millares 47 3" xfId="3955" xr:uid="{AD482907-1AE9-49AF-ABFD-313511D46645}"/>
    <cellStyle name="Millares 48" xfId="273" xr:uid="{00000000-0005-0000-0000-00003E010000}"/>
    <cellStyle name="Millares 48 2" xfId="1747" xr:uid="{CD477790-344A-4D50-B320-B02588116FC5}"/>
    <cellStyle name="Millares 48 2 2" xfId="3834" xr:uid="{2147102E-0964-4581-82CA-A07D265C0241}"/>
    <cellStyle name="Millares 48 3" xfId="3917" xr:uid="{58CE5F5F-BBE1-468B-AA8A-4A40B565EE5D}"/>
    <cellStyle name="Millares 49" xfId="485" xr:uid="{00000000-0005-0000-0000-0000F3010000}"/>
    <cellStyle name="Millares 49 2" xfId="1954" xr:uid="{0CACA3AE-D1C9-4822-A720-C0BC3AD091B4}"/>
    <cellStyle name="Millares 49 2 2" xfId="3452" xr:uid="{8B181230-33A0-4482-8480-00675784C2C8}"/>
    <cellStyle name="Millares 49 3" xfId="3481" xr:uid="{A3D5A38C-0B9F-45AE-86EA-C92EF9208828}"/>
    <cellStyle name="Millares 5" xfId="36" xr:uid="{00000000-0005-0000-0000-000016000000}"/>
    <cellStyle name="Millares 5 10" xfId="870" xr:uid="{00000000-0005-0000-0000-00003C000000}"/>
    <cellStyle name="Millares 5 11" xfId="1488" xr:uid="{1A75FF1C-12F2-4F44-9428-5C4C79DFE114}"/>
    <cellStyle name="Millares 5 12" xfId="1587" xr:uid="{D9C6968B-C028-40C5-94CE-A9E243B94F3E}"/>
    <cellStyle name="Millares 5 13" xfId="2153" xr:uid="{9081D138-E424-4B00-AF02-C59E24E65378}"/>
    <cellStyle name="Millares 5 14" xfId="2292" xr:uid="{C5E9D40F-1C68-4EC1-B271-C27A393C00AE}"/>
    <cellStyle name="Millares 5 2" xfId="94" xr:uid="{00000000-0005-0000-0000-000016000000}"/>
    <cellStyle name="Millares 5 2 2" xfId="152" xr:uid="{00000000-0005-0000-0000-000016000000}"/>
    <cellStyle name="Millares 5 2 2 2" xfId="370" xr:uid="{00000000-0005-0000-0000-000016000000}"/>
    <cellStyle name="Millares 5 2 2 2 2" xfId="1844" xr:uid="{98BB2B3A-03F2-4A8E-BF0E-2C7DD28B959D}"/>
    <cellStyle name="Millares 5 2 2 2 3" xfId="3440" xr:uid="{8DBA6E70-84F7-458A-980C-E73F360EB0FC}"/>
    <cellStyle name="Millares 5 2 2 3" xfId="1666" xr:uid="{C6708E55-F1DF-4AB4-8D12-7DBC81FFE459}"/>
    <cellStyle name="Millares 5 2 2 4" xfId="2300" xr:uid="{71BC1ECF-7DDA-45F4-8100-1CA9D4197B29}"/>
    <cellStyle name="Millares 5 2 3" xfId="318" xr:uid="{00000000-0005-0000-0000-000016000000}"/>
    <cellStyle name="Millares 5 2 3 2" xfId="1792" xr:uid="{003F61BB-6794-4496-9F64-A866D555A7DC}"/>
    <cellStyle name="Millares 5 2 3 3" xfId="4030" xr:uid="{7B6D408F-E3D1-464D-9534-F766BA0E6995}"/>
    <cellStyle name="Millares 5 2 4" xfId="612" xr:uid="{00000000-0005-0000-0000-00002A000000}"/>
    <cellStyle name="Millares 5 2 4 2" xfId="3916" xr:uid="{A914BDDB-37BE-47D4-B7D1-5C62DECB9AE7}"/>
    <cellStyle name="Millares 5 2 5" xfId="763" xr:uid="{9781A9F2-CDC2-48C0-9797-EB630CB8C0F8}"/>
    <cellStyle name="Millares 5 2 5 2" xfId="2050" xr:uid="{B88AB470-87BD-4A3A-9EAD-B73FBB0BFCAD}"/>
    <cellStyle name="Millares 5 2 6" xfId="923" xr:uid="{F86C96DD-E5D7-4E12-B9DA-46004A67CF7F}"/>
    <cellStyle name="Millares 5 2 7" xfId="1530" xr:uid="{632978D0-55E0-4AB9-951B-02C2D6FFFA89}"/>
    <cellStyle name="Millares 5 2 8" xfId="1614" xr:uid="{C2B05D0D-4BB5-46BD-A5FD-C0F2982BDFCD}"/>
    <cellStyle name="Millares 5 3" xfId="124" xr:uid="{00000000-0005-0000-0000-000016000000}"/>
    <cellStyle name="Millares 5 3 2" xfId="342" xr:uid="{00000000-0005-0000-0000-000016000000}"/>
    <cellStyle name="Millares 5 3 2 2" xfId="1816" xr:uid="{4EEE56BD-1493-475D-B074-03FAFF89DAFF}"/>
    <cellStyle name="Millares 5 3 2 3" xfId="3844" xr:uid="{59715124-2790-4754-815B-46F0487D5C6C}"/>
    <cellStyle name="Millares 5 3 3" xfId="1336" xr:uid="{00000000-0005-0000-0000-000062010000}"/>
    <cellStyle name="Millares 5 3 3 2" xfId="3954" xr:uid="{8E314F26-8196-484F-9DBF-FD34D0305B50}"/>
    <cellStyle name="Millares 5 3 4" xfId="1638" xr:uid="{442AE3C4-3418-40B4-A4FD-BF766B98522A}"/>
    <cellStyle name="Millares 5 3 5" xfId="3528" xr:uid="{FBB6BABA-CE6B-499D-A706-0931B87B9BB6}"/>
    <cellStyle name="Millares 5 4" xfId="199" xr:uid="{36A4E28A-E546-43AF-8031-4C9D60BFA452}"/>
    <cellStyle name="Millares 5 4 2" xfId="384" xr:uid="{36A4E28A-E546-43AF-8031-4C9D60BFA452}"/>
    <cellStyle name="Millares 5 4 2 2" xfId="1858" xr:uid="{A0492671-CA30-46CB-8974-A6DFACBFA01F}"/>
    <cellStyle name="Millares 5 4 3" xfId="1099" xr:uid="{00000000-0005-0000-0000-000063010000}"/>
    <cellStyle name="Millares 5 4 4" xfId="1680" xr:uid="{2A02F908-FAA1-4340-8CE1-6D67C23EDF48}"/>
    <cellStyle name="Millares 5 4 5" xfId="4022" xr:uid="{4B539198-25EC-4F76-A690-90CA216B17CB}"/>
    <cellStyle name="Millares 5 5" xfId="219" xr:uid="{00000000-0005-0000-0000-000016000000}"/>
    <cellStyle name="Millares 5 5 2" xfId="404" xr:uid="{00000000-0005-0000-0000-000016000000}"/>
    <cellStyle name="Millares 5 5 2 2" xfId="1878" xr:uid="{67B742F7-896E-4E7D-A21F-CB250D45BB81}"/>
    <cellStyle name="Millares 5 5 3" xfId="1700" xr:uid="{8C0D92E4-0C08-4E3C-A057-C681735585CB}"/>
    <cellStyle name="Millares 5 6" xfId="248" xr:uid="{00000000-0005-0000-0000-000016000000}"/>
    <cellStyle name="Millares 5 6 2" xfId="433" xr:uid="{00000000-0005-0000-0000-000016000000}"/>
    <cellStyle name="Millares 5 6 2 2" xfId="1907" xr:uid="{356072BC-C1AE-4A5F-AEC2-41048BD837A5}"/>
    <cellStyle name="Millares 5 6 3" xfId="1729" xr:uid="{92F91655-198A-4AD5-ADA8-62C69CCEFEA9}"/>
    <cellStyle name="Millares 5 7" xfId="291" xr:uid="{00000000-0005-0000-0000-000016000000}"/>
    <cellStyle name="Millares 5 7 2" xfId="1765" xr:uid="{C5473AB0-2326-47DA-92B5-1AB7177D036D}"/>
    <cellStyle name="Millares 5 8" xfId="583" xr:uid="{00000000-0005-0000-0000-000029000000}"/>
    <cellStyle name="Millares 5 8 2" xfId="1971" xr:uid="{2626CDC2-D5E0-49A7-B63A-D003ED94828C}"/>
    <cellStyle name="Millares 5 9" xfId="677" xr:uid="{00000000-0005-0000-0000-000040000000}"/>
    <cellStyle name="Millares 5 9 2" xfId="2008" xr:uid="{D5731725-6C25-41BC-AF2A-4E03F488FF02}"/>
    <cellStyle name="Millares 50" xfId="658" xr:uid="{00000000-0005-0000-0000-0000A4020000}"/>
    <cellStyle name="Millares 50 2" xfId="1994" xr:uid="{BF2FC756-0A7D-4B76-A359-E793F6A1156B}"/>
    <cellStyle name="Millares 50 2 2" xfId="4001" xr:uid="{34829604-9D58-4340-A7D5-1D99FBDD38B9}"/>
    <cellStyle name="Millares 50 3" xfId="3831" xr:uid="{3467EE9D-FA56-4F68-9166-7939F86408ED}"/>
    <cellStyle name="Millares 51" xfId="735" xr:uid="{00000000-0005-0000-0000-000000030000}"/>
    <cellStyle name="Millares 51 2" xfId="2035" xr:uid="{0E79C781-E8A1-44C1-B1B2-790F9D38EF5F}"/>
    <cellStyle name="Millares 51 2 2" xfId="4016" xr:uid="{9CF80030-D0A5-4F23-99A2-3703BB20F676}"/>
    <cellStyle name="Millares 51 3" xfId="3901" xr:uid="{B8D801A8-997C-47CC-BA8E-6074F311A711}"/>
    <cellStyle name="Millares 52" xfId="748" xr:uid="{00000000-0005-0000-0000-000004030000}"/>
    <cellStyle name="Millares 52 2" xfId="2042" xr:uid="{DA6E3751-928D-4CAD-A4A4-01AF34FCC496}"/>
    <cellStyle name="Millares 52 2 2" xfId="4039" xr:uid="{FF6C77C2-25CA-4E6F-A106-2FCB700A4C4F}"/>
    <cellStyle name="Millares 52 3" xfId="3998" xr:uid="{0450862E-1AA6-4992-898B-15DB93FA2E1E}"/>
    <cellStyle name="Millares 53" xfId="736" xr:uid="{00000000-0005-0000-0000-00000D030000}"/>
    <cellStyle name="Millares 53 2" xfId="3873" xr:uid="{C9F25CAA-907D-46D6-8B3F-76CB4C585EC6}"/>
    <cellStyle name="Millares 54" xfId="800" xr:uid="{00000000-0005-0000-0000-00002B030000}"/>
    <cellStyle name="Millares 54 2" xfId="4018" xr:uid="{18C18009-74B2-44A9-9A6A-DB3CACB605D2}"/>
    <cellStyle name="Millares 55" xfId="804" xr:uid="{00000000-0005-0000-0000-00002E030000}"/>
    <cellStyle name="Millares 55 2" xfId="4025" xr:uid="{9B075748-12F5-433A-9CA1-056A71B3BD4D}"/>
    <cellStyle name="Millares 56" xfId="806" xr:uid="{00000000-0005-0000-0000-000031030000}"/>
    <cellStyle name="Millares 56 2" xfId="3576" xr:uid="{F478F5B1-BF1A-482B-8F30-3C78F303965B}"/>
    <cellStyle name="Millares 57" xfId="808" xr:uid="{00000000-0005-0000-0000-000033030000}"/>
    <cellStyle name="Millares 57 2" xfId="3864" xr:uid="{DBBB5ED7-8FAE-45AC-8B34-6743AF8C8531}"/>
    <cellStyle name="Millares 58" xfId="810" xr:uid="{00000000-0005-0000-0000-000035030000}"/>
    <cellStyle name="Millares 58 2" xfId="4058" xr:uid="{5E33C329-B06D-4A48-AC3B-DEFB914A39A3}"/>
    <cellStyle name="Millares 59" xfId="864" xr:uid="{00000000-0005-0000-0000-000073030000}"/>
    <cellStyle name="Millares 59 2" xfId="3418" xr:uid="{21EE4651-3BF8-4C45-81BB-51080E297852}"/>
    <cellStyle name="Millares 6" xfId="6" xr:uid="{00000000-0005-0000-0000-000017000000}"/>
    <cellStyle name="Millares 6 10" xfId="1032" xr:uid="{00000000-0005-0000-0000-000064010000}"/>
    <cellStyle name="Millares 6 11" xfId="1487" xr:uid="{8F2A5CCB-9B4E-4288-90A1-A6D897B04121}"/>
    <cellStyle name="Millares 6 12" xfId="1572" xr:uid="{E3CC8CAC-CE4D-4463-9253-48AEEB9470F2}"/>
    <cellStyle name="Millares 6 13" xfId="2156" xr:uid="{B1C9392A-8840-4BF8-B338-45F1B91C450C}"/>
    <cellStyle name="Millares 6 2" xfId="37" xr:uid="{00000000-0005-0000-0000-000018000000}"/>
    <cellStyle name="Millares 6 2 10" xfId="1132" xr:uid="{00000000-0005-0000-0000-000065010000}"/>
    <cellStyle name="Millares 6 2 11" xfId="1529" xr:uid="{24896900-7821-461B-81B8-C2536A017A57}"/>
    <cellStyle name="Millares 6 2 12" xfId="1588" xr:uid="{E27E6143-907A-40D5-B0AA-879A07273551}"/>
    <cellStyle name="Millares 6 2 13" xfId="2181" xr:uid="{6818DB5B-7FD5-4281-AE2B-87F1A70BDB55}"/>
    <cellStyle name="Millares 6 2 2" xfId="95" xr:uid="{00000000-0005-0000-0000-000018000000}"/>
    <cellStyle name="Millares 6 2 2 2" xfId="153" xr:uid="{00000000-0005-0000-0000-000018000000}"/>
    <cellStyle name="Millares 6 2 2 2 2" xfId="371" xr:uid="{00000000-0005-0000-0000-000018000000}"/>
    <cellStyle name="Millares 6 2 2 2 2 2" xfId="1845" xr:uid="{F88EEAAD-8EBC-43EC-9DE1-7B6616E79652}"/>
    <cellStyle name="Millares 6 2 2 2 2 3" xfId="3767" xr:uid="{60DDEB61-CFC9-4953-B895-5F1FFD46556E}"/>
    <cellStyle name="Millares 6 2 2 2 3" xfId="1667" xr:uid="{F5BB099D-82ED-4C67-B8E1-1C4A0E9C7988}"/>
    <cellStyle name="Millares 6 2 2 2 3 2" xfId="3986" xr:uid="{1126B20D-B793-48AA-B147-4127DAE1BFC1}"/>
    <cellStyle name="Millares 6 2 2 2 4" xfId="3630" xr:uid="{4B325842-BE4A-48D6-B7DD-C29787B408A6}"/>
    <cellStyle name="Millares 6 2 2 3" xfId="319" xr:uid="{00000000-0005-0000-0000-000018000000}"/>
    <cellStyle name="Millares 6 2 2 3 2" xfId="1793" xr:uid="{543C5055-E98E-4188-95E3-ED4DF8B4C7E9}"/>
    <cellStyle name="Millares 6 2 2 3 3" xfId="3730" xr:uid="{B4193E60-66FE-493D-A6BD-DC8142D78318}"/>
    <cellStyle name="Millares 6 2 2 4" xfId="1366" xr:uid="{00000000-0005-0000-0000-000066010000}"/>
    <cellStyle name="Millares 6 2 2 4 2" xfId="3593" xr:uid="{E13CFA91-CAFD-4DC8-A73B-6A19E541F3F3}"/>
    <cellStyle name="Millares 6 2 2 5" xfId="1615" xr:uid="{EF5E7064-A187-453A-A1E2-A3FAAE820A49}"/>
    <cellStyle name="Millares 6 2 2 6" xfId="2232" xr:uid="{EF8E7780-E3F7-42C6-BB9D-B0E64D8D6D09}"/>
    <cellStyle name="Millares 6 2 3" xfId="125" xr:uid="{00000000-0005-0000-0000-000018000000}"/>
    <cellStyle name="Millares 6 2 3 2" xfId="343" xr:uid="{00000000-0005-0000-0000-000018000000}"/>
    <cellStyle name="Millares 6 2 3 2 2" xfId="1817" xr:uid="{11BB0D6A-A7B5-40B3-ABBC-7970B8E44FF6}"/>
    <cellStyle name="Millares 6 2 3 2 3" xfId="3749" xr:uid="{DB4DB448-F155-4A5D-90C3-591B12FA7B66}"/>
    <cellStyle name="Millares 6 2 3 3" xfId="1639" xr:uid="{28E74B36-00CA-47AC-B982-717790FFCD6F}"/>
    <cellStyle name="Millares 6 2 3 3 2" xfId="3613" xr:uid="{2F524B9D-132E-45F5-8CF8-1F965FD31093}"/>
    <cellStyle name="Millares 6 2 3 4" xfId="3976" xr:uid="{57145BCC-6F5A-42CA-83DD-972BF7A7C8A5}"/>
    <cellStyle name="Millares 6 2 3 5" xfId="2291" xr:uid="{3B2EF95C-41D2-4A07-AA10-B297970919E0}"/>
    <cellStyle name="Millares 6 2 4" xfId="220" xr:uid="{00000000-0005-0000-0000-000018000000}"/>
    <cellStyle name="Millares 6 2 4 2" xfId="405" xr:uid="{00000000-0005-0000-0000-000018000000}"/>
    <cellStyle name="Millares 6 2 4 2 2" xfId="1879" xr:uid="{F3C3E21E-5176-4CE3-9FD1-6F77E103CD36}"/>
    <cellStyle name="Millares 6 2 4 2 3" xfId="3790" xr:uid="{F0831ACE-B343-4089-897E-2869AAC4DC45}"/>
    <cellStyle name="Millares 6 2 4 3" xfId="1701" xr:uid="{7027FBE0-E3C6-40EC-981E-7E7B2CE578E1}"/>
    <cellStyle name="Millares 6 2 4 4" xfId="3670" xr:uid="{281B8B63-D286-46CD-A1AA-101BB5CA56EF}"/>
    <cellStyle name="Millares 6 2 5" xfId="249" xr:uid="{00000000-0005-0000-0000-000018000000}"/>
    <cellStyle name="Millares 6 2 5 2" xfId="434" xr:uid="{00000000-0005-0000-0000-000018000000}"/>
    <cellStyle name="Millares 6 2 5 2 2" xfId="1908" xr:uid="{FE342B75-5B9E-4D51-A925-A0EFAFD60FD5}"/>
    <cellStyle name="Millares 6 2 5 2 3" xfId="3801" xr:uid="{87311040-6B48-419D-98F4-6CA0C93270BF}"/>
    <cellStyle name="Millares 6 2 5 3" xfId="1730" xr:uid="{27955FBF-1249-44C7-8F48-C89A9B3FCFAC}"/>
    <cellStyle name="Millares 6 2 5 4" xfId="3681" xr:uid="{18827EA7-A0C5-48AC-BE27-E64CE3F37504}"/>
    <cellStyle name="Millares 6 2 6" xfId="292" xr:uid="{00000000-0005-0000-0000-000018000000}"/>
    <cellStyle name="Millares 6 2 6 2" xfId="1766" xr:uid="{B7665164-72BB-4E9D-BE8E-0D8E74AE1F90}"/>
    <cellStyle name="Millares 6 2 6 2 2" xfId="3820" xr:uid="{599135C7-73B7-48F5-ACBF-86EBDFED0CF5}"/>
    <cellStyle name="Millares 6 2 6 3" xfId="3705" xr:uid="{85376B1A-E22E-4C1D-8038-FB00575A3209}"/>
    <cellStyle name="Millares 6 2 7" xfId="615" xr:uid="{00000000-0005-0000-0000-00002C000000}"/>
    <cellStyle name="Millares 6 2 8" xfId="778" xr:uid="{9B1509B4-088D-4280-B591-64911C00BFC9}"/>
    <cellStyle name="Millares 6 2 8 2" xfId="2062" xr:uid="{6EF24063-59B5-465E-86FE-C368F89CF13E}"/>
    <cellStyle name="Millares 6 2 8 3" xfId="3497" xr:uid="{62779B1F-FF06-4651-9E32-8C75795D347B}"/>
    <cellStyle name="Millares 6 2 9" xfId="924" xr:uid="{EC34BCAE-53DF-457A-BA9B-6A41884C8719}"/>
    <cellStyle name="Millares 6 3" xfId="79" xr:uid="{00000000-0005-0000-0000-000017000000}"/>
    <cellStyle name="Millares 6 3 2" xfId="137" xr:uid="{00000000-0005-0000-0000-000017000000}"/>
    <cellStyle name="Millares 6 3 2 2" xfId="355" xr:uid="{00000000-0005-0000-0000-000017000000}"/>
    <cellStyle name="Millares 6 3 2 2 2" xfId="1829" xr:uid="{23516CC4-B77E-442D-9055-16EAA83D4580}"/>
    <cellStyle name="Millares 6 3 2 2 3" xfId="3769" xr:uid="{E164B867-B9FB-4F14-B273-872D900C803B}"/>
    <cellStyle name="Millares 6 3 2 3" xfId="1651" xr:uid="{FD9BBE8C-A093-4AE6-8968-943B9B7AC403}"/>
    <cellStyle name="Millares 6 3 2 3 2" xfId="3851" xr:uid="{B2B2D4CB-0922-41C5-B96A-CF39DBCFFC87}"/>
    <cellStyle name="Millares 6 3 2 4" xfId="3632" xr:uid="{70F94835-4AD4-4807-B631-AC2F2F9DA787}"/>
    <cellStyle name="Millares 6 3 3" xfId="303" xr:uid="{00000000-0005-0000-0000-000017000000}"/>
    <cellStyle name="Millares 6 3 3 2" xfId="1777" xr:uid="{A5026AF0-9953-4FF3-A822-B4FCC4449A63}"/>
    <cellStyle name="Millares 6 3 3 3" xfId="3732" xr:uid="{4E3AB947-39D6-4EC7-A1B4-62F29A2DD3F2}"/>
    <cellStyle name="Millares 6 3 4" xfId="775" xr:uid="{BC5DD612-757F-4BBB-BE8D-0AD44A4F92F7}"/>
    <cellStyle name="Millares 6 3 4 2" xfId="2061" xr:uid="{AF3402C5-5901-4625-9EB9-F38E2241BD44}"/>
    <cellStyle name="Millares 6 3 4 3" xfId="3595" xr:uid="{14B4FC8E-3319-4C9B-94D6-B45F013EC101}"/>
    <cellStyle name="Millares 6 3 5" xfId="1274" xr:uid="{00000000-0005-0000-0000-000067010000}"/>
    <cellStyle name="Millares 6 3 5 2" xfId="4044" xr:uid="{558CBBE7-D9D0-4A25-B24B-FE926D224EFF}"/>
    <cellStyle name="Millares 6 3 6" xfId="1599" xr:uid="{3A3AB9D3-A5DA-42E7-AD0B-A9C68C5878AA}"/>
    <cellStyle name="Millares 6 3 7" xfId="2301" xr:uid="{7EFBD793-DEEB-4D5D-B623-604AD4CCDAEF}"/>
    <cellStyle name="Millares 6 4" xfId="109" xr:uid="{00000000-0005-0000-0000-000017000000}"/>
    <cellStyle name="Millares 6 4 2" xfId="327" xr:uid="{00000000-0005-0000-0000-000017000000}"/>
    <cellStyle name="Millares 6 4 2 2" xfId="1801" xr:uid="{D693FBA1-9C1F-4356-920F-3843FB6DDF2A}"/>
    <cellStyle name="Millares 6 4 2 3" xfId="3751" xr:uid="{51E5485C-BE18-4FBD-84F6-0E5309BABF3D}"/>
    <cellStyle name="Millares 6 4 3" xfId="1351" xr:uid="{00000000-0005-0000-0000-000068010000}"/>
    <cellStyle name="Millares 6 4 3 2" xfId="3615" xr:uid="{D431E6D8-190F-40F9-BAB3-14685C42EBB6}"/>
    <cellStyle name="Millares 6 4 4" xfId="1623" xr:uid="{DC46BCC5-1578-4735-BC58-188B532C2F1D}"/>
    <cellStyle name="Millares 6 4 4 2" xfId="3970" xr:uid="{AF74B1F1-9912-4407-825C-EC928675C85A}"/>
    <cellStyle name="Millares 6 4 5" xfId="2299" xr:uid="{A9ED3471-982B-4309-B87C-9856F7F34298}"/>
    <cellStyle name="Millares 6 5" xfId="203" xr:uid="{00000000-0005-0000-0000-000017000000}"/>
    <cellStyle name="Millares 6 5 2" xfId="388" xr:uid="{00000000-0005-0000-0000-000017000000}"/>
    <cellStyle name="Millares 6 5 2 2" xfId="1862" xr:uid="{EE449D97-E169-4110-AE9F-52093A7A671C}"/>
    <cellStyle name="Millares 6 5 2 3" xfId="3792" xr:uid="{76900133-C05C-46F1-9248-3790ACA11C86}"/>
    <cellStyle name="Millares 6 5 3" xfId="1114" xr:uid="{00000000-0005-0000-0000-000069010000}"/>
    <cellStyle name="Millares 6 5 3 2" xfId="3672" xr:uid="{FEDD8C12-FD13-43B3-B8D4-CD1F6235DDBB}"/>
    <cellStyle name="Millares 6 5 4" xfId="1684" xr:uid="{EA7581D6-7DC4-46F0-BFE6-7818C9AC2235}"/>
    <cellStyle name="Millares 6 6" xfId="232" xr:uid="{00000000-0005-0000-0000-000017000000}"/>
    <cellStyle name="Millares 6 6 2" xfId="417" xr:uid="{00000000-0005-0000-0000-000017000000}"/>
    <cellStyle name="Millares 6 6 2 2" xfId="1891" xr:uid="{D97C8238-CE31-48DF-8346-EF4BF5FA5AA1}"/>
    <cellStyle name="Millares 6 6 2 3" xfId="3803" xr:uid="{401FC0A3-6911-4FA6-9F36-88E495C24E9B}"/>
    <cellStyle name="Millares 6 6 3" xfId="1713" xr:uid="{B335906E-19BF-4B2E-9549-290E5274A090}"/>
    <cellStyle name="Millares 6 6 3 2" xfId="3683" xr:uid="{2DBD3603-5758-46A9-AF45-DFC8127A4FAE}"/>
    <cellStyle name="Millares 6 6 4" xfId="3529" xr:uid="{C8DC53F5-BF06-4FCE-B03B-FF5CED60D82B}"/>
    <cellStyle name="Millares 6 7" xfId="276" xr:uid="{00000000-0005-0000-0000-000017000000}"/>
    <cellStyle name="Millares 6 7 2" xfId="1750" xr:uid="{C7A4C1ED-27DC-426B-B1EF-CC12ECE0FD95}"/>
    <cellStyle name="Millares 6 7 2 2" xfId="3822" xr:uid="{8168BAF9-4065-4FE5-AF8D-5585F6089712}"/>
    <cellStyle name="Millares 6 7 3" xfId="3707" xr:uid="{1FCDA1DE-C575-4709-926F-AF480F2D826A}"/>
    <cellStyle name="Millares 6 8" xfId="584" xr:uid="{00000000-0005-0000-0000-00002B000000}"/>
    <cellStyle name="Millares 6 8 2" xfId="1972" xr:uid="{D58EE97A-191E-46AC-B521-268918258D0C}"/>
    <cellStyle name="Millares 6 8 3" xfId="3715" xr:uid="{4F79E70D-6663-4DDE-93FF-61D204E3996C}"/>
    <cellStyle name="Millares 6 9" xfId="871" xr:uid="{00000000-0005-0000-0000-00003D000000}"/>
    <cellStyle name="Millares 6 9 2" xfId="3583" xr:uid="{4147F429-B4CE-4D09-A8AF-6598CE23F348}"/>
    <cellStyle name="Millares 60" xfId="880" xr:uid="{00000000-0005-0000-0000-0000CB030000}"/>
    <cellStyle name="Millares 60 2" xfId="4059" xr:uid="{4639E30F-3F87-417D-AECB-0EEF3FD2725B}"/>
    <cellStyle name="Millares 61" xfId="932" xr:uid="{00000000-0005-0000-0000-0000CD030000}"/>
    <cellStyle name="Millares 61 2" xfId="4061" xr:uid="{91D006AA-0BD9-4D38-AF27-C1D6F202B457}"/>
    <cellStyle name="Millares 62" xfId="878" xr:uid="{00000000-0005-0000-0000-0000CF030000}"/>
    <cellStyle name="Millares 62 2" xfId="4062" xr:uid="{04719344-2CAE-4CFE-999E-0117D23C448A}"/>
    <cellStyle name="Millares 63" xfId="882" xr:uid="{00000000-0005-0000-0000-000038010000}"/>
    <cellStyle name="Millares 63 2" xfId="4063" xr:uid="{26B3B289-07CD-41ED-ACED-32B0ACD29729}"/>
    <cellStyle name="Millares 64" xfId="968" xr:uid="{00000000-0005-0000-0000-000038010000}"/>
    <cellStyle name="Millares 64 2" xfId="2285" xr:uid="{651824D9-FD04-434E-8466-44F0F3539547}"/>
    <cellStyle name="Millares 65" xfId="971" xr:uid="{00000000-0005-0000-0000-000038010000}"/>
    <cellStyle name="Millares 65 2" xfId="4070" xr:uid="{F90EF844-246D-4CF1-BBD6-3048F638FA27}"/>
    <cellStyle name="Millares 654 2 2" xfId="568" xr:uid="{00000000-0005-0000-0000-00002D000000}"/>
    <cellStyle name="Millares 654 2 2 2" xfId="3994" xr:uid="{8AA8F1CD-E3CA-4694-B650-66C04CF18C6A}"/>
    <cellStyle name="Millares 654 2 2 2 2" xfId="4004" xr:uid="{CE4558D7-136C-475F-8841-72CE974FCCA9}"/>
    <cellStyle name="Millares 654 2 2 2 2 2" xfId="3832" xr:uid="{97108C64-2A2D-41A7-AF7D-20C56A3362F2}"/>
    <cellStyle name="Millares 654 2 2 2 3" xfId="3915" xr:uid="{8E5A875D-F169-477A-8E18-476ED9190305}"/>
    <cellStyle name="Millares 654 2 2 3" xfId="3838" xr:uid="{61A9B10D-DAF8-493D-9CBC-E168CDAEF392}"/>
    <cellStyle name="Millares 654 2 2 3 2" xfId="4047" xr:uid="{5F9F7AA3-7D0B-4E13-A510-35014340E93F}"/>
    <cellStyle name="Millares 654 2 2 4" xfId="3676" xr:uid="{C3EAD69C-BC90-40C2-B66E-352E04190407}"/>
    <cellStyle name="Millares 656" xfId="578" xr:uid="{00000000-0005-0000-0000-00002E000000}"/>
    <cellStyle name="Millares 656 2" xfId="771" xr:uid="{2C42FD04-0BD7-4DBB-B22A-CE5D5D2FFD69}"/>
    <cellStyle name="Millares 656 2 2" xfId="2058" xr:uid="{0D4F680C-2485-47DC-8C3B-662DEBEB89D5}"/>
    <cellStyle name="Millares 656 2 2 2" xfId="3765" xr:uid="{51560B70-B78A-4750-A069-91148431ECBA}"/>
    <cellStyle name="Millares 656 2 2 3" xfId="3956" xr:uid="{4AF5FA28-54C1-45ED-9267-363FCA604249}"/>
    <cellStyle name="Millares 656 2 2 4" xfId="3628" xr:uid="{F8C2A328-5BF5-4995-AED4-03B3056894F9}"/>
    <cellStyle name="Millares 656 2 3" xfId="2152" xr:uid="{25227A4A-809B-49DF-891B-F2FADA00D1D5}"/>
    <cellStyle name="Millares 656 2 3 2" xfId="3728" xr:uid="{408F76CE-E403-45C7-82E4-7D2F76B2802A}"/>
    <cellStyle name="Millares 656 2 4" xfId="3483" xr:uid="{58615E05-2230-4DD0-9422-628152771D5E}"/>
    <cellStyle name="Millares 656 2 5" xfId="3893" xr:uid="{15F9040A-8400-4120-AD31-74E65A19A09B}"/>
    <cellStyle name="Millares 656 2 6" xfId="3463" xr:uid="{ED49B2FF-39FD-476C-9C7F-D0EEEA339A89}"/>
    <cellStyle name="Millares 656 3" xfId="668" xr:uid="{00000000-0005-0000-0000-00000C000000}"/>
    <cellStyle name="Millares 656 3 2" xfId="2001" xr:uid="{05E8C580-1F34-45E0-86D2-762C08897CD9}"/>
    <cellStyle name="Millares 656 3 2 2" xfId="3747" xr:uid="{388E9881-4E39-4690-8C3C-7A5A907B3EB4}"/>
    <cellStyle name="Millares 656 3 3" xfId="3878" xr:uid="{A9494268-34EB-4DD2-B728-48639B1C9FF8}"/>
    <cellStyle name="Millares 656 3 4" xfId="3611" xr:uid="{7BC80FA9-D012-4934-8503-A8D3246795E1}"/>
    <cellStyle name="Millares 656 4" xfId="1968" xr:uid="{9463DF63-D6DA-48A3-BA94-2EAC10E0BAF0}"/>
    <cellStyle name="Millares 656 4 2" xfId="3788" xr:uid="{BF8922A4-2DF9-4FA8-9ABA-41DDF42EB84B}"/>
    <cellStyle name="Millares 656 4 3" xfId="3668" xr:uid="{A711E7F2-41A0-4095-9D11-09C421202250}"/>
    <cellStyle name="Millares 656 5" xfId="3703" xr:uid="{A695E9FB-847A-4EFF-B644-C7BFB05EFBCD}"/>
    <cellStyle name="Millares 656 5 2" xfId="3818" xr:uid="{7D986B26-B44C-46C2-B08D-5293D1F1A040}"/>
    <cellStyle name="Millares 656 6" xfId="3567" xr:uid="{C9733DD1-1B67-4AE7-BF35-24CC34E08A5A}"/>
    <cellStyle name="Millares 656 7" xfId="2283" xr:uid="{FF4F6AA9-D103-41D8-9BE2-36A6970A08E7}"/>
    <cellStyle name="Millares 657" xfId="571" xr:uid="{00000000-0005-0000-0000-00002F000000}"/>
    <cellStyle name="Millares 657 2" xfId="769" xr:uid="{1A8E5154-9946-4419-A09B-968C2AAE865E}"/>
    <cellStyle name="Millares 657 2 2" xfId="2056" xr:uid="{805812A4-8FA2-4D2E-A11D-08D49998B1CD}"/>
    <cellStyle name="Millares 657 2 2 2" xfId="3762" xr:uid="{AAB5F0E5-4BBE-4615-A599-77FC7E049266}"/>
    <cellStyle name="Millares 657 2 2 3" xfId="4036" xr:uid="{66E2FA71-90E7-4654-9885-88D92A6B95C2}"/>
    <cellStyle name="Millares 657 2 2 4" xfId="3626" xr:uid="{A3E74DDB-D62C-4C7A-A65A-BE63AADD3A86}"/>
    <cellStyle name="Millares 657 2 3" xfId="2149" xr:uid="{62391484-056D-4031-9DA7-AB7A1D8D5C2D}"/>
    <cellStyle name="Millares 657 2 3 2" xfId="3725" xr:uid="{A8692002-333E-48F5-930F-0753FFDB441F}"/>
    <cellStyle name="Millares 657 2 4" xfId="3584" xr:uid="{1AA951EC-72F3-4B63-960F-457A3EDEB872}"/>
    <cellStyle name="Millares 657 2 5" xfId="4015" xr:uid="{794FDCA7-90BB-4B30-A0BD-B96C3625D82A}"/>
    <cellStyle name="Millares 657 2 6" xfId="3459" xr:uid="{051D4989-6A1A-4020-8805-3A0F121AE662}"/>
    <cellStyle name="Millares 657 3" xfId="707" xr:uid="{00000000-0005-0000-0000-00000D000000}"/>
    <cellStyle name="Millares 657 3 2" xfId="2026" xr:uid="{A4D486C7-E42C-4F54-8982-16BE7B9BE2D7}"/>
    <cellStyle name="Millares 657 3 2 2" xfId="3744" xr:uid="{76DE8103-004F-4C3A-AD9C-B7BD9F06B224}"/>
    <cellStyle name="Millares 657 3 3" xfId="3951" xr:uid="{23BA9539-FE2D-46A2-A684-763E7D479141}"/>
    <cellStyle name="Millares 657 3 4" xfId="3608" xr:uid="{46CC9CD1-33B1-4ABA-B30B-E9CD6075D702}"/>
    <cellStyle name="Millares 657 4" xfId="1965" xr:uid="{FA1B8EF3-3769-48DC-BA43-2E78266251FA}"/>
    <cellStyle name="Millares 657 4 2" xfId="3785" xr:uid="{1B777C16-F6E9-44E7-AD36-193184E0FDEC}"/>
    <cellStyle name="Millares 657 4 3" xfId="3665" xr:uid="{1666B511-87FF-4F6C-998A-3B03E69F82AA}"/>
    <cellStyle name="Millares 657 5" xfId="3700" xr:uid="{CFBC4527-6BBC-4E0D-BB60-F3CAF28331B6}"/>
    <cellStyle name="Millares 657 5 2" xfId="3815" xr:uid="{A1B117E3-8616-4DCB-AE71-78349A84A89A}"/>
    <cellStyle name="Millares 657 6" xfId="3564" xr:uid="{7C64B0A6-7265-4797-9F91-D86B9A4251BE}"/>
    <cellStyle name="Millares 657 7" xfId="2280" xr:uid="{38267194-BEF5-4F1D-B737-FA94D5513029}"/>
    <cellStyle name="Millares 66" xfId="1388" xr:uid="{00000000-0005-0000-0000-00005C050000}"/>
    <cellStyle name="Millares 66 2" xfId="2108" xr:uid="{8859C726-4640-4B4E-A4F6-7C1654F3F88B}"/>
    <cellStyle name="Millares 66 3" xfId="4071" xr:uid="{4AC87D96-4DCD-4C56-B118-23D70B5AF541}"/>
    <cellStyle name="Millares 67" xfId="1384" xr:uid="{00000000-0005-0000-0000-0000BB050000}"/>
    <cellStyle name="Millares 67 2" xfId="2107" xr:uid="{A4C4DE25-2FDC-4A2C-B40E-CF11A0252829}"/>
    <cellStyle name="Millares 68" xfId="974" xr:uid="{00000000-0005-0000-0000-0000BD050000}"/>
    <cellStyle name="Millares 68 2" xfId="2102" xr:uid="{12FC0FA6-688F-43AA-83CB-CBF6C3E0C7E5}"/>
    <cellStyle name="Millares 69" xfId="1460" xr:uid="{00000000-0005-0000-0000-0000BF050000}"/>
    <cellStyle name="Millares 69 2" xfId="2110" xr:uid="{B07AD865-93B3-4779-9D4E-885CC5D16FEC}"/>
    <cellStyle name="Millares 7" xfId="38" xr:uid="{00000000-0005-0000-0000-000019000000}"/>
    <cellStyle name="Millares 7 10" xfId="1491" xr:uid="{E8233A78-784E-400E-BC5C-2AE08D755C18}"/>
    <cellStyle name="Millares 7 11" xfId="1589" xr:uid="{2B905A88-27BA-4E0A-8EF7-F22A9C5AC034}"/>
    <cellStyle name="Millares 7 12" xfId="2159" xr:uid="{DDC3B589-24FA-414A-A1DF-1D3D2B3128B5}"/>
    <cellStyle name="Millares 7 13" xfId="2294" xr:uid="{871A74F6-76C2-49A3-8FD2-17726BAE7847}"/>
    <cellStyle name="Millares 7 2" xfId="96" xr:uid="{00000000-0005-0000-0000-000019000000}"/>
    <cellStyle name="Millares 7 2 2" xfId="154" xr:uid="{00000000-0005-0000-0000-000019000000}"/>
    <cellStyle name="Millares 7 2 2 2" xfId="372" xr:uid="{00000000-0005-0000-0000-000019000000}"/>
    <cellStyle name="Millares 7 2 2 2 2" xfId="1846" xr:uid="{FBB7B05F-9ADA-40E4-98A0-75920699920E}"/>
    <cellStyle name="Millares 7 2 2 2 3" xfId="3975" xr:uid="{195D91D8-9874-4C8D-89B2-44057CAC1B23}"/>
    <cellStyle name="Millares 7 2 2 3" xfId="1668" xr:uid="{B7D3E344-429B-4B17-BD04-19601BCDC06E}"/>
    <cellStyle name="Millares 7 2 2 4" xfId="4051" xr:uid="{A1AECC8D-94E6-4A5F-A775-D17FCC28D936}"/>
    <cellStyle name="Millares 7 2 3" xfId="320" xr:uid="{00000000-0005-0000-0000-000019000000}"/>
    <cellStyle name="Millares 7 2 3 2" xfId="1794" xr:uid="{61E1B5C5-32E3-4895-9635-72B6984CBEDD}"/>
    <cellStyle name="Millares 7 2 3 3" xfId="3907" xr:uid="{D13D8538-C738-4DD6-8CF6-7FAF021CD40C}"/>
    <cellStyle name="Millares 7 2 4" xfId="617" xr:uid="{00000000-0005-0000-0000-000031000000}"/>
    <cellStyle name="Millares 7 2 5" xfId="1375" xr:uid="{00000000-0005-0000-0000-00006B010000}"/>
    <cellStyle name="Millares 7 2 5 2" xfId="2106" xr:uid="{7A72C31C-4784-4B19-B469-3DC854924261}"/>
    <cellStyle name="Millares 7 2 6" xfId="1533" xr:uid="{379A0D5B-4505-47AE-B953-F6DF11BFE1D9}"/>
    <cellStyle name="Millares 7 2 7" xfId="1616" xr:uid="{DBF20BE1-47DC-4FC9-83D4-227D82D2830B}"/>
    <cellStyle name="Millares 7 3" xfId="126" xr:uid="{00000000-0005-0000-0000-000019000000}"/>
    <cellStyle name="Millares 7 3 2" xfId="344" xr:uid="{00000000-0005-0000-0000-000019000000}"/>
    <cellStyle name="Millares 7 3 2 2" xfId="1818" xr:uid="{36DD38AE-8A66-4673-9C15-C8F1AAC9C1A6}"/>
    <cellStyle name="Millares 7 3 2 2 2" xfId="4024" xr:uid="{C2514609-7529-4C07-8957-F185D8964CA2}"/>
    <cellStyle name="Millares 7 3 2 3" xfId="3653" xr:uid="{98776FF5-1F59-4497-A1CF-57798016E1AA}"/>
    <cellStyle name="Millares 7 3 3" xfId="1064" xr:uid="{00000000-0005-0000-0000-00006C010000}"/>
    <cellStyle name="Millares 7 3 3 2" xfId="3966" xr:uid="{42865168-D79C-46CD-8438-A16F5AABE16C}"/>
    <cellStyle name="Millares 7 3 4" xfId="1640" xr:uid="{B3E67CB2-155B-4A41-97F6-CCB358F69DF9}"/>
    <cellStyle name="Millares 7 3 5" xfId="3490" xr:uid="{8670A219-C05B-42B6-A931-1079B4AB041C}"/>
    <cellStyle name="Millares 7 4" xfId="221" xr:uid="{00000000-0005-0000-0000-000019000000}"/>
    <cellStyle name="Millares 7 4 2" xfId="406" xr:uid="{00000000-0005-0000-0000-000019000000}"/>
    <cellStyle name="Millares 7 4 2 2" xfId="1880" xr:uid="{BA092287-3591-44C8-92EA-A195157CD616}"/>
    <cellStyle name="Millares 7 4 2 3" xfId="3648" xr:uid="{68A9AE51-1C58-48EF-8DC3-40A00CEB7070}"/>
    <cellStyle name="Millares 7 4 3" xfId="1702" xr:uid="{703F7EEA-BEF1-4FBF-9213-5C85DA312404}"/>
    <cellStyle name="Millares 7 4 3 2" xfId="3773" xr:uid="{7F688201-BF2E-40B9-A3E6-7B0B57EC38EA}"/>
    <cellStyle name="Millares 7 4 4" xfId="3636" xr:uid="{CD02B386-63CF-467B-BC3B-F0D44B9B80CB}"/>
    <cellStyle name="Millares 7 4 5" xfId="3961" xr:uid="{A0913E52-60CB-40D7-8A61-BB6564E68089}"/>
    <cellStyle name="Millares 7 4 6" xfId="3530" xr:uid="{9190F914-2AA1-4B80-90BB-8D22EDFFD725}"/>
    <cellStyle name="Millares 7 5" xfId="250" xr:uid="{00000000-0005-0000-0000-000019000000}"/>
    <cellStyle name="Millares 7 5 2" xfId="435" xr:uid="{00000000-0005-0000-0000-000019000000}"/>
    <cellStyle name="Millares 7 5 2 2" xfId="1909" xr:uid="{02B45764-C7FB-4238-B455-4D905DF9C0E6}"/>
    <cellStyle name="Millares 7 5 3" xfId="1731" xr:uid="{DA8D856D-AB76-415F-8188-39209EE82E3B}"/>
    <cellStyle name="Millares 7 5 4" xfId="3591" xr:uid="{16C74A38-6CE7-4FA8-BBF8-FE4976B300A7}"/>
    <cellStyle name="Millares 7 6" xfId="293" xr:uid="{00000000-0005-0000-0000-000019000000}"/>
    <cellStyle name="Millares 7 6 2" xfId="1767" xr:uid="{EC4AE243-F4EC-4AC6-BE57-6FC8FE3E7BFB}"/>
    <cellStyle name="Millares 7 7" xfId="582" xr:uid="{00000000-0005-0000-0000-000030000000}"/>
    <cellStyle name="Millares 7 7 2" xfId="1970" xr:uid="{0D83FA27-8660-4723-AEF3-A520F291DD7E}"/>
    <cellStyle name="Millares 7 8" xfId="909" xr:uid="{00000000-0005-0000-0000-00003E000000}"/>
    <cellStyle name="Millares 7 9" xfId="982" xr:uid="{00000000-0005-0000-0000-00006A010000}"/>
    <cellStyle name="Millares 70" xfId="1462" xr:uid="{00000000-0005-0000-0000-0000C1050000}"/>
    <cellStyle name="Millares 70 2" xfId="2112" xr:uid="{E40C202E-444B-473B-95BC-BDC849606C6A}"/>
    <cellStyle name="Millares 71" xfId="1464" xr:uid="{00000000-0005-0000-0000-0000C3050000}"/>
    <cellStyle name="Millares 71 2" xfId="2114" xr:uid="{E617C88E-C71B-4129-B2E2-B342ED2A76FD}"/>
    <cellStyle name="Millares 72" xfId="1469" xr:uid="{00000000-0005-0000-0000-0000C8050000}"/>
    <cellStyle name="Millares 73" xfId="1471" xr:uid="{00000000-0005-0000-0000-0000CD050000}"/>
    <cellStyle name="Millares 74" xfId="1262" xr:uid="{00000000-0005-0000-0000-00006D010000}"/>
    <cellStyle name="Millares 74 2" xfId="1271" xr:uid="{00000000-0005-0000-0000-00006E010000}"/>
    <cellStyle name="Millares 74 3" xfId="1279" xr:uid="{00000000-0005-0000-0000-00006F010000}"/>
    <cellStyle name="Millares 75" xfId="1475" xr:uid="{3A8D0907-D11D-4C0A-9F7D-D4185B8ADADD}"/>
    <cellStyle name="Millares 75 2" xfId="1569" xr:uid="{D539D079-037E-42AD-B7A6-6BFAA7438D04}"/>
    <cellStyle name="Millares 76" xfId="2117" xr:uid="{59C60136-7D9B-4841-A356-519F3BD0F144}"/>
    <cellStyle name="Millares 77" xfId="2118" xr:uid="{9040DA1B-ABD2-4B33-8832-F05D07C90C4E}"/>
    <cellStyle name="Millares 78" xfId="2138" xr:uid="{0024C04E-5287-4702-BAAA-785EE1CB8C3D}"/>
    <cellStyle name="Millares 8" xfId="39" xr:uid="{00000000-0005-0000-0000-00001A000000}"/>
    <cellStyle name="Millares 8 10" xfId="1489" xr:uid="{6EA35070-3443-44E0-9C63-597CB22B2934}"/>
    <cellStyle name="Millares 8 11" xfId="1590" xr:uid="{E6203A3A-1852-4608-AF12-AE30678BB14F}"/>
    <cellStyle name="Millares 8 12" xfId="2160" xr:uid="{F87C12D2-3CE8-439C-8FB1-10B8657B18BB}"/>
    <cellStyle name="Millares 8 13" xfId="3406" xr:uid="{ACB72100-8855-47A0-99BA-C6A7CB379CD8}"/>
    <cellStyle name="Millares 8 2" xfId="97" xr:uid="{00000000-0005-0000-0000-00001A000000}"/>
    <cellStyle name="Millares 8 2 2" xfId="155" xr:uid="{00000000-0005-0000-0000-00001A000000}"/>
    <cellStyle name="Millares 8 2 2 2" xfId="373" xr:uid="{00000000-0005-0000-0000-00001A000000}"/>
    <cellStyle name="Millares 8 2 2 2 2" xfId="1847" xr:uid="{33D98545-F2A8-40E7-BB7C-BE3E736E2B54}"/>
    <cellStyle name="Millares 8 2 2 2 3" xfId="4053" xr:uid="{076A0851-DE9E-4A8E-99CB-4FD13546A8C4}"/>
    <cellStyle name="Millares 8 2 2 3" xfId="1669" xr:uid="{EDEFB016-9948-42E4-8199-CF3F9300E212}"/>
    <cellStyle name="Millares 8 2 2 4" xfId="3990" xr:uid="{2E298A7A-9CA5-4386-B373-12CFABED277A}"/>
    <cellStyle name="Millares 8 2 3" xfId="321" xr:uid="{00000000-0005-0000-0000-00001A000000}"/>
    <cellStyle name="Millares 8 2 3 2" xfId="1795" xr:uid="{F41173ED-4396-4C67-82AA-9F8FE4ED028D}"/>
    <cellStyle name="Millares 8 2 3 3" xfId="3946" xr:uid="{547357AA-59C4-4649-87CE-4FF0B1336282}"/>
    <cellStyle name="Millares 8 2 4" xfId="1228" xr:uid="{00000000-0005-0000-0000-000071010000}"/>
    <cellStyle name="Millares 8 2 5" xfId="1531" xr:uid="{75477D52-53BA-4F8A-AF6B-01CB9B2DE08D}"/>
    <cellStyle name="Millares 8 2 6" xfId="1617" xr:uid="{6256FE5E-732A-4820-9F55-CB12EA2BE9C9}"/>
    <cellStyle name="Millares 8 2 7" xfId="3466" xr:uid="{26BF7DF6-0B53-4A94-9535-AC2772349D6B}"/>
    <cellStyle name="Millares 8 3" xfId="127" xr:uid="{00000000-0005-0000-0000-00001A000000}"/>
    <cellStyle name="Millares 8 3 2" xfId="345" xr:uid="{00000000-0005-0000-0000-00001A000000}"/>
    <cellStyle name="Millares 8 3 2 2" xfId="1819" xr:uid="{ADD63D4E-6827-4311-A91B-AA470B45C1BE}"/>
    <cellStyle name="Millares 8 3 2 3" xfId="3957" xr:uid="{D1D11943-5F19-4742-B417-A709B5981607}"/>
    <cellStyle name="Millares 8 3 3" xfId="1116" xr:uid="{00000000-0005-0000-0000-000072010000}"/>
    <cellStyle name="Millares 8 3 3 2" xfId="3898" xr:uid="{D070CCEC-1C72-4E40-8449-A835E28311F3}"/>
    <cellStyle name="Millares 8 3 4" xfId="1641" xr:uid="{89C1437E-CBB3-41A1-A825-8991219FA0F1}"/>
    <cellStyle name="Millares 8 4" xfId="222" xr:uid="{00000000-0005-0000-0000-00001A000000}"/>
    <cellStyle name="Millares 8 4 2" xfId="407" xr:uid="{00000000-0005-0000-0000-00001A000000}"/>
    <cellStyle name="Millares 8 4 2 2" xfId="1881" xr:uid="{0CD613F3-57A9-40E9-A3B6-C21DCB04BFDD}"/>
    <cellStyle name="Millares 8 4 2 3" xfId="4049" xr:uid="{767947C8-798D-487A-8230-AC3A953E7188}"/>
    <cellStyle name="Millares 8 4 3" xfId="1703" xr:uid="{996FD780-03B4-4B51-87F5-939B34AB0294}"/>
    <cellStyle name="Millares 8 4 4" xfId="3531" xr:uid="{61EADBD5-4CFC-4C7E-A2E2-CB10266A5D32}"/>
    <cellStyle name="Millares 8 5" xfId="251" xr:uid="{00000000-0005-0000-0000-00001A000000}"/>
    <cellStyle name="Millares 8 5 2" xfId="436" xr:uid="{00000000-0005-0000-0000-00001A000000}"/>
    <cellStyle name="Millares 8 5 2 2" xfId="1910" xr:uid="{A25E08E6-2824-4513-9B82-C37668175818}"/>
    <cellStyle name="Millares 8 5 3" xfId="1732" xr:uid="{917AC753-932B-4626-90EF-DAA5D72BAC7D}"/>
    <cellStyle name="Millares 8 6" xfId="294" xr:uid="{00000000-0005-0000-0000-00001A000000}"/>
    <cellStyle name="Millares 8 6 2" xfId="1768" xr:uid="{B7BD73BF-3F41-4F6C-80AA-CB1181744640}"/>
    <cellStyle name="Millares 8 7" xfId="586" xr:uid="{00000000-0005-0000-0000-000032000000}"/>
    <cellStyle name="Millares 8 7 2" xfId="1973" xr:uid="{A31FF93F-CA1A-46E9-8FE2-3704A39E3D0D}"/>
    <cellStyle name="Millares 8 8" xfId="915" xr:uid="{64786C5B-AA3B-4111-BEBC-A8F5DA43948B}"/>
    <cellStyle name="Millares 8 9" xfId="1034" xr:uid="{00000000-0005-0000-0000-000070010000}"/>
    <cellStyle name="Millares 88" xfId="780" xr:uid="{40CF08D7-A1F7-4672-B1B2-829FE2911387}"/>
    <cellStyle name="Millares 9" xfId="40" xr:uid="{00000000-0005-0000-0000-00001B000000}"/>
    <cellStyle name="Millares 9 10" xfId="1493" xr:uid="{395E7102-8A8A-4CB9-B10B-21F085691390}"/>
    <cellStyle name="Millares 9 11" xfId="1591" xr:uid="{3A3D3044-14A0-44C9-BEB3-AB08BEBB97C1}"/>
    <cellStyle name="Millares 9 12" xfId="2164" xr:uid="{A4BEA9FB-8567-4703-805E-BE6F4E64914E}"/>
    <cellStyle name="Millares 9 13" xfId="3486" xr:uid="{5C843222-851A-4E3D-A0B2-3E9D6A8336EF}"/>
    <cellStyle name="Millares 9 2" xfId="98" xr:uid="{00000000-0005-0000-0000-00001B000000}"/>
    <cellStyle name="Millares 9 2 2" xfId="156" xr:uid="{00000000-0005-0000-0000-00001B000000}"/>
    <cellStyle name="Millares 9 2 2 2" xfId="374" xr:uid="{00000000-0005-0000-0000-00001B000000}"/>
    <cellStyle name="Millares 9 2 2 2 2" xfId="1848" xr:uid="{BFE075C7-8545-4CA1-839F-E352999795AD}"/>
    <cellStyle name="Millares 9 2 2 2 3" xfId="3492" xr:uid="{5F2CCF66-FC7B-48F1-B132-32A9FDE451B8}"/>
    <cellStyle name="Millares 9 2 2 3" xfId="1670" xr:uid="{FB40BFBF-3908-478E-8AAD-ECA7CDE49239}"/>
    <cellStyle name="Millares 9 2 2 4" xfId="3427" xr:uid="{8A2BD6C8-D140-429F-B3C8-FD17172B045D}"/>
    <cellStyle name="Millares 9 2 3" xfId="322" xr:uid="{00000000-0005-0000-0000-00001B000000}"/>
    <cellStyle name="Millares 9 2 3 2" xfId="1796" xr:uid="{0D9A5B05-2B9C-41A7-A15F-DADA09D3322E}"/>
    <cellStyle name="Millares 9 2 3 3" xfId="3978" xr:uid="{054A1259-6852-4F52-B117-06A3A4255023}"/>
    <cellStyle name="Millares 9 2 4" xfId="1244" xr:uid="{00000000-0005-0000-0000-000074010000}"/>
    <cellStyle name="Millares 9 2 5" xfId="1535" xr:uid="{807816DC-8556-40CB-91DA-6A13C80EE5AF}"/>
    <cellStyle name="Millares 9 2 6" xfId="1618" xr:uid="{EBE9CE51-C92F-47F9-AB61-60A373B1BE45}"/>
    <cellStyle name="Millares 9 2 7" xfId="3467" xr:uid="{147AB257-5B85-4B2C-BCBB-C250D9A6EFD0}"/>
    <cellStyle name="Millares 9 3" xfId="128" xr:uid="{00000000-0005-0000-0000-00001B000000}"/>
    <cellStyle name="Millares 9 3 2" xfId="346" xr:uid="{00000000-0005-0000-0000-00001B000000}"/>
    <cellStyle name="Millares 9 3 2 2" xfId="1820" xr:uid="{0C81B8E4-D37F-4801-A91A-85835FF94064}"/>
    <cellStyle name="Millares 9 3 2 3" xfId="3977" xr:uid="{C04B4B2F-0982-4ACE-AC4E-3ECAAFF41280}"/>
    <cellStyle name="Millares 9 3 3" xfId="1642" xr:uid="{0A695E73-2662-4548-B022-BD3A8841860A}"/>
    <cellStyle name="Millares 9 3 3 2" xfId="4007" xr:uid="{65A8F697-97D7-437D-BE06-DDBF119FEC69}"/>
    <cellStyle name="Millares 9 3 4" xfId="3532" xr:uid="{66E6F388-8308-44FC-A513-6547A7C96268}"/>
    <cellStyle name="Millares 9 4" xfId="223" xr:uid="{00000000-0005-0000-0000-00001B000000}"/>
    <cellStyle name="Millares 9 4 2" xfId="408" xr:uid="{00000000-0005-0000-0000-00001B000000}"/>
    <cellStyle name="Millares 9 4 2 2" xfId="1882" xr:uid="{49CE0184-B834-4F4F-8BC9-BC296F546491}"/>
    <cellStyle name="Millares 9 4 2 3" xfId="3867" xr:uid="{7DBDCB35-DD11-459E-8C2A-4223918EEC4B}"/>
    <cellStyle name="Millares 9 4 3" xfId="1704" xr:uid="{B45E4B3E-47F9-4B48-92AD-672E74A3EBBA}"/>
    <cellStyle name="Millares 9 4 4" xfId="3416" xr:uid="{319043CD-2BFE-481B-AA35-250A3B8B8E4E}"/>
    <cellStyle name="Millares 9 5" xfId="252" xr:uid="{00000000-0005-0000-0000-00001B000000}"/>
    <cellStyle name="Millares 9 5 2" xfId="437" xr:uid="{00000000-0005-0000-0000-00001B000000}"/>
    <cellStyle name="Millares 9 5 2 2" xfId="1911" xr:uid="{D64D7B06-9CE3-45EB-92B9-2575AE35CC1F}"/>
    <cellStyle name="Millares 9 5 3" xfId="1733" xr:uid="{730748CA-132D-400A-958D-E2A9C3CF51F7}"/>
    <cellStyle name="Millares 9 6" xfId="295" xr:uid="{00000000-0005-0000-0000-00001B000000}"/>
    <cellStyle name="Millares 9 6 2" xfId="1769" xr:uid="{E697F509-3F19-484B-985D-B83322A2B177}"/>
    <cellStyle name="Millares 9 7" xfId="783" xr:uid="{FDB10440-10B6-42EF-93FB-DCABDAC77B27}"/>
    <cellStyle name="Millares 9 7 2" xfId="2063" xr:uid="{F9953CF5-A1A7-422E-BA61-EB671352E992}"/>
    <cellStyle name="Millares 9 8" xfId="943" xr:uid="{A3C42E48-0F60-4309-B154-6E15366FC176}"/>
    <cellStyle name="Millares 9 9" xfId="1061" xr:uid="{00000000-0005-0000-0000-000073010000}"/>
    <cellStyle name="Moneda [0] 2" xfId="42" xr:uid="{00000000-0005-0000-0000-00001C000000}"/>
    <cellStyle name="Moneda 10" xfId="598" xr:uid="{00000000-0005-0000-0000-000033000000}"/>
    <cellStyle name="Moneda 2" xfId="41" xr:uid="{00000000-0005-0000-0000-00001D000000}"/>
    <cellStyle name="Moneda 2 2" xfId="1259" xr:uid="{00000000-0005-0000-0000-000076010000}"/>
    <cellStyle name="Moneda 2 3" xfId="1319" xr:uid="{00000000-0005-0000-0000-000077010000}"/>
    <cellStyle name="Moneda 2 4" xfId="1082" xr:uid="{00000000-0005-0000-0000-000078010000}"/>
    <cellStyle name="Moneda 2 5" xfId="1002" xr:uid="{00000000-0005-0000-0000-000075010000}"/>
    <cellStyle name="Moneda 2 6" xfId="3535" xr:uid="{89891C05-ED68-423A-B4C4-55B940988073}"/>
    <cellStyle name="Moneda 3" xfId="62" xr:uid="{00000000-0005-0000-0000-00001E000000}"/>
    <cellStyle name="Moneda 3 2" xfId="1352" xr:uid="{00000000-0005-0000-0000-00007A010000}"/>
    <cellStyle name="Moneda 3 3" xfId="1115" xr:uid="{00000000-0005-0000-0000-00007B010000}"/>
    <cellStyle name="Moneda 3 4" xfId="1033" xr:uid="{00000000-0005-0000-0000-000079010000}"/>
    <cellStyle name="Neutral 2" xfId="624" xr:uid="{00000000-0005-0000-0000-0000D2020000}"/>
    <cellStyle name="Neutral 2 2" xfId="873" xr:uid="{00000000-0005-0000-0000-000040000000}"/>
    <cellStyle name="Neutral 3" xfId="720" xr:uid="{00000000-0005-0000-0000-00002A030000}"/>
    <cellStyle name="Neutral 3 2" xfId="874" xr:uid="{00000000-0005-0000-0000-000041000000}"/>
    <cellStyle name="Neutral 4" xfId="875" xr:uid="{00000000-0005-0000-0000-000042000000}"/>
    <cellStyle name="Neutral 5" xfId="872" xr:uid="{00000000-0005-0000-0000-000095030000}"/>
    <cellStyle name="Normal" xfId="0" builtinId="0"/>
    <cellStyle name="Normal - Style1" xfId="696" xr:uid="{00000000-0005-0000-0000-000043000000}"/>
    <cellStyle name="Normal 10" xfId="7" xr:uid="{00000000-0005-0000-0000-000020000000}"/>
    <cellStyle name="Normal 10 10" xfId="2302" xr:uid="{3911C43A-6588-4934-8E37-D991DD0FAFEE}"/>
    <cellStyle name="Normal 10 10 2 2 2" xfId="566" xr:uid="{00000000-0005-0000-0000-000035000000}"/>
    <cellStyle name="Normal 10 11" xfId="2303" xr:uid="{863D36A6-A11D-4D41-ADD7-D50916096E37}"/>
    <cellStyle name="Normal 10 12" xfId="2304" xr:uid="{A9B7818D-6585-450E-B0DC-CED865ABF70F}"/>
    <cellStyle name="Normal 10 13" xfId="2172" xr:uid="{C00402F2-D3B4-4C90-BCF9-E368629E7B6E}"/>
    <cellStyle name="Normal 10 2" xfId="43" xr:uid="{00000000-0005-0000-0000-000021000000}"/>
    <cellStyle name="Normal 10 2 2" xfId="1275" xr:uid="{00000000-0005-0000-0000-00007F010000}"/>
    <cellStyle name="Normal 10 2 2 2" xfId="2306" xr:uid="{4E53BEB0-851A-4B9F-9C45-28165CDCD925}"/>
    <cellStyle name="Normal 10 2 3" xfId="1386" xr:uid="{00000000-0005-0000-0000-000005000000}"/>
    <cellStyle name="Normal 10 2 3 2" xfId="2307" xr:uid="{6BDF7013-A74C-4AA9-B1F2-56CFC1245E5A}"/>
    <cellStyle name="Normal 10 2 4" xfId="2308" xr:uid="{C7FAD701-1F6D-49FF-9AEC-8BEF58101783}"/>
    <cellStyle name="Normal 10 2 5" xfId="2309" xr:uid="{DF8C2031-D4AA-4B27-A241-8EF39147B6CB}"/>
    <cellStyle name="Normal 10 2 6" xfId="2310" xr:uid="{F7C86BD0-3E81-49FC-B5CE-AFD492BA4CEC}"/>
    <cellStyle name="Normal 10 2 7" xfId="2311" xr:uid="{130615AB-3BF8-4791-B4D5-927F1AF69E4C}"/>
    <cellStyle name="Normal 10 2 8" xfId="2312" xr:uid="{C8A1A5FF-D11D-47A1-91CE-42C015C669E9}"/>
    <cellStyle name="Normal 10 2 9" xfId="2305" xr:uid="{79B22299-9877-41B5-A200-78CB924515B2}"/>
    <cellStyle name="Normal 10 3" xfId="876" xr:uid="{00000000-0005-0000-0000-000044000000}"/>
    <cellStyle name="Normal 10 3 2" xfId="2314" xr:uid="{F2BC028B-563C-4FDA-ABF8-6F2D62D6181A}"/>
    <cellStyle name="Normal 10 3 3" xfId="2315" xr:uid="{4BAB25D7-0546-4424-BB5F-BF2404C8C3D1}"/>
    <cellStyle name="Normal 10 3 4" xfId="2316" xr:uid="{7D94A232-36EE-4A1E-9245-49442CC2FC65}"/>
    <cellStyle name="Normal 10 3 5" xfId="2317" xr:uid="{2C012645-3104-4347-9FB5-942FB8C0642D}"/>
    <cellStyle name="Normal 10 3 6" xfId="2318" xr:uid="{94826685-C9A7-4A45-B092-86D8E6DFB5B0}"/>
    <cellStyle name="Normal 10 3 7" xfId="2319" xr:uid="{0EDE30C0-E0A3-43AD-B2D4-847A0BDE0A01}"/>
    <cellStyle name="Normal 10 3 8" xfId="2320" xr:uid="{D01DD381-72B5-4E5A-877D-81C036A72548}"/>
    <cellStyle name="Normal 10 3 9" xfId="2313" xr:uid="{0A8A8F51-50BD-447B-ACF3-4F8DDB834D8D}"/>
    <cellStyle name="Normal 10 4" xfId="1229" xr:uid="{00000000-0005-0000-0000-00007E010000}"/>
    <cellStyle name="Normal 10 4 2" xfId="2322" xr:uid="{8EFE7A5F-0A8F-4258-AEC6-31AD27503660}"/>
    <cellStyle name="Normal 10 4 3" xfId="2323" xr:uid="{2506DCBA-236E-450E-A076-D91EA29922C6}"/>
    <cellStyle name="Normal 10 4 4" xfId="2324" xr:uid="{1B03E62F-25DC-436F-B38C-84912695F369}"/>
    <cellStyle name="Normal 10 4 5" xfId="2325" xr:uid="{CA5F0B3E-9369-4D8F-A492-CDA18E6C5BC5}"/>
    <cellStyle name="Normal 10 4 6" xfId="2326" xr:uid="{3BFF8F56-BF96-4A8C-80EA-4A4AC91DDCA6}"/>
    <cellStyle name="Normal 10 4 7" xfId="2327" xr:uid="{FC524652-C255-40F3-BCE6-1B35F7CBB3DA}"/>
    <cellStyle name="Normal 10 4 8" xfId="2328" xr:uid="{76C47EA5-022A-418C-B61F-00320F658A98}"/>
    <cellStyle name="Normal 10 4 9" xfId="2321" xr:uid="{DE2EA646-FFE5-488C-ACFD-0753EC60A891}"/>
    <cellStyle name="Normal 10 5" xfId="1400" xr:uid="{00000000-0005-0000-0000-000004000000}"/>
    <cellStyle name="Normal 10 5 2" xfId="2330" xr:uid="{4A539921-BE67-4F99-AA63-AE720384F308}"/>
    <cellStyle name="Normal 10 5 3" xfId="2331" xr:uid="{228757BF-F170-4D47-810D-01F48BB2F950}"/>
    <cellStyle name="Normal 10 5 4" xfId="2332" xr:uid="{A2D619BB-7E3B-4354-B18E-190F0DD87226}"/>
    <cellStyle name="Normal 10 5 5" xfId="2333" xr:uid="{A471E57A-78B3-4DEC-9653-19D2DB4EF2B6}"/>
    <cellStyle name="Normal 10 5 6" xfId="2334" xr:uid="{88708480-E333-4468-ACA1-B460E9691832}"/>
    <cellStyle name="Normal 10 5 7" xfId="2335" xr:uid="{7CA39034-151A-4DF2-A16E-CDEFE37FA610}"/>
    <cellStyle name="Normal 10 5 8" xfId="2336" xr:uid="{D3F1DBCA-81FF-4210-8C05-3626541827BB}"/>
    <cellStyle name="Normal 10 5 9" xfId="2329" xr:uid="{C19146A0-155F-439C-9021-2C634597FC27}"/>
    <cellStyle name="Normal 10 6" xfId="605" xr:uid="{00000000-0005-0000-0000-000036000000}"/>
    <cellStyle name="Normal 10 6 2" xfId="2338" xr:uid="{D9A9DA5B-9455-4968-BF38-2DEAB850EC3D}"/>
    <cellStyle name="Normal 10 6 3" xfId="2339" xr:uid="{39BF2CA6-48D8-4321-9E46-0EF888F41EDD}"/>
    <cellStyle name="Normal 10 6 4" xfId="2340" xr:uid="{E27AA9F0-B4F7-44FE-B6FF-372969E86558}"/>
    <cellStyle name="Normal 10 6 5" xfId="2341" xr:uid="{007D7B04-2FF6-4A0D-9213-9E24D8048100}"/>
    <cellStyle name="Normal 10 6 6" xfId="2342" xr:uid="{EA108F7A-9574-467B-886E-DDD9D31E2D68}"/>
    <cellStyle name="Normal 10 6 7" xfId="2343" xr:uid="{4CF1AD82-3929-49AB-BF9B-0069C3D34294}"/>
    <cellStyle name="Normal 10 6 8" xfId="2344" xr:uid="{C18CB61E-D69E-4C42-8F25-31B2BEF6D23C}"/>
    <cellStyle name="Normal 10 6 9" xfId="2337" xr:uid="{AAFA91B1-9E70-4F74-B104-5FCB21732B14}"/>
    <cellStyle name="Normal 10 7" xfId="2345" xr:uid="{0EA4F9C8-6F3E-437D-A20A-2ACCE3F75330}"/>
    <cellStyle name="Normal 10 7 2" xfId="2346" xr:uid="{B8650FCA-1DE0-4FF8-8537-A03C26978118}"/>
    <cellStyle name="Normal 10 7 3" xfId="2347" xr:uid="{5E10F47E-4EEB-45C9-AEA5-371E8CF7FDC9}"/>
    <cellStyle name="Normal 10 7 4" xfId="2348" xr:uid="{637C41E1-BC17-4738-9841-C090F4099E79}"/>
    <cellStyle name="Normal 10 7 5" xfId="2349" xr:uid="{4990EE55-E783-42D4-8648-52BB3801680C}"/>
    <cellStyle name="Normal 10 7 6" xfId="2350" xr:uid="{29EB5AA2-E009-4B29-A5B8-C61E87A8BEF4}"/>
    <cellStyle name="Normal 10 7 7" xfId="2351" xr:uid="{EB3120B6-A235-4298-B526-6A4781DE2B04}"/>
    <cellStyle name="Normal 10 7 8" xfId="2352" xr:uid="{44A23881-56E8-4D5E-BDA8-C5722890A455}"/>
    <cellStyle name="Normal 10 8" xfId="877" xr:uid="{00000000-0005-0000-0000-000045000000}"/>
    <cellStyle name="Normal 10 8 2" xfId="925" xr:uid="{200DF828-32FC-4FBB-9F18-C5BC99E9399B}"/>
    <cellStyle name="Normal 10 9" xfId="2353" xr:uid="{2D1FB4BA-2061-4575-8BDD-49E83217BFAC}"/>
    <cellStyle name="Normal 100" xfId="2095" xr:uid="{5EB03EFD-20A1-4255-B347-529B8FB117E0}"/>
    <cellStyle name="Normal 101" xfId="2104" xr:uid="{6CF0ED4C-666C-4F7E-A056-420134ADC17B}"/>
    <cellStyle name="Normal 1016" xfId="504" xr:uid="{00000000-0005-0000-0000-000037000000}"/>
    <cellStyle name="Normal 1018" xfId="534" xr:uid="{00000000-0005-0000-0000-000038000000}"/>
    <cellStyle name="Normal 1022" xfId="558" xr:uid="{00000000-0005-0000-0000-000039000000}"/>
    <cellStyle name="Normal 1024" xfId="511" xr:uid="{00000000-0005-0000-0000-00003A000000}"/>
    <cellStyle name="Normal 1025" xfId="561" xr:uid="{00000000-0005-0000-0000-00003B000000}"/>
    <cellStyle name="Normal 1026" xfId="560" xr:uid="{00000000-0005-0000-0000-00003C000000}"/>
    <cellStyle name="Normal 1027" xfId="562" xr:uid="{00000000-0005-0000-0000-00003D000000}"/>
    <cellStyle name="Normal 105" xfId="572" xr:uid="{00000000-0005-0000-0000-00003E000000}"/>
    <cellStyle name="Normal 107" xfId="576" xr:uid="{00000000-0005-0000-0000-00003F000000}"/>
    <cellStyle name="Normal 109" xfId="577" xr:uid="{00000000-0005-0000-0000-000040000000}"/>
    <cellStyle name="Normal 11" xfId="8" xr:uid="{00000000-0005-0000-0000-000022000000}"/>
    <cellStyle name="Normal 11 10" xfId="2354" xr:uid="{86DBFDCA-9E31-48ED-B90C-A159C1F0CC25}"/>
    <cellStyle name="Normal 11 11" xfId="2355" xr:uid="{FB867285-0028-4DBC-A82D-4C8F86D49313}"/>
    <cellStyle name="Normal 11 12" xfId="2356" xr:uid="{2801AE44-7DD2-435E-8D5A-93AE16292628}"/>
    <cellStyle name="Normal 11 13" xfId="2169" xr:uid="{2104DE31-1CE5-4A76-A0CA-8B8412BE4FC9}"/>
    <cellStyle name="Normal 11 2" xfId="44" xr:uid="{00000000-0005-0000-0000-000023000000}"/>
    <cellStyle name="Normal 11 2 10" xfId="2357" xr:uid="{813A8B52-F0A3-4054-9A1A-3ECC52B7E2C8}"/>
    <cellStyle name="Normal 11 2 2" xfId="2358" xr:uid="{9C074BC3-9C06-4FCF-AB32-85BEF16C69F4}"/>
    <cellStyle name="Normal 11 2 3" xfId="2359" xr:uid="{30E1B546-5534-438F-9C2D-80966E64204C}"/>
    <cellStyle name="Normal 11 2 4" xfId="2360" xr:uid="{868C38E7-500C-4203-8E99-1919B3F12EB4}"/>
    <cellStyle name="Normal 11 2 5" xfId="2361" xr:uid="{CD9DD25E-918B-4FF6-93E1-4BA79EB8F317}"/>
    <cellStyle name="Normal 11 2 6" xfId="2362" xr:uid="{21AB0454-D954-40BC-8A96-CC84A0260D4B}"/>
    <cellStyle name="Normal 11 2 7" xfId="2363" xr:uid="{9DBB1893-FC76-4524-97B7-20B5AEB8A7BC}"/>
    <cellStyle name="Normal 11 2 8" xfId="2364" xr:uid="{B0E13454-0FFD-47BE-87D0-056B7391135D}"/>
    <cellStyle name="Normal 11 2 9" xfId="3856" xr:uid="{7DAAB1B1-8679-41DD-BD05-B1CD14C6C6F3}"/>
    <cellStyle name="Normal 11 3" xfId="104" xr:uid="{00000000-0005-0000-0000-000076000000}"/>
    <cellStyle name="Normal 11 3 2" xfId="2366" xr:uid="{E6B56274-74F3-4F77-AC08-267B198ED47A}"/>
    <cellStyle name="Normal 11 3 3" xfId="2367" xr:uid="{1B620991-4BE4-4B4D-AC94-44E14A2A19B2}"/>
    <cellStyle name="Normal 11 3 4" xfId="2368" xr:uid="{69005127-02AB-4348-A454-A1A902EDF011}"/>
    <cellStyle name="Normal 11 3 5" xfId="2369" xr:uid="{A2EF6C8E-99AA-49B8-9F9B-9D99C4A62C60}"/>
    <cellStyle name="Normal 11 3 6" xfId="2370" xr:uid="{DEC2A756-1DB4-41F6-B780-63D56B78EC5B}"/>
    <cellStyle name="Normal 11 3 7" xfId="2371" xr:uid="{003C03DA-7BEE-425C-8BAA-227352418A3A}"/>
    <cellStyle name="Normal 11 3 8" xfId="2372" xr:uid="{E3D1EA23-9F27-4764-907F-38C851AB3F9C}"/>
    <cellStyle name="Normal 11 3 9" xfId="2365" xr:uid="{C7E6FCE6-40B0-44B0-BBD9-46687B62AA46}"/>
    <cellStyle name="Normal 11 4" xfId="174" xr:uid="{00000000-0005-0000-0000-00000E000000}"/>
    <cellStyle name="Normal 11 4 2" xfId="2374" xr:uid="{7F1FB6DA-1EC6-4598-9040-0F5B8293DD8D}"/>
    <cellStyle name="Normal 11 4 3" xfId="2375" xr:uid="{2F4804DC-EAEA-49D7-99A9-7769C212456D}"/>
    <cellStyle name="Normal 11 4 4" xfId="2376" xr:uid="{D2636E75-9BAF-4C88-857F-46C0FDC31508}"/>
    <cellStyle name="Normal 11 4 5" xfId="2377" xr:uid="{062E3158-3F05-401E-AE6B-A74CA89C5229}"/>
    <cellStyle name="Normal 11 4 6" xfId="2378" xr:uid="{EA229665-352A-4134-B57F-A5160FDF9D8E}"/>
    <cellStyle name="Normal 11 4 7" xfId="2379" xr:uid="{EDF2F108-5502-4C23-ABE5-108E8B35EC2E}"/>
    <cellStyle name="Normal 11 4 8" xfId="2380" xr:uid="{847305D5-22F4-4F92-B5BA-0071B60E8EDE}"/>
    <cellStyle name="Normal 11 4 9" xfId="2373" xr:uid="{FB011156-255E-4CEB-8796-A1F8D93B4842}"/>
    <cellStyle name="Normal 11 5" xfId="1280" xr:uid="{00000000-0005-0000-0000-000080010000}"/>
    <cellStyle name="Normal 11 5 2" xfId="2382" xr:uid="{C9C4B0C1-E004-4F98-B2A0-3AB1CC9366BA}"/>
    <cellStyle name="Normal 11 5 3" xfId="2383" xr:uid="{73405FFA-2407-444A-957A-275DF4C4DB36}"/>
    <cellStyle name="Normal 11 5 4" xfId="2384" xr:uid="{BACE2F86-0A6C-47A1-9A35-5C98C7A7ACFE}"/>
    <cellStyle name="Normal 11 5 5" xfId="2385" xr:uid="{01929B84-EAAF-4BFE-9836-5A5AC98C197E}"/>
    <cellStyle name="Normal 11 5 6" xfId="2386" xr:uid="{4398C530-3302-4D20-9122-D00D63D52B64}"/>
    <cellStyle name="Normal 11 5 7" xfId="2387" xr:uid="{7EC30865-7385-4171-967E-E50F8278ACAB}"/>
    <cellStyle name="Normal 11 5 8" xfId="2388" xr:uid="{A9ADA920-7E0D-445B-85C9-60481A559317}"/>
    <cellStyle name="Normal 11 5 9" xfId="2381" xr:uid="{7CED7F8E-1EE9-4A6C-A76E-204419782B32}"/>
    <cellStyle name="Normal 11 6" xfId="1407" xr:uid="{00000000-0005-0000-0000-000006000000}"/>
    <cellStyle name="Normal 11 6 2" xfId="2390" xr:uid="{4F6339DB-8540-43A4-9D11-19C0CF8F42D2}"/>
    <cellStyle name="Normal 11 6 3" xfId="2391" xr:uid="{25135DE1-4205-4FA2-B90D-D72E01993A34}"/>
    <cellStyle name="Normal 11 6 4" xfId="2392" xr:uid="{6D8972FE-EF39-4E33-9C72-C36B5F8CF64F}"/>
    <cellStyle name="Normal 11 6 5" xfId="2393" xr:uid="{89D8E7B2-6C58-4976-9FF2-AC817109751D}"/>
    <cellStyle name="Normal 11 6 6" xfId="2394" xr:uid="{D5D3B03F-EFCA-4198-BB83-F868754E9FE9}"/>
    <cellStyle name="Normal 11 6 7" xfId="2395" xr:uid="{B9D64846-D8A3-4A77-992A-B657A9D5BB47}"/>
    <cellStyle name="Normal 11 6 8" xfId="2396" xr:uid="{A6A9C337-9799-42C9-B89C-810AEF3EBBE1}"/>
    <cellStyle name="Normal 11 6 9" xfId="2389" xr:uid="{790DD8DE-5EB5-4127-8A4C-3BA8E06F3958}"/>
    <cellStyle name="Normal 11 7" xfId="2397" xr:uid="{5A1A5ACF-132F-4256-B4CC-1BCAB8ABBBDE}"/>
    <cellStyle name="Normal 11 7 2" xfId="2398" xr:uid="{4C2E1A7A-B8DA-450B-900D-7F87C9742637}"/>
    <cellStyle name="Normal 11 7 3" xfId="2399" xr:uid="{F1E20FC0-DC0D-4A32-BB5A-F22F59914F6E}"/>
    <cellStyle name="Normal 11 7 4" xfId="2400" xr:uid="{1F1BBB54-28C2-41C9-A721-42EC16F4F38D}"/>
    <cellStyle name="Normal 11 7 5" xfId="2401" xr:uid="{8302BDE8-7B9F-4626-8597-93E5E5B51E35}"/>
    <cellStyle name="Normal 11 7 6" xfId="2402" xr:uid="{DD01F29A-CE6F-4A83-AACB-2A4322381F9F}"/>
    <cellStyle name="Normal 11 7 7" xfId="2403" xr:uid="{EECBA16F-2DEF-4365-90D7-6DA23BE5E8C9}"/>
    <cellStyle name="Normal 11 7 8" xfId="2404" xr:uid="{DD24B879-8D20-4F2D-91D9-3B506F2C6525}"/>
    <cellStyle name="Normal 11 8" xfId="2405" xr:uid="{C4FB6AA0-C184-4350-A5B0-7588B4BEE985}"/>
    <cellStyle name="Normal 11 8 2" xfId="2406" xr:uid="{485B26A4-A88C-4E30-968D-EC28E70651E4}"/>
    <cellStyle name="Normal 11 8 3" xfId="2407" xr:uid="{BDE8664C-404C-48F6-B827-4BDF30C68E4D}"/>
    <cellStyle name="Normal 11 8 4" xfId="2408" xr:uid="{01EFEC85-1C2F-4F8E-9151-45D0B84896AE}"/>
    <cellStyle name="Normal 11 9" xfId="2409" xr:uid="{2F932B30-FD1B-40E3-A099-E0DD333638A8}"/>
    <cellStyle name="Normal 12" xfId="9" xr:uid="{00000000-0005-0000-0000-000024000000}"/>
    <cellStyle name="Normal 12 10" xfId="498" xr:uid="{00000000-0005-0000-0000-000041000000}"/>
    <cellStyle name="Normal 12 10 2" xfId="2410" xr:uid="{92916E00-7EF3-4A8B-87A2-A3873CD55385}"/>
    <cellStyle name="Normal 12 11" xfId="2411" xr:uid="{2D749718-A866-4095-BA07-D4C0C7965691}"/>
    <cellStyle name="Normal 12 2" xfId="45" xr:uid="{00000000-0005-0000-0000-000025000000}"/>
    <cellStyle name="Normal 12 2 10" xfId="494" xr:uid="{00000000-0005-0000-0000-000042000000}"/>
    <cellStyle name="Normal 12 2 2" xfId="2413" xr:uid="{A4E0EEF3-BA50-4446-9190-933E630F6320}"/>
    <cellStyle name="Normal 12 2 2 4" xfId="502" xr:uid="{00000000-0005-0000-0000-000043000000}"/>
    <cellStyle name="Normal 12 2 2 4 2" xfId="718" xr:uid="{30ABDA5C-C4AC-44ED-A5DA-E4BF406B5806}"/>
    <cellStyle name="Normal 12 2 2 4 3" xfId="726" xr:uid="{96495BC3-44E9-4410-8C20-A8DB1E329890}"/>
    <cellStyle name="Normal 12 2 3" xfId="2414" xr:uid="{B97C7794-9D71-454A-88BC-46610FC1CA01}"/>
    <cellStyle name="Normal 12 2 4" xfId="2415" xr:uid="{18568329-1B22-4164-87BC-637B20AC701A}"/>
    <cellStyle name="Normal 12 2 5" xfId="2416" xr:uid="{7F65C66B-AC2B-4DF7-BF46-7430DAA0C7E4}"/>
    <cellStyle name="Normal 12 2 6" xfId="2417" xr:uid="{F404FCC8-F494-48E0-8AE3-18026E11F324}"/>
    <cellStyle name="Normal 12 2 7" xfId="2418" xr:uid="{F32A6939-19D3-4FF6-9AD6-68CE9D26B0D9}"/>
    <cellStyle name="Normal 12 2 8" xfId="2419" xr:uid="{515D6F05-894F-483D-892D-F5512EC6E02F}"/>
    <cellStyle name="Normal 12 2 9" xfId="2412" xr:uid="{FC6D19D5-E371-43DB-AC64-F013820D641D}"/>
    <cellStyle name="Normal 12 3" xfId="1426" xr:uid="{00000000-0005-0000-0000-000007000000}"/>
    <cellStyle name="Normal 12 3 2" xfId="2421" xr:uid="{5E2DA989-0FBB-48A3-8300-245258885E17}"/>
    <cellStyle name="Normal 12 3 3" xfId="2422" xr:uid="{67477CA4-2BD2-4CC7-A673-4F6D9ADE4DAF}"/>
    <cellStyle name="Normal 12 3 4" xfId="2423" xr:uid="{D415FC5D-924A-4551-8E08-06D319563CBB}"/>
    <cellStyle name="Normal 12 3 5" xfId="2424" xr:uid="{9E86CB57-948C-4760-9B82-8811187861C7}"/>
    <cellStyle name="Normal 12 3 6" xfId="2425" xr:uid="{870460BA-8B75-423D-B001-25BF421B147F}"/>
    <cellStyle name="Normal 12 3 7" xfId="2426" xr:uid="{235890B4-C1B4-499E-B45C-D2B948C36880}"/>
    <cellStyle name="Normal 12 3 8" xfId="2427" xr:uid="{33C57E29-124B-4A96-92A1-E192663BB0FB}"/>
    <cellStyle name="Normal 12 3 9" xfId="2420" xr:uid="{439E4671-CCA7-498F-B79A-9DF8FE7734CC}"/>
    <cellStyle name="Normal 12 4" xfId="2428" xr:uid="{E16E037A-1903-43A7-8682-1C0BCEF1B631}"/>
    <cellStyle name="Normal 12 4 2" xfId="2429" xr:uid="{9C04B455-122F-4602-972A-1417C36A4C83}"/>
    <cellStyle name="Normal 12 4 3" xfId="2430" xr:uid="{0F421E35-C0D0-4E32-967D-6455EBC766C3}"/>
    <cellStyle name="Normal 12 4 4" xfId="2431" xr:uid="{EB096DAB-A82A-47A6-9E29-E90A6CE08FF1}"/>
    <cellStyle name="Normal 12 4 5" xfId="2432" xr:uid="{D09C8722-792F-41C3-88A2-3A45D969FB9F}"/>
    <cellStyle name="Normal 12 4 6" xfId="2433" xr:uid="{2574A52A-14F9-40BD-90A3-945BCD29E955}"/>
    <cellStyle name="Normal 12 4 7" xfId="2434" xr:uid="{7F6B8BB0-2F4E-4511-8EFA-A003773749D3}"/>
    <cellStyle name="Normal 12 4 8" xfId="2435" xr:uid="{66051946-C91D-4225-A9DA-5A5AB9B21718}"/>
    <cellStyle name="Normal 12 5" xfId="2436" xr:uid="{4315B258-28E3-4968-B303-D44DDD5BD8EA}"/>
    <cellStyle name="Normal 12 5 2" xfId="2437" xr:uid="{1F904DF4-9FCE-4F47-AC54-164A1EF0FF27}"/>
    <cellStyle name="Normal 12 5 3" xfId="2438" xr:uid="{F286934C-EAF9-4026-B1F1-F949ED568D56}"/>
    <cellStyle name="Normal 12 5 4" xfId="2439" xr:uid="{C20BD703-8954-41C9-99B0-6DD11966C809}"/>
    <cellStyle name="Normal 12 5 5" xfId="2440" xr:uid="{8262A78B-0437-4D54-AA95-E49F103C324C}"/>
    <cellStyle name="Normal 12 5 6" xfId="2441" xr:uid="{DA6F4C7D-4011-4C8A-A821-A09A7E1EF9CE}"/>
    <cellStyle name="Normal 12 5 7" xfId="2442" xr:uid="{72F3B1A2-5963-4C37-9547-06D357061897}"/>
    <cellStyle name="Normal 12 5 8" xfId="2443" xr:uid="{E10C49C1-5A6D-4B2C-86E3-D87B4EA6E174}"/>
    <cellStyle name="Normal 12 6" xfId="2444" xr:uid="{576E7749-A98B-4B8C-A641-5C05F8B8B633}"/>
    <cellStyle name="Normal 12 6 2" xfId="2445" xr:uid="{B2A812AC-F8AC-4551-B7F6-B08FAF52C0EF}"/>
    <cellStyle name="Normal 12 6 3" xfId="2446" xr:uid="{C7C83546-1176-4B6B-A41B-A515D48FA4B9}"/>
    <cellStyle name="Normal 12 6 4" xfId="2447" xr:uid="{BFB36595-ED85-4CFE-879C-34528AFEB3C3}"/>
    <cellStyle name="Normal 12 6 5" xfId="2448" xr:uid="{E4C476BB-0E9D-45F5-86F1-8B096734550F}"/>
    <cellStyle name="Normal 12 6 6" xfId="2449" xr:uid="{DC754E7A-6DE5-4F1C-8E7B-0D5CFAE0ECC8}"/>
    <cellStyle name="Normal 12 6 7" xfId="2450" xr:uid="{791F941F-1FC2-47BB-9BC9-5C370099CABE}"/>
    <cellStyle name="Normal 12 6 8" xfId="2451" xr:uid="{AD3A6E41-EE67-4DC9-8597-35141B66340A}"/>
    <cellStyle name="Normal 12 7" xfId="2452" xr:uid="{3AE548E1-7E67-49E3-80EF-5E661754439E}"/>
    <cellStyle name="Normal 12 7 2" xfId="2453" xr:uid="{79E2D78B-B7C6-478E-B2BF-6193E1FD86C6}"/>
    <cellStyle name="Normal 12 7 3" xfId="2454" xr:uid="{168EC363-2B61-44EB-90C2-42B472B13144}"/>
    <cellStyle name="Normal 12 7 4" xfId="2455" xr:uid="{B1661C77-51FE-4A19-BAFC-392956E694BC}"/>
    <cellStyle name="Normal 12 7 5" xfId="2456" xr:uid="{08809228-1EE1-4D30-9774-DCA118832953}"/>
    <cellStyle name="Normal 12 7 6" xfId="2457" xr:uid="{C202B94B-039E-4A40-B012-416F007A4176}"/>
    <cellStyle name="Normal 12 7 7" xfId="2458" xr:uid="{39053EC3-FB7A-42AF-B520-A84ECE2C78BE}"/>
    <cellStyle name="Normal 12 7 8" xfId="2459" xr:uid="{C8E23360-1ADA-4196-ADD7-36EA93EE4741}"/>
    <cellStyle name="Normal 12 8" xfId="2460" xr:uid="{E037E06C-C0C2-4EE6-9C1D-5A55D6B55E60}"/>
    <cellStyle name="Normal 12 9" xfId="2461" xr:uid="{420F99EC-948E-41FA-9BA3-E78B66206D7E}"/>
    <cellStyle name="Normal 125" xfId="496" xr:uid="{00000000-0005-0000-0000-000044000000}"/>
    <cellStyle name="Normal 126" xfId="564" xr:uid="{00000000-0005-0000-0000-000045000000}"/>
    <cellStyle name="Normal 13" xfId="10" xr:uid="{00000000-0005-0000-0000-000026000000}"/>
    <cellStyle name="Normal 13 10" xfId="2462" xr:uid="{55BC00A6-513E-4794-9354-FB0437873970}"/>
    <cellStyle name="Normal 13 11" xfId="2463" xr:uid="{55E9BACB-CDFB-4953-A316-10F89E60704F}"/>
    <cellStyle name="Normal 13 2" xfId="46" xr:uid="{00000000-0005-0000-0000-000027000000}"/>
    <cellStyle name="Normal 13 2 2" xfId="2465" xr:uid="{7381424B-4BD5-4B80-9D66-CBA170413F04}"/>
    <cellStyle name="Normal 13 2 3" xfId="2466" xr:uid="{509E19CC-EBD4-4F6E-889A-9FF27F5099DE}"/>
    <cellStyle name="Normal 13 2 4" xfId="2467" xr:uid="{ADEC06DC-5753-4719-A812-7387119DDAB3}"/>
    <cellStyle name="Normal 13 2 5" xfId="2468" xr:uid="{3150FC39-A67A-46CE-B910-9504D77F45D0}"/>
    <cellStyle name="Normal 13 2 6" xfId="2469" xr:uid="{88D3A935-151B-44CC-9E2A-24B5B031839C}"/>
    <cellStyle name="Normal 13 2 7" xfId="2470" xr:uid="{D2D1A29B-FA4F-4FA8-AA85-72250C8EB273}"/>
    <cellStyle name="Normal 13 2 8" xfId="2471" xr:uid="{699008E0-3EF5-4BED-84CF-C67D11F8AE2F}"/>
    <cellStyle name="Normal 13 2 9" xfId="2464" xr:uid="{AC912E7D-007E-4B51-884D-1CB78581EE46}"/>
    <cellStyle name="Normal 13 3" xfId="1243" xr:uid="{00000000-0005-0000-0000-000082010000}"/>
    <cellStyle name="Normal 13 3 2" xfId="2473" xr:uid="{241F204B-B3BB-4E60-8CB8-26278F28D48C}"/>
    <cellStyle name="Normal 13 3 3" xfId="2474" xr:uid="{0E1E545E-B90A-4BB5-B607-4D7197196220}"/>
    <cellStyle name="Normal 13 3 4" xfId="2475" xr:uid="{EF9ACA4D-680A-4B8E-B602-60FBD7C09EEF}"/>
    <cellStyle name="Normal 13 3 5" xfId="2476" xr:uid="{DB26ADD3-05C6-4F0A-BA77-5B11803C3D4C}"/>
    <cellStyle name="Normal 13 3 6" xfId="2477" xr:uid="{25F04305-0752-468E-9A3D-08ED4E95F369}"/>
    <cellStyle name="Normal 13 3 7" xfId="2478" xr:uid="{C39F2C8B-B152-4C4D-8D96-E69902546AEF}"/>
    <cellStyle name="Normal 13 3 8" xfId="2479" xr:uid="{86DF5FFA-4000-4097-8F34-E16FC591989B}"/>
    <cellStyle name="Normal 13 3 9" xfId="2472" xr:uid="{814106F7-63E5-49F4-A94D-1106EEBA59DE}"/>
    <cellStyle name="Normal 13 4" xfId="1420" xr:uid="{00000000-0005-0000-0000-000008000000}"/>
    <cellStyle name="Normal 13 4 2" xfId="2481" xr:uid="{EB9CA5A1-23F8-491B-9FA8-B32D96C667E5}"/>
    <cellStyle name="Normal 13 4 3" xfId="2482" xr:uid="{EF0EBF34-52D1-45EF-B675-659E3D861F55}"/>
    <cellStyle name="Normal 13 4 4" xfId="2483" xr:uid="{5FB8E259-A8C9-43F9-99F9-561F51E6B806}"/>
    <cellStyle name="Normal 13 4 5" xfId="2484" xr:uid="{F3603CDE-61B4-4DCB-9CA9-39C2504EC722}"/>
    <cellStyle name="Normal 13 4 6" xfId="2485" xr:uid="{CA2E9DA6-BC1D-4DBB-934A-4BFCA4676283}"/>
    <cellStyle name="Normal 13 4 7" xfId="2486" xr:uid="{31FDE64B-8C9B-4FFD-BF00-197C6D9C3650}"/>
    <cellStyle name="Normal 13 4 8" xfId="2487" xr:uid="{837A189E-2B84-4F8D-A236-99D58BFC50A3}"/>
    <cellStyle name="Normal 13 4 9" xfId="2480" xr:uid="{7FFFCDAC-EA7C-43D6-AD82-4706FB8E1242}"/>
    <cellStyle name="Normal 13 5" xfId="2488" xr:uid="{FCD1D829-875C-4B84-900B-E1DD5A7841B2}"/>
    <cellStyle name="Normal 13 5 2" xfId="2489" xr:uid="{F37AEEFE-1614-456D-8F57-D456BC460B77}"/>
    <cellStyle name="Normal 13 5 3" xfId="2490" xr:uid="{628BAC99-AF16-4E5A-B355-5133E0559D7D}"/>
    <cellStyle name="Normal 13 5 4" xfId="2491" xr:uid="{77E5B2FB-9188-4D42-9BC3-2B9634512B44}"/>
    <cellStyle name="Normal 13 5 5" xfId="2492" xr:uid="{30A7F462-761D-4F61-BDB4-5A54193B5B02}"/>
    <cellStyle name="Normal 13 5 6" xfId="2493" xr:uid="{C02D7FFC-F511-4C0E-BF40-E54A9B9B046A}"/>
    <cellStyle name="Normal 13 5 7" xfId="2494" xr:uid="{DD171BBD-B9ED-4F10-8CE9-6D3639AC7041}"/>
    <cellStyle name="Normal 13 5 8" xfId="2495" xr:uid="{A111AF15-C216-47E8-8016-6D5F636BB420}"/>
    <cellStyle name="Normal 13 6" xfId="2496" xr:uid="{432DE4CD-7A5D-43FC-BF1A-7DD7420ADAEF}"/>
    <cellStyle name="Normal 13 6 2" xfId="2497" xr:uid="{B4B2C550-86B6-4C35-84E4-8D685140229B}"/>
    <cellStyle name="Normal 13 6 3" xfId="2498" xr:uid="{E732709A-6FCB-442B-B0B5-873ACBDA3838}"/>
    <cellStyle name="Normal 13 6 4" xfId="2499" xr:uid="{59AD01E3-4FEB-4283-9A8D-1CABDA6DE5B7}"/>
    <cellStyle name="Normal 13 6 5" xfId="2500" xr:uid="{39EAEAA2-CEFE-47D6-8940-6376A4AD4647}"/>
    <cellStyle name="Normal 13 6 6" xfId="2501" xr:uid="{8A108908-0E90-47EB-950A-87D3B2D48F46}"/>
    <cellStyle name="Normal 13 6 7" xfId="2502" xr:uid="{4C6516C0-5330-401D-A531-1EE8550AEDBB}"/>
    <cellStyle name="Normal 13 6 8" xfId="2503" xr:uid="{354614DF-EBA5-4D80-962A-00E8FB658A33}"/>
    <cellStyle name="Normal 13 7" xfId="2504" xr:uid="{1FF6DF68-3409-4905-B217-2F9883F4B2D4}"/>
    <cellStyle name="Normal 13 7 2" xfId="2505" xr:uid="{9FAE0237-6C9F-41E2-8ACD-0E44471AFAB6}"/>
    <cellStyle name="Normal 13 7 3" xfId="2506" xr:uid="{BB5C8F00-0172-40E8-A4B4-8980FC690FEA}"/>
    <cellStyle name="Normal 13 7 4" xfId="2507" xr:uid="{8CB8427A-0597-4742-AA17-EA38EA5F6BD1}"/>
    <cellStyle name="Normal 13 7 5" xfId="2508" xr:uid="{C765AA90-F7D1-43BA-89C7-37AD79CB50CF}"/>
    <cellStyle name="Normal 13 7 6" xfId="2509" xr:uid="{1B07BF73-2C79-4AB3-9758-9261DDD441B9}"/>
    <cellStyle name="Normal 13 7 7" xfId="2510" xr:uid="{1DC2682C-E1CD-4CF1-9553-70CCC01D8940}"/>
    <cellStyle name="Normal 13 7 8" xfId="2511" xr:uid="{709741AC-5CFC-4096-9E3E-E6F3B5D101C2}"/>
    <cellStyle name="Normal 13 8" xfId="2512" xr:uid="{6D27A818-E3CF-4DCC-8838-46572A94F4FC}"/>
    <cellStyle name="Normal 13 9" xfId="2513" xr:uid="{236CD88C-A6F6-4438-BB01-3D6260D19130}"/>
    <cellStyle name="Normal 14" xfId="11" xr:uid="{00000000-0005-0000-0000-000028000000}"/>
    <cellStyle name="Normal 14 10" xfId="2514" xr:uid="{B9C551AE-5266-46D7-8283-2871B02621B9}"/>
    <cellStyle name="Normal 14 11" xfId="2515" xr:uid="{E670D5BF-A29D-48B0-A3C5-16F9D2B3FB53}"/>
    <cellStyle name="Normal 14 12" xfId="3686" xr:uid="{A67E5AF9-104F-4E1F-8101-4A6D9D55F81D}"/>
    <cellStyle name="Normal 14 2" xfId="47" xr:uid="{00000000-0005-0000-0000-000029000000}"/>
    <cellStyle name="Normal 14 2 2" xfId="2517" xr:uid="{9BCB30BD-D184-4590-8D8F-49F1D9DC61B9}"/>
    <cellStyle name="Normal 14 2 3" xfId="2518" xr:uid="{606AAED3-8491-4D18-8F4D-143E9A4F4BD6}"/>
    <cellStyle name="Normal 14 2 4" xfId="2519" xr:uid="{38E67064-3E08-4481-B28C-A327BE134CDA}"/>
    <cellStyle name="Normal 14 2 5" xfId="2520" xr:uid="{9A191939-A5DD-40F7-A3C2-7B6B84F479A7}"/>
    <cellStyle name="Normal 14 2 6" xfId="2521" xr:uid="{1B7C07F8-7C79-4CF9-AA37-8BB0519559E4}"/>
    <cellStyle name="Normal 14 2 7" xfId="2522" xr:uid="{0DF4E14A-F0AD-4142-8495-7DF4E5ED747D}"/>
    <cellStyle name="Normal 14 2 8" xfId="2523" xr:uid="{4C6F5672-C93E-45C1-948C-44C889DAC2FB}"/>
    <cellStyle name="Normal 14 2 9" xfId="2516" xr:uid="{F2734C3E-627B-43E7-BBB4-1742D89338D8}"/>
    <cellStyle name="Normal 14 3" xfId="579" xr:uid="{00000000-0005-0000-0000-000046000000}"/>
    <cellStyle name="Normal 14 3 2" xfId="2525" xr:uid="{4D725E7F-DC2E-449C-8ECB-051ADE1C9377}"/>
    <cellStyle name="Normal 14 3 3" xfId="2526" xr:uid="{B5D2E9F4-7A63-4628-8CC2-EAFDECA98F7F}"/>
    <cellStyle name="Normal 14 3 4" xfId="2527" xr:uid="{F4656782-3643-499F-8A43-E40CEBC95F0C}"/>
    <cellStyle name="Normal 14 3 5" xfId="2528" xr:uid="{543B132B-E33A-4868-83CF-539B9D4A841B}"/>
    <cellStyle name="Normal 14 3 6" xfId="2529" xr:uid="{1D64D5EB-12FC-44F5-8289-670E521BC009}"/>
    <cellStyle name="Normal 14 3 7" xfId="2530" xr:uid="{C64CD133-B798-4733-9572-0162DD637371}"/>
    <cellStyle name="Normal 14 3 8" xfId="2531" xr:uid="{E90BF5BC-37BB-468E-9C9A-571742575849}"/>
    <cellStyle name="Normal 14 3 9" xfId="2524" xr:uid="{C7A7CAEF-5D9C-4A54-BFD2-47C74A525F67}"/>
    <cellStyle name="Normal 14 4" xfId="1394" xr:uid="{00000000-0005-0000-0000-000009000000}"/>
    <cellStyle name="Normal 14 4 2" xfId="2533" xr:uid="{A1D67A0A-596A-497A-87B7-C8396BDCB373}"/>
    <cellStyle name="Normal 14 4 3" xfId="2534" xr:uid="{B9689DF1-2F0C-4168-941B-A69642D2B08A}"/>
    <cellStyle name="Normal 14 4 4" xfId="2535" xr:uid="{930EC97E-D89A-42E4-BEF9-2AEBFD72C664}"/>
    <cellStyle name="Normal 14 4 5" xfId="2536" xr:uid="{2C412204-AEA3-40BB-8C2A-44454AC5C3FF}"/>
    <cellStyle name="Normal 14 4 6" xfId="2537" xr:uid="{C2760272-E1E5-4178-BAC4-0C55B027BB12}"/>
    <cellStyle name="Normal 14 4 7" xfId="2538" xr:uid="{D22C502F-DE1C-439E-B148-F65F40564328}"/>
    <cellStyle name="Normal 14 4 8" xfId="2539" xr:uid="{AF7F1BBE-B374-4BA7-A9FA-2883B4CF6C88}"/>
    <cellStyle name="Normal 14 4 9" xfId="2532" xr:uid="{AB1D0DEE-07AE-4074-AFB3-0B622D26C458}"/>
    <cellStyle name="Normal 14 5" xfId="2540" xr:uid="{7F6BE819-47C8-41F0-AD04-D3A9AA7E7A34}"/>
    <cellStyle name="Normal 14 5 2" xfId="2541" xr:uid="{3A35DEE6-46EE-4CFD-9721-AC04B61D6D97}"/>
    <cellStyle name="Normal 14 5 3" xfId="2542" xr:uid="{8B7E5B28-26A4-46ED-B0C9-2C33CE7B7661}"/>
    <cellStyle name="Normal 14 5 4" xfId="2543" xr:uid="{4115F99C-F8B5-4F6F-8A50-CAD86C745D48}"/>
    <cellStyle name="Normal 14 5 5" xfId="2544" xr:uid="{D314E930-A82B-45EA-91C2-D0ECB7B731C9}"/>
    <cellStyle name="Normal 14 5 6" xfId="2545" xr:uid="{146118EC-C729-458E-BE69-DBF81B28EC01}"/>
    <cellStyle name="Normal 14 5 7" xfId="2546" xr:uid="{16BCF7FB-8A86-401F-86B8-37C45542D5F7}"/>
    <cellStyle name="Normal 14 5 8" xfId="2547" xr:uid="{D8566871-E227-4406-85AD-E5826B2039C8}"/>
    <cellStyle name="Normal 14 6" xfId="2548" xr:uid="{5FFAEC05-C438-495B-91E8-FC66C4A1AEAB}"/>
    <cellStyle name="Normal 14 6 2" xfId="2549" xr:uid="{10DF4F80-0220-4FB6-A377-1A50C8261390}"/>
    <cellStyle name="Normal 14 6 3" xfId="2550" xr:uid="{7497FF26-BA23-4638-8E5E-686CD618D7A3}"/>
    <cellStyle name="Normal 14 6 4" xfId="2551" xr:uid="{DB52D44D-3DDE-4404-B2E9-0FE31BB4056F}"/>
    <cellStyle name="Normal 14 6 5" xfId="2552" xr:uid="{A7178167-6362-491A-9E08-64E1C17942BB}"/>
    <cellStyle name="Normal 14 6 6" xfId="2553" xr:uid="{5BC5A92B-6F53-49AD-A45E-D5634503CE24}"/>
    <cellStyle name="Normal 14 6 7" xfId="2554" xr:uid="{B27EF983-AFAA-46FC-A4D4-61D7C32EF0A8}"/>
    <cellStyle name="Normal 14 6 8" xfId="2555" xr:uid="{AB58EA86-D6EC-435E-A5C8-359D16B04B40}"/>
    <cellStyle name="Normal 14 7" xfId="2556" xr:uid="{EB60FB12-A700-4D43-9A31-042045BE048B}"/>
    <cellStyle name="Normal 14 7 2" xfId="2557" xr:uid="{87AA83EA-77D2-47F4-8E4A-1AB01149B3F5}"/>
    <cellStyle name="Normal 14 7 3" xfId="2558" xr:uid="{096F87E1-1A87-4BEA-8DE0-86679A1FEE78}"/>
    <cellStyle name="Normal 14 7 4" xfId="2559" xr:uid="{39A365BB-4AB6-4289-B3A5-05DBFE0D5606}"/>
    <cellStyle name="Normal 14 7 5" xfId="2560" xr:uid="{ECB45FCD-4F5C-4397-8503-71BA9B811B86}"/>
    <cellStyle name="Normal 14 7 6" xfId="2561" xr:uid="{DDF3BB33-EE27-412D-A37F-52988A58433F}"/>
    <cellStyle name="Normal 14 7 7" xfId="2562" xr:uid="{E5708B54-86CA-4E11-9C0A-403D362F970F}"/>
    <cellStyle name="Normal 14 7 8" xfId="2563" xr:uid="{7EB496A9-1777-45A4-8056-2EAC3318CCA1}"/>
    <cellStyle name="Normal 14 8" xfId="2564" xr:uid="{EF9916DF-DB6F-4201-93E3-BF4094786D17}"/>
    <cellStyle name="Normal 14 9" xfId="2565" xr:uid="{06D7B135-E776-4BAE-9500-7241920ABD4D}"/>
    <cellStyle name="Normal 15" xfId="12" xr:uid="{00000000-0005-0000-0000-00002A000000}"/>
    <cellStyle name="Normal 15 2" xfId="48" xr:uid="{00000000-0005-0000-0000-00002B000000}"/>
    <cellStyle name="Normal 15 3" xfId="1368" xr:uid="{00000000-0005-0000-0000-000084010000}"/>
    <cellStyle name="Normal 15 4" xfId="977" xr:uid="{00000000-0005-0000-0000-00000A000000}"/>
    <cellStyle name="Normal 16" xfId="49" xr:uid="{00000000-0005-0000-0000-00002C000000}"/>
    <cellStyle name="Normal 16 10" xfId="2567" xr:uid="{41C56061-5368-4299-80CC-AB1AAA6867FC}"/>
    <cellStyle name="Normal 16 11" xfId="2566" xr:uid="{6698C4EC-2FE8-4FCB-A12E-EB1A3BFA571A}"/>
    <cellStyle name="Normal 16 2" xfId="1441" xr:uid="{00000000-0005-0000-0000-00000C000000}"/>
    <cellStyle name="Normal 16 2 2" xfId="2569" xr:uid="{A828435A-F1FF-40FB-8C43-6F2C9F5B2720}"/>
    <cellStyle name="Normal 16 2 3" xfId="2570" xr:uid="{E9F71307-4A37-4005-AA5E-E4B8E259F983}"/>
    <cellStyle name="Normal 16 2 4" xfId="2571" xr:uid="{49C54084-74EA-4852-9C3E-9ADB2E85F136}"/>
    <cellStyle name="Normal 16 2 5" xfId="2572" xr:uid="{73C05019-4116-472B-AD4E-9F790A9D6F76}"/>
    <cellStyle name="Normal 16 2 6" xfId="2573" xr:uid="{741A8622-DE3C-44F6-AA8D-15BF8408FE0F}"/>
    <cellStyle name="Normal 16 2 7" xfId="2574" xr:uid="{861D1D18-C019-47CF-B8B4-040FF9D9C94F}"/>
    <cellStyle name="Normal 16 2 8" xfId="2575" xr:uid="{C5E9CB43-C8F0-4A1C-A34E-0C7EED55293E}"/>
    <cellStyle name="Normal 16 2 9" xfId="2568" xr:uid="{23271872-2784-423F-A681-33E6684ECE2C}"/>
    <cellStyle name="Normal 16 3" xfId="1398" xr:uid="{00000000-0005-0000-0000-00000B000000}"/>
    <cellStyle name="Normal 16 3 2" xfId="2577" xr:uid="{88A77386-5CE0-4ABA-B760-ED2AC42DFC49}"/>
    <cellStyle name="Normal 16 3 3" xfId="2578" xr:uid="{2071AB0C-A615-4E94-AEEE-59471DA2F856}"/>
    <cellStyle name="Normal 16 3 4" xfId="2579" xr:uid="{B9430C3B-6CA8-4E64-977A-20CABFDB2945}"/>
    <cellStyle name="Normal 16 3 5" xfId="2576" xr:uid="{0F1DB4E6-7C1A-457B-9192-2BF62EB46D63}"/>
    <cellStyle name="Normal 16 4" xfId="1473" xr:uid="{00000000-0005-0000-0000-000009000000}"/>
    <cellStyle name="Normal 16 4 2" xfId="2580" xr:uid="{89D28CBC-C12E-4817-9535-85C8496B6A7F}"/>
    <cellStyle name="Normal 16 5" xfId="2581" xr:uid="{FA109492-6651-4B25-B6FC-50D263420B06}"/>
    <cellStyle name="Normal 16 6" xfId="2582" xr:uid="{5128BCE0-9EDA-4B85-AB8C-D4F7F896BD13}"/>
    <cellStyle name="Normal 16 7" xfId="2583" xr:uid="{B45DD8ED-3908-4E9D-9120-3874A21B2FFF}"/>
    <cellStyle name="Normal 16 8" xfId="2584" xr:uid="{C832527A-714A-4CEE-B654-6B4C1FF6E27F}"/>
    <cellStyle name="Normal 16 9" xfId="2585" xr:uid="{16F14312-74F0-4575-A027-A559AEDB72F9}"/>
    <cellStyle name="Normal 17" xfId="13" xr:uid="{00000000-0005-0000-0000-00002D000000}"/>
    <cellStyle name="Normal 17 10" xfId="2587" xr:uid="{7A22379E-8173-4795-B92F-2775C7EC265D}"/>
    <cellStyle name="Normal 17 11" xfId="2586" xr:uid="{4536ED0F-7580-4775-8AE4-B7E2BCDEDA03}"/>
    <cellStyle name="Normal 17 2" xfId="50" xr:uid="{00000000-0005-0000-0000-00002E000000}"/>
    <cellStyle name="Normal 17 2 10" xfId="2588" xr:uid="{9D5FBBC4-225A-423E-84E3-3BD0D5C0E825}"/>
    <cellStyle name="Normal 17 2 2" xfId="2589" xr:uid="{61B6B9B4-163C-4B20-B406-31640C0D3671}"/>
    <cellStyle name="Normal 17 2 3" xfId="2590" xr:uid="{D9742965-FAF2-4FBF-91DD-DF5BF93B2BFA}"/>
    <cellStyle name="Normal 17 2 4" xfId="2591" xr:uid="{185B0891-8CB1-40A5-BB46-2285DAE34931}"/>
    <cellStyle name="Normal 17 2 5" xfId="2592" xr:uid="{13F40CE9-BF52-478C-AF8D-23431E7EDB36}"/>
    <cellStyle name="Normal 17 2 6" xfId="2593" xr:uid="{4F8EDE5D-71F3-40DF-8F5F-BBEB3E6B21E9}"/>
    <cellStyle name="Normal 17 2 7" xfId="2594" xr:uid="{B9A968F0-6171-4508-A5B6-DF6B0E2425C3}"/>
    <cellStyle name="Normal 17 2 8" xfId="2595" xr:uid="{694F368E-1A9B-454A-9709-A123ACB15DFF}"/>
    <cellStyle name="Normal 17 2 9" xfId="3894" xr:uid="{BB1AEE4C-F666-4EEC-B210-8FBCAAB10717}"/>
    <cellStyle name="Normal 17 3" xfId="1265" xr:uid="{00000000-0005-0000-0000-00000D000000}"/>
    <cellStyle name="Normal 17 3 2" xfId="2597" xr:uid="{C6720963-4238-4E15-BBEE-5E3DCEC68DE1}"/>
    <cellStyle name="Normal 17 3 3" xfId="2598" xr:uid="{59116B2B-1EB6-4775-8926-84B9D6459DAD}"/>
    <cellStyle name="Normal 17 3 4" xfId="2599" xr:uid="{C8724EC0-77C3-49F2-B86B-860F2D97AD94}"/>
    <cellStyle name="Normal 17 3 5" xfId="2596" xr:uid="{1F69B29E-202B-4BF7-AC73-39C4CE955BBF}"/>
    <cellStyle name="Normal 17 4" xfId="1474" xr:uid="{00000000-0005-0000-0000-00000A000000}"/>
    <cellStyle name="Normal 17 4 2" xfId="2600" xr:uid="{7BCCC3D3-0812-4A54-9F52-4E92F31019D8}"/>
    <cellStyle name="Normal 17 5" xfId="2601" xr:uid="{4B2E1F4E-BD53-44DD-A07F-3BB0E6FBABCF}"/>
    <cellStyle name="Normal 17 6" xfId="2602" xr:uid="{E266A7C7-231C-4031-8796-8144FE0B3BF0}"/>
    <cellStyle name="Normal 17 7" xfId="2603" xr:uid="{6DB7E345-C784-408F-B187-F203B71F4DA9}"/>
    <cellStyle name="Normal 17 8" xfId="2604" xr:uid="{6520CD90-5095-4043-8375-E428C4890852}"/>
    <cellStyle name="Normal 17 9" xfId="2605" xr:uid="{538AAA4A-FC44-403E-8793-FEAE57D6DABB}"/>
    <cellStyle name="Normal 18" xfId="51" xr:uid="{00000000-0005-0000-0000-00002F000000}"/>
    <cellStyle name="Normal 18 2" xfId="684" xr:uid="{00000000-0005-0000-0000-000045000000}"/>
    <cellStyle name="Normal 18 3" xfId="759" xr:uid="{9619B1F5-C0C7-41C8-AFB9-532D5B3E513A}"/>
    <cellStyle name="Normal 18 4" xfId="665" xr:uid="{00000000-0005-0000-0000-000044000000}"/>
    <cellStyle name="Normal 18 5" xfId="1451" xr:uid="{00000000-0005-0000-0000-00000E000000}"/>
    <cellStyle name="Normal 19" xfId="21" xr:uid="{00000000-0005-0000-0000-000030000000}"/>
    <cellStyle name="Normal 19 2" xfId="1414" xr:uid="{00000000-0005-0000-0000-00000F000000}"/>
    <cellStyle name="Normal 19 3" xfId="3835" xr:uid="{B4AF5AFC-5285-48A7-9DF9-6C8044814DB2}"/>
    <cellStyle name="Normal 199 2 2" xfId="569" xr:uid="{00000000-0005-0000-0000-000047000000}"/>
    <cellStyle name="Normal 2" xfId="2" xr:uid="{00000000-0005-0000-0000-000031000000}"/>
    <cellStyle name="Normal 2 10" xfId="176" xr:uid="{00000000-0005-0000-0000-000010000000}"/>
    <cellStyle name="Normal 2 10 2" xfId="599" xr:uid="{00000000-0005-0000-0000-000049000000}"/>
    <cellStyle name="Normal 2 10 2 2 2" xfId="573" xr:uid="{00000000-0005-0000-0000-00004A000000}"/>
    <cellStyle name="Normal 2 10 3" xfId="2606" xr:uid="{1654F89D-78A5-4648-AD22-E3C47D15FF14}"/>
    <cellStyle name="Normal 2 11" xfId="2607" xr:uid="{8C6C0B78-4973-4E7B-920B-BC3372ECFD25}"/>
    <cellStyle name="Normal 2 12" xfId="2608" xr:uid="{1C2796D5-FE45-49C8-A589-4A82630F4925}"/>
    <cellStyle name="Normal 2 13" xfId="2609" xr:uid="{11F00F20-A1DD-4919-BC59-F78BCB05E77C}"/>
    <cellStyle name="Normal 2 14" xfId="2610" xr:uid="{2F57CB20-7A82-4B2C-AE99-78344CD3DB5F}"/>
    <cellStyle name="Normal 2 14 2" xfId="1131" xr:uid="{00000000-0005-0000-0000-000086010000}"/>
    <cellStyle name="Normal 2 15" xfId="2611" xr:uid="{E0CA7DCB-E11E-4BE6-96C6-D8BDB1FF42F5}"/>
    <cellStyle name="Normal 2 15 2" xfId="2612" xr:uid="{37DA6960-5C01-4C4E-8612-8881BBA1BD16}"/>
    <cellStyle name="Normal 2 16" xfId="2613" xr:uid="{DD6AD8B8-9F07-47B7-B29D-1B309CAB5F53}"/>
    <cellStyle name="Normal 2 2" xfId="4" xr:uid="{00000000-0005-0000-0000-000032000000}"/>
    <cellStyle name="Normal 2 2 10" xfId="2614" xr:uid="{43328934-5DE3-4EC6-B0C8-285B2BB853D7}"/>
    <cellStyle name="Normal 2 2 2" xfId="17" xr:uid="{00000000-0005-0000-0000-000033000000}"/>
    <cellStyle name="Normal 2 2 2 2" xfId="52" xr:uid="{00000000-0005-0000-0000-000034000000}"/>
    <cellStyle name="Normal 2 2 2 3" xfId="495" xr:uid="{00000000-0005-0000-0000-00004B000000}"/>
    <cellStyle name="Normal 2 2 2 4" xfId="2615" xr:uid="{FDB52E50-F376-4B7C-946E-1886A3D5A9CC}"/>
    <cellStyle name="Normal 2 2 3" xfId="66" xr:uid="{00000000-0005-0000-0000-000035000000}"/>
    <cellStyle name="Normal 2 2 3 2" xfId="690" xr:uid="{00000000-0005-0000-0000-000049000000}"/>
    <cellStyle name="Normal 2 2 3 3" xfId="2616" xr:uid="{3AE45D96-6ED5-492C-8E41-B1C04D8307F2}"/>
    <cellStyle name="Normal 2 2 4" xfId="773" xr:uid="{6ADD49C5-2656-434D-8712-35D07141ACFE}"/>
    <cellStyle name="Normal 2 2 4 2" xfId="2617" xr:uid="{B45D46AB-B7F2-4855-96A5-884D4B80AE59}"/>
    <cellStyle name="Normal 2 2 5" xfId="1401" xr:uid="{00000000-0005-0000-0000-000011000000}"/>
    <cellStyle name="Normal 2 2 5 2" xfId="2618" xr:uid="{973990A1-4AC6-4CAA-8075-7E1BE0AA7008}"/>
    <cellStyle name="Normal 2 2 59" xfId="600" xr:uid="{00000000-0005-0000-0000-00004C000000}"/>
    <cellStyle name="Normal 2 2 6" xfId="2619" xr:uid="{FB742365-C78F-4BC7-AABA-A1320CE7EC71}"/>
    <cellStyle name="Normal 2 2 7" xfId="2620" xr:uid="{D8089449-2599-4C3D-A908-E97BA497E695}"/>
    <cellStyle name="Normal 2 2 8" xfId="2621" xr:uid="{23128A58-E4E7-43F1-A8CF-CCE5860B5746}"/>
    <cellStyle name="Normal 2 2 9" xfId="3450" xr:uid="{DA02F547-5D66-4DF1-9E96-18040C828C8D}"/>
    <cellStyle name="Normal 2 3" xfId="64" xr:uid="{00000000-0005-0000-0000-000036000000}"/>
    <cellStyle name="Normal 2 3 10" xfId="3643" xr:uid="{64DB5954-B811-4065-B3F6-3D524C64C392}"/>
    <cellStyle name="Normal 2 3 11" xfId="2622" xr:uid="{60E7BA15-356C-4C1D-BA4A-55BDC9460CFA}"/>
    <cellStyle name="Normal 2 3 2" xfId="704" xr:uid="{8EA477F3-F902-4297-8A1B-1F7DBDE793AB}"/>
    <cellStyle name="Normal 2 3 2 2" xfId="2623" xr:uid="{6F6CC865-33F8-422B-A65F-5CECCC3D213D}"/>
    <cellStyle name="Normal 2 3 3" xfId="908" xr:uid="{00000000-0005-0000-0000-00004A000000}"/>
    <cellStyle name="Normal 2 3 3 2" xfId="2624" xr:uid="{EB8D57FA-C78B-40D9-9EAA-F2B81719B409}"/>
    <cellStyle name="Normal 2 3 4" xfId="2625" xr:uid="{E21056BA-DEC1-4239-B136-4AF09233FCEB}"/>
    <cellStyle name="Normal 2 3 5" xfId="2626" xr:uid="{F24146B2-4CDF-4B39-8240-39CFDAEDEECC}"/>
    <cellStyle name="Normal 2 3 6" xfId="2627" xr:uid="{BC05DD84-F868-4A41-8783-FB2BC84BE0E5}"/>
    <cellStyle name="Normal 2 3 7" xfId="2628" xr:uid="{2B78EAA5-C6DE-483C-B67F-D3ECAD00A64F}"/>
    <cellStyle name="Normal 2 3 8" xfId="2629" xr:uid="{8BE0D1E0-F830-452F-B91D-B6FABD7E417A}"/>
    <cellStyle name="Normal 2 3 9" xfId="3506" xr:uid="{A63B5A15-DB27-4C77-A99D-2792C177CC70}"/>
    <cellStyle name="Normal 2 4" xfId="72" xr:uid="{99678F10-466D-489E-96B1-4B8BB0AFD0D5}"/>
    <cellStyle name="Normal 2 4 2" xfId="729" xr:uid="{00000000-0005-0000-0000-000032000000}"/>
    <cellStyle name="Normal 2 4 2 2" xfId="2631" xr:uid="{A87323EA-83EF-47D1-BB84-4B736CAABD09}"/>
    <cellStyle name="Normal 2 4 3" xfId="1261" xr:uid="{00000000-0005-0000-0000-000089010000}"/>
    <cellStyle name="Normal 2 4 3 2" xfId="2632" xr:uid="{1AD9B9D3-4514-491C-B910-9F4557C2B258}"/>
    <cellStyle name="Normal 2 4 4" xfId="2633" xr:uid="{91294577-4D36-4461-ADE5-2F3DE6071D97}"/>
    <cellStyle name="Normal 2 4 5" xfId="2634" xr:uid="{54329CAD-07FD-40D2-998D-7BB90555333E}"/>
    <cellStyle name="Normal 2 4 6" xfId="2635" xr:uid="{4D62BDE3-D9D7-4C26-80B3-7C3E18CBAE09}"/>
    <cellStyle name="Normal 2 4 7" xfId="2636" xr:uid="{D1407DFB-E345-47C3-B8F5-B935C4F58589}"/>
    <cellStyle name="Normal 2 4 8" xfId="2637" xr:uid="{7FB79F09-092B-40AE-AD5A-F614825EFC1A}"/>
    <cellStyle name="Normal 2 4 9" xfId="2630" xr:uid="{6492807C-05A5-4F16-9468-55FA2B3D9CB9}"/>
    <cellStyle name="Normal 2 5" xfId="175" xr:uid="{00000000-0005-0000-0000-00000F000000}"/>
    <cellStyle name="Normal 2 5 2" xfId="1284" xr:uid="{00000000-0005-0000-0000-00008A010000}"/>
    <cellStyle name="Normal 2 5 2 2" xfId="2639" xr:uid="{63EC47CB-82BF-42FB-9A74-9FCB290E4CA4}"/>
    <cellStyle name="Normal 2 5 3" xfId="2640" xr:uid="{982A46B6-01F1-467D-A72C-BA0B3800DAFE}"/>
    <cellStyle name="Normal 2 5 4" xfId="2641" xr:uid="{95C309DD-F4E8-46D4-8C64-2958EAF57CE4}"/>
    <cellStyle name="Normal 2 5 5" xfId="2642" xr:uid="{34B82103-1DA9-43B6-A097-000525B683AB}"/>
    <cellStyle name="Normal 2 5 6" xfId="2643" xr:uid="{69B270C1-F10E-471C-AE20-C85BBD5F394D}"/>
    <cellStyle name="Normal 2 5 7" xfId="2644" xr:uid="{1E90EA16-DF09-4A13-9A6A-3C81BDDC2A3B}"/>
    <cellStyle name="Normal 2 5 8" xfId="2645" xr:uid="{6F36DF7A-C260-42A6-AD8F-C81E1EE22DFB}"/>
    <cellStyle name="Normal 2 5 9" xfId="2638" xr:uid="{0067E05F-2A64-4969-AD66-2295D687C725}"/>
    <cellStyle name="Normal 2 6" xfId="493" xr:uid="{00000000-0005-0000-0000-000048000000}"/>
    <cellStyle name="Normal 2 6 2" xfId="1376" xr:uid="{00000000-0005-0000-0000-00008B010000}"/>
    <cellStyle name="Normal 2 6 2 2" xfId="2647" xr:uid="{A692D7FA-C4BE-4371-AB42-901F0280C3FA}"/>
    <cellStyle name="Normal 2 6 3" xfId="2648" xr:uid="{8AD9CB4E-B339-4CB5-A735-9DCA8FF205B8}"/>
    <cellStyle name="Normal 2 6 4" xfId="2649" xr:uid="{AB1D3B8A-BF59-4DC6-BDBC-28FE08088EB4}"/>
    <cellStyle name="Normal 2 6 5" xfId="2646" xr:uid="{09DFD7F9-1D53-44A4-B263-AC0F786539DE}"/>
    <cellStyle name="Normal 2 7" xfId="1277" xr:uid="{00000000-0005-0000-0000-000010000000}"/>
    <cellStyle name="Normal 2 7 2" xfId="2651" xr:uid="{57D1CF2D-CF05-4C01-824E-3A6161122981}"/>
    <cellStyle name="Normal 2 7 3" xfId="2652" xr:uid="{B7D7D040-9397-4C93-A510-0CD099DB2552}"/>
    <cellStyle name="Normal 2 7 4" xfId="2653" xr:uid="{922FB32B-96A9-4069-80E9-23C7D5B23F95}"/>
    <cellStyle name="Normal 2 7 5" xfId="2650" xr:uid="{D6762428-FFDA-4CA1-B634-D220D8F16733}"/>
    <cellStyle name="Normal 2 8" xfId="1470" xr:uid="{00000000-0005-0000-0000-00000C000000}"/>
    <cellStyle name="Normal 2 8 2" xfId="2654" xr:uid="{96E060B4-5596-4318-BD7E-04935BF15771}"/>
    <cellStyle name="Normal 2 9" xfId="2655" xr:uid="{4392B90A-6F34-445C-B6F1-EBA3D7554AE3}"/>
    <cellStyle name="Normal 20" xfId="63" xr:uid="{00000000-0005-0000-0000-000037000000}"/>
    <cellStyle name="Normal 20 2" xfId="1427" xr:uid="{00000000-0005-0000-0000-000012000000}"/>
    <cellStyle name="Normal 21" xfId="68" xr:uid="{4DFC0050-B368-40A6-A853-A07F092FC44A}"/>
    <cellStyle name="Normal 21 2" xfId="979" xr:uid="{00000000-0005-0000-0000-000014000000}"/>
    <cellStyle name="Normal 21 3" xfId="1260" xr:uid="{00000000-0005-0000-0000-000013000000}"/>
    <cellStyle name="Normal 21 4" xfId="3556" xr:uid="{F695CFC4-0FFE-4A55-8B8F-8A8962099A86}"/>
    <cellStyle name="Normal 22" xfId="161" xr:uid="{00000000-0005-0000-0000-0000DB000000}"/>
    <cellStyle name="Normal 22 2" xfId="972" xr:uid="{00000000-0005-0000-0000-000015000000}"/>
    <cellStyle name="Normal 23" xfId="487" xr:uid="{00000000-0005-0000-0000-0000D3020000}"/>
    <cellStyle name="Normal 23 10" xfId="2656" xr:uid="{DB766E4E-A80B-4B17-AD46-A8A6016D4ECC}"/>
    <cellStyle name="Normal 23 2" xfId="1439" xr:uid="{00000000-0005-0000-0000-000016000000}"/>
    <cellStyle name="Normal 23 2 2" xfId="2658" xr:uid="{2AFF0059-A23E-416A-BBD1-ACBE4DA5E20A}"/>
    <cellStyle name="Normal 23 2 3" xfId="2659" xr:uid="{19FE514B-B2FC-4888-9568-2B74F6DB8539}"/>
    <cellStyle name="Normal 23 2 4" xfId="2660" xr:uid="{E890BA50-720F-47F4-B32F-9B98FDB66037}"/>
    <cellStyle name="Normal 23 2 5" xfId="2657" xr:uid="{F56D4A7E-1B17-421F-BEDB-08055A85FC36}"/>
    <cellStyle name="Normal 23 3" xfId="2661" xr:uid="{AE509186-BC2E-47D2-B9ED-E59325E653C1}"/>
    <cellStyle name="Normal 23 4" xfId="2662" xr:uid="{0EDC47B3-03A3-4602-AF67-516B358C559C}"/>
    <cellStyle name="Normal 23 5" xfId="2663" xr:uid="{38866F3F-3EB1-4440-A526-2DF279B3530F}"/>
    <cellStyle name="Normal 23 6" xfId="2664" xr:uid="{EA5E1751-CEBB-44A4-B973-7DE6A8447587}"/>
    <cellStyle name="Normal 23 7" xfId="2665" xr:uid="{50AF06EE-537D-47F8-912C-385F35CF5181}"/>
    <cellStyle name="Normal 23 8" xfId="2666" xr:uid="{49E77FC6-1236-49A4-83CC-1A18734F5B68}"/>
    <cellStyle name="Normal 23 9" xfId="2667" xr:uid="{74B3DEDD-7CEE-4892-9530-5A910386C362}"/>
    <cellStyle name="Normal 24" xfId="799" xr:uid="{00000000-0005-0000-0000-00002D030000}"/>
    <cellStyle name="Normal 24 10" xfId="2668" xr:uid="{BE92BFD5-A880-43C0-8CFC-E9F42EAA1DAA}"/>
    <cellStyle name="Normal 24 2" xfId="1417" xr:uid="{00000000-0005-0000-0000-000017000000}"/>
    <cellStyle name="Normal 24 2 2" xfId="2670" xr:uid="{D7218B14-D752-4D39-924F-BBD7E34DD371}"/>
    <cellStyle name="Normal 24 2 3" xfId="2671" xr:uid="{2F42C42F-A385-44AA-8047-892E12676D6E}"/>
    <cellStyle name="Normal 24 2 4" xfId="2672" xr:uid="{5FF033D8-99AD-4D59-80D0-8EF193136AE6}"/>
    <cellStyle name="Normal 24 2 5" xfId="2669" xr:uid="{C6247E69-6DC3-41FA-A840-B92E087B3965}"/>
    <cellStyle name="Normal 24 3" xfId="2673" xr:uid="{F48FD31C-1DE1-4FD8-8D2C-4BB80CBAB57A}"/>
    <cellStyle name="Normal 24 4" xfId="2674" xr:uid="{5372DAA2-FE66-46EC-B08D-60683DA2A961}"/>
    <cellStyle name="Normal 24 5" xfId="2675" xr:uid="{C202AD6F-3279-4D29-8845-DBD800B2C7E4}"/>
    <cellStyle name="Normal 24 6" xfId="2676" xr:uid="{C212B10D-FC06-4365-B393-9B3870EB3602}"/>
    <cellStyle name="Normal 24 7" xfId="2677" xr:uid="{37182586-8DF8-4BAB-9A3F-C2B21ED4E048}"/>
    <cellStyle name="Normal 24 8" xfId="2678" xr:uid="{BD10A3A9-8DF1-4C13-AAD5-0CF0CE2C51B1}"/>
    <cellStyle name="Normal 24 9" xfId="2679" xr:uid="{EE02C460-C750-423B-9385-8D467C78DC24}"/>
    <cellStyle name="Normal 25" xfId="802" xr:uid="{00000000-0005-0000-0000-000030030000}"/>
    <cellStyle name="Normal 25 10" xfId="2680" xr:uid="{854A6E80-8C46-4943-B04F-136FB89E81C8}"/>
    <cellStyle name="Normal 25 2" xfId="1436" xr:uid="{00000000-0005-0000-0000-000018000000}"/>
    <cellStyle name="Normal 25 2 2" xfId="2682" xr:uid="{82B2DDD4-5D9B-4F0B-AE05-0CE59519D743}"/>
    <cellStyle name="Normal 25 2 3" xfId="2683" xr:uid="{D1BFEDC5-B6DA-4E08-897E-E90B2024E5EA}"/>
    <cellStyle name="Normal 25 2 4" xfId="2684" xr:uid="{D03B55B9-02CD-4261-ACFD-263BEC976975}"/>
    <cellStyle name="Normal 25 2 5" xfId="2681" xr:uid="{DF8FB753-D3F2-49FE-B986-F0987B0F4F89}"/>
    <cellStyle name="Normal 25 3" xfId="2685" xr:uid="{5E9EF444-9F28-4E5A-B1A5-832C1373C6CB}"/>
    <cellStyle name="Normal 25 4" xfId="2686" xr:uid="{93F6C461-093B-4742-B99C-585AB8559009}"/>
    <cellStyle name="Normal 25 5" xfId="2687" xr:uid="{AF280249-CC9E-4B44-A777-9C3565F555FC}"/>
    <cellStyle name="Normal 25 6" xfId="2688" xr:uid="{8342A501-4B64-4AD3-9A45-9D497D125BCC}"/>
    <cellStyle name="Normal 25 7" xfId="2689" xr:uid="{FD0F1689-AE65-414B-A33B-B64D3589BE68}"/>
    <cellStyle name="Normal 25 8" xfId="2690" xr:uid="{FB09A76B-3F2C-4F6F-806C-D06AB036A006}"/>
    <cellStyle name="Normal 25 9" xfId="2691" xr:uid="{39BDB227-AA0D-49D6-A80D-CCB74D71F314}"/>
    <cellStyle name="Normal 26" xfId="803" xr:uid="{00000000-0005-0000-0000-000032030000}"/>
    <cellStyle name="Normal 26 2" xfId="1411" xr:uid="{00000000-0005-0000-0000-00001A000000}"/>
    <cellStyle name="Normal 26 2 2" xfId="2694" xr:uid="{466C4F09-E3F4-4B5C-A11B-39A42BD1BF37}"/>
    <cellStyle name="Normal 26 2 3" xfId="2695" xr:uid="{76F5A763-A274-474A-AA56-7AA370AF3ACE}"/>
    <cellStyle name="Normal 26 2 4" xfId="2696" xr:uid="{1528C17A-A41B-410C-95EB-EFDE6D4094E9}"/>
    <cellStyle name="Normal 26 2 5" xfId="2693" xr:uid="{3EBAACC3-F335-4559-B6F8-5D8C8C62F3B6}"/>
    <cellStyle name="Normal 26 3" xfId="1437" xr:uid="{00000000-0005-0000-0000-000019000000}"/>
    <cellStyle name="Normal 26 3 2" xfId="2697" xr:uid="{491762D0-82D6-4AFF-95BE-A4E2B124CFFD}"/>
    <cellStyle name="Normal 26 4" xfId="2698" xr:uid="{AA625BD8-CCD9-425E-9231-F38E30BC88B2}"/>
    <cellStyle name="Normal 26 5" xfId="2699" xr:uid="{0DA66EE0-52B4-4075-9638-963AB96B9421}"/>
    <cellStyle name="Normal 26 6" xfId="2700" xr:uid="{2C2CCD61-30AD-4A2E-B129-AE53D3E7E1E9}"/>
    <cellStyle name="Normal 26 7" xfId="2701" xr:uid="{4C51A30F-9D51-434E-BF0B-F7E8C65561C7}"/>
    <cellStyle name="Normal 26 8" xfId="3411" xr:uid="{D694CA07-8448-435B-BAD3-3B3E09C7BBAA}"/>
    <cellStyle name="Normal 26 9" xfId="2692" xr:uid="{C43D53E3-79AE-439E-9AFC-268460E2FA62}"/>
    <cellStyle name="Normal 27" xfId="807" xr:uid="{00000000-0005-0000-0000-000034030000}"/>
    <cellStyle name="Normal 27 10" xfId="2702" xr:uid="{9E870312-BB11-420B-88F7-D7143697807E}"/>
    <cellStyle name="Normal 27 2" xfId="1396" xr:uid="{00000000-0005-0000-0000-00001B000000}"/>
    <cellStyle name="Normal 27 2 2" xfId="2704" xr:uid="{DD501F7B-828E-43F1-BC55-AE1D19324180}"/>
    <cellStyle name="Normal 27 2 3" xfId="2705" xr:uid="{55D9A582-0E31-4443-AF73-07F1B79B0E3D}"/>
    <cellStyle name="Normal 27 2 4" xfId="2706" xr:uid="{02D33579-9A26-4AC9-9D6E-8CF7EC62F83A}"/>
    <cellStyle name="Normal 27 2 5" xfId="2703" xr:uid="{C446A32F-C3A1-48B2-9FF3-368E92CEC7FF}"/>
    <cellStyle name="Normal 27 3" xfId="2707" xr:uid="{E7D152E1-9649-4118-9C99-78F23B7A0335}"/>
    <cellStyle name="Normal 27 4" xfId="2708" xr:uid="{FE3143CA-EAED-4FB2-A8E8-BE935825108D}"/>
    <cellStyle name="Normal 27 5" xfId="2709" xr:uid="{5EBB8113-25CF-4089-BD3A-0595D771D47D}"/>
    <cellStyle name="Normal 27 6" xfId="2710" xr:uid="{E756A530-EDC8-4D26-BFC0-E72E134BAF3C}"/>
    <cellStyle name="Normal 27 7" xfId="2711" xr:uid="{8092FEEE-3592-4097-99EC-DD34443D29EF}"/>
    <cellStyle name="Normal 27 8" xfId="2712" xr:uid="{FA9F2B1B-D6C7-41AC-895F-AD00C4562DB6}"/>
    <cellStyle name="Normal 27 9" xfId="2713" xr:uid="{47540A4C-7F6C-4E2F-A252-146DAA08396E}"/>
    <cellStyle name="Normal 28" xfId="809" xr:uid="{00000000-0005-0000-0000-000036030000}"/>
    <cellStyle name="Normal 28 10" xfId="2714" xr:uid="{1E1CAEA0-31F9-45E9-9828-64B9A673E5ED}"/>
    <cellStyle name="Normal 28 2" xfId="1424" xr:uid="{00000000-0005-0000-0000-00001C000000}"/>
    <cellStyle name="Normal 28 2 2" xfId="2716" xr:uid="{ED6C52D6-09A5-4EF7-B3D4-3C6AE3B3FC87}"/>
    <cellStyle name="Normal 28 2 3" xfId="2717" xr:uid="{DBC562BC-1AB4-4C6D-B8FD-796871FB4795}"/>
    <cellStyle name="Normal 28 2 4" xfId="2718" xr:uid="{6AE6CF03-7B6C-4B07-974D-0FD57162AFFB}"/>
    <cellStyle name="Normal 28 2 5" xfId="2715" xr:uid="{D6F00F5B-C49E-4095-A9C0-FD40575C258E}"/>
    <cellStyle name="Normal 28 3" xfId="2719" xr:uid="{A95D6FA1-8EB2-4FDC-BE21-DE6F366F5999}"/>
    <cellStyle name="Normal 28 4" xfId="2720" xr:uid="{DE5537CE-EB24-45D9-8D94-80BEC6AC92CF}"/>
    <cellStyle name="Normal 28 5" xfId="2721" xr:uid="{4FA368E0-BA63-4DA8-8336-B186FD6039A6}"/>
    <cellStyle name="Normal 28 6" xfId="2722" xr:uid="{8A19735A-9AA1-47DD-A368-8694CC07E1BC}"/>
    <cellStyle name="Normal 28 7" xfId="2723" xr:uid="{62C6D421-08DC-4BEF-B899-305FC4F23386}"/>
    <cellStyle name="Normal 28 8" xfId="2724" xr:uid="{7A2FC3EA-D1F6-4CFB-B017-67BBE192AD50}"/>
    <cellStyle name="Normal 28 9" xfId="2725" xr:uid="{553AB544-7BDB-49D3-AC36-AF603BF040F2}"/>
    <cellStyle name="Normal 29" xfId="812" xr:uid="{00000000-0005-0000-0000-000099030000}"/>
    <cellStyle name="Normal 29 10" xfId="2726" xr:uid="{7E9009D8-2FD1-469D-B3D3-48295B4B1C5B}"/>
    <cellStyle name="Normal 29 2" xfId="1456" xr:uid="{00000000-0005-0000-0000-00001D000000}"/>
    <cellStyle name="Normal 29 2 2" xfId="2728" xr:uid="{808C921E-E9B0-4F9C-92E0-1219E4C992B4}"/>
    <cellStyle name="Normal 29 2 3" xfId="2729" xr:uid="{7F18B42D-869F-414D-BBC8-4AB1611AEE22}"/>
    <cellStyle name="Normal 29 2 4" xfId="2730" xr:uid="{490CECA5-0948-4D36-9AD5-6CBDA56CA72A}"/>
    <cellStyle name="Normal 29 2 5" xfId="2727" xr:uid="{74546844-8E19-432A-BEFD-9A93EEFBE214}"/>
    <cellStyle name="Normal 29 3" xfId="2731" xr:uid="{C25BD310-E2C6-40C8-9E57-1B83B20B5CDB}"/>
    <cellStyle name="Normal 29 4" xfId="2732" xr:uid="{DC829B3D-23C0-4C28-97AC-92AFB2B58A2A}"/>
    <cellStyle name="Normal 29 5" xfId="2733" xr:uid="{EC23E28F-FE25-4B56-BFF8-60517953A967}"/>
    <cellStyle name="Normal 29 6" xfId="2734" xr:uid="{AFD68A3A-90FF-4670-BE93-49B1BD22400A}"/>
    <cellStyle name="Normal 29 7" xfId="2735" xr:uid="{8298A208-D3D8-46BD-A1B9-0BA4FDEDE586}"/>
    <cellStyle name="Normal 29 8" xfId="2736" xr:uid="{13C73A4D-4790-4919-A85C-175620D4E611}"/>
    <cellStyle name="Normal 29 9" xfId="2737" xr:uid="{83074FB2-C986-44E0-AAD2-4D7F5DFF52F9}"/>
    <cellStyle name="Normal 3" xfId="53" xr:uid="{00000000-0005-0000-0000-000038000000}"/>
    <cellStyle name="Normal 3 10" xfId="2739" xr:uid="{FD6EDAC3-4C12-4DD0-8418-ADC2867FE393}"/>
    <cellStyle name="Normal 3 11" xfId="2740" xr:uid="{A71B6413-18E3-4C50-83BB-CBACA1433B71}"/>
    <cellStyle name="Normal 3 12" xfId="2741" xr:uid="{75FD69B4-E0C4-4650-B038-4F04A92ADE92}"/>
    <cellStyle name="Normal 3 13" xfId="2738" xr:uid="{C5EB122A-B2CC-4BA1-BBE7-855AA900E3CE}"/>
    <cellStyle name="Normal 3 14" xfId="2173" xr:uid="{0845103B-47DD-43C0-973B-7A2563830B91}"/>
    <cellStyle name="Normal 3 2" xfId="187" xr:uid="{00000000-0005-0000-0000-000031000000}"/>
    <cellStyle name="Normal 3 2 2" xfId="195" xr:uid="{DE5F253C-4706-4622-9891-77317D7ABEE6}"/>
    <cellStyle name="Normal 3 2 2 2" xfId="713" xr:uid="{90E8A5B5-FAD3-4A75-AFA0-10E0890C761A}"/>
    <cellStyle name="Normal 3 2 2 3" xfId="717" xr:uid="{83A69630-17AA-429C-8EC6-0C55C7E20B79}"/>
    <cellStyle name="Normal 3 2 2 4" xfId="928" xr:uid="{F4FBE6BD-B183-4978-A47A-2161FD6D7392}"/>
    <cellStyle name="Normal 3 2 2 5" xfId="2743" xr:uid="{09E34F9E-3DAA-4FD6-9FF3-CE47831602FB}"/>
    <cellStyle name="Normal 3 2 3" xfId="711" xr:uid="{F861DD81-0F1F-4173-8976-BA0E91FD2549}"/>
    <cellStyle name="Normal 3 2 3 2" xfId="2744" xr:uid="{C1B90774-14FB-42FE-A825-9159D15FC92A}"/>
    <cellStyle name="Normal 3 2 4" xfId="762" xr:uid="{990F46B6-A77F-406E-B684-8D4CF2CBAC35}"/>
    <cellStyle name="Normal 3 2 4 2" xfId="2745" xr:uid="{17920D9B-3DEB-48A5-BCA4-B366C648B1A6}"/>
    <cellStyle name="Normal 3 2 5" xfId="675" xr:uid="{00000000-0005-0000-0000-00004B000000}"/>
    <cellStyle name="Normal 3 2 5 2" xfId="2746" xr:uid="{3950FE0F-08A0-4884-A514-DC054E9DCEB4}"/>
    <cellStyle name="Normal 3 2 6" xfId="879" xr:uid="{00000000-0005-0000-0000-00004C000000}"/>
    <cellStyle name="Normal 3 2 6 2" xfId="2747" xr:uid="{E7A56D30-1615-4A8C-A023-4904B80E9377}"/>
    <cellStyle name="Normal 3 2 7" xfId="2748" xr:uid="{9BF5396B-B594-43C7-8A81-A49B3C9E8704}"/>
    <cellStyle name="Normal 3 2 8" xfId="2749" xr:uid="{BA550E6D-35B7-4A03-9B4B-65569553338F}"/>
    <cellStyle name="Normal 3 2 9" xfId="2742" xr:uid="{0B1DB99D-017F-4D70-9056-0B20C7B032A2}"/>
    <cellStyle name="Normal 3 3" xfId="194" xr:uid="{5CE79F21-8477-4B51-ACF6-5CA805EC66EC}"/>
    <cellStyle name="Normal 3 3 2" xfId="731" xr:uid="{00000000-0005-0000-0000-000034000000}"/>
    <cellStyle name="Normal 3 3 2 2" xfId="2751" xr:uid="{C239AE1B-31F6-4199-B60C-2EF6DFB9C869}"/>
    <cellStyle name="Normal 3 3 3" xfId="927" xr:uid="{8DA9D092-76DA-451E-9566-FB3964B2B428}"/>
    <cellStyle name="Normal 3 3 3 2" xfId="2752" xr:uid="{03F6B243-ADF1-445B-9FC0-FC0E255FBA29}"/>
    <cellStyle name="Normal 3 3 4" xfId="2753" xr:uid="{45987215-FCD1-45A4-A459-F60A18E1F247}"/>
    <cellStyle name="Normal 3 3 5" xfId="2754" xr:uid="{A2F64A23-2B09-4C35-8D9A-3CAEDB2A09A5}"/>
    <cellStyle name="Normal 3 3 6" xfId="2755" xr:uid="{7F1A0795-E753-47EC-91F9-99603A487773}"/>
    <cellStyle name="Normal 3 3 7" xfId="2756" xr:uid="{E70CD283-25D7-4B71-BE95-A99787DD6DE3}"/>
    <cellStyle name="Normal 3 3 8" xfId="2757" xr:uid="{4624D6D3-1527-4EDD-952B-F442C11209C6}"/>
    <cellStyle name="Normal 3 3 9" xfId="2750" xr:uid="{CB9F9C5C-9BB8-443B-9078-2D13C1AC8D8D}"/>
    <cellStyle name="Normal 3 4" xfId="186" xr:uid="{00000000-0005-0000-0000-000030000000}"/>
    <cellStyle name="Normal 3 4 10" xfId="2758" xr:uid="{A64E10CB-EFB0-4390-BD54-A176B86E63B9}"/>
    <cellStyle name="Normal 3 4 2" xfId="712" xr:uid="{EB0DF11F-98C5-4AB7-B19F-A872C745DBDE}"/>
    <cellStyle name="Normal 3 4 2 2" xfId="2759" xr:uid="{6CE81A50-8EB7-49CB-8F77-E7C667FC89E9}"/>
    <cellStyle name="Normal 3 4 3" xfId="1377" xr:uid="{00000000-0005-0000-0000-00008F010000}"/>
    <cellStyle name="Normal 3 4 3 2" xfId="2760" xr:uid="{49B0DF8F-1266-4F46-9CB0-F48E13633C33}"/>
    <cellStyle name="Normal 3 4 4" xfId="2761" xr:uid="{9BD28FB3-EC29-41BA-BC0A-019383CA04F1}"/>
    <cellStyle name="Normal 3 4 5" xfId="2762" xr:uid="{585FF0D8-C322-4048-A11D-06A3AF6346EC}"/>
    <cellStyle name="Normal 3 4 6" xfId="2763" xr:uid="{27DBA5A1-2FF1-4282-AE94-E0FC8EC0D0CC}"/>
    <cellStyle name="Normal 3 4 7" xfId="2764" xr:uid="{9D1461E3-F6DC-43C7-836B-716FB88DFBB4}"/>
    <cellStyle name="Normal 3 4 8" xfId="2765" xr:uid="{FD3CFC23-9491-49B0-9D67-822D5F47EC46}"/>
    <cellStyle name="Normal 3 4 9" xfId="3640" xr:uid="{487F9AE2-AC6B-41BA-9E0E-B754FF89FB6A}"/>
    <cellStyle name="Normal 3 5" xfId="985" xr:uid="{00000000-0005-0000-0000-00008C010000}"/>
    <cellStyle name="Normal 3 5 2" xfId="2767" xr:uid="{5D64CE9B-92F4-425D-9ADE-B50A176F93FA}"/>
    <cellStyle name="Normal 3 5 3" xfId="2768" xr:uid="{541C2A42-B2B3-4F9B-B665-357D563DA006}"/>
    <cellStyle name="Normal 3 5 4" xfId="2769" xr:uid="{41F7B503-D447-47E3-A5C2-B0D1E21B415C}"/>
    <cellStyle name="Normal 3 5 5" xfId="2770" xr:uid="{BA58B466-D1A1-495A-A3D3-F3ED6610BCD8}"/>
    <cellStyle name="Normal 3 5 6" xfId="2771" xr:uid="{CF341BF5-A368-4241-8A46-D8401024F85D}"/>
    <cellStyle name="Normal 3 5 7" xfId="2772" xr:uid="{BF68E213-7599-401E-9746-2CB7ABF4D853}"/>
    <cellStyle name="Normal 3 5 8" xfId="2773" xr:uid="{53571F7D-50F8-4095-A461-6E7EB665BFA4}"/>
    <cellStyle name="Normal 3 5 9" xfId="2766" xr:uid="{C067A7FF-850A-40CC-B486-222FD049E122}"/>
    <cellStyle name="Normal 3 6" xfId="976" xr:uid="{00000000-0005-0000-0000-00001E000000}"/>
    <cellStyle name="Normal 3 6 2" xfId="2775" xr:uid="{B209043F-DF3E-495B-83EA-246766ECF30E}"/>
    <cellStyle name="Normal 3 6 3" xfId="2776" xr:uid="{900428FC-48F6-4F5A-967D-5355A36CB4ED}"/>
    <cellStyle name="Normal 3 6 4" xfId="2777" xr:uid="{D2C6A403-421C-4397-89C6-0E16DBEF44EF}"/>
    <cellStyle name="Normal 3 6 5" xfId="2778" xr:uid="{FA57F39A-4659-44B4-A725-AA77BBD709D4}"/>
    <cellStyle name="Normal 3 6 6" xfId="2779" xr:uid="{21060B55-B92B-43C2-B5E4-AD2F9E5CF7B1}"/>
    <cellStyle name="Normal 3 6 7" xfId="2780" xr:uid="{9088D5BC-636E-40A3-B610-AF7DF2634F01}"/>
    <cellStyle name="Normal 3 6 8" xfId="2781" xr:uid="{22BF0785-3FC7-4D05-9E2C-8B97B1B61EC4}"/>
    <cellStyle name="Normal 3 6 9" xfId="2774" xr:uid="{18269EEE-0BB2-41BA-ADD7-CBB9C4AAA3B6}"/>
    <cellStyle name="Normal 3 7" xfId="2782" xr:uid="{EB1F83D4-F29B-4858-A0E4-9345BEB30F22}"/>
    <cellStyle name="Normal 3 7 2" xfId="2783" xr:uid="{C1F034F8-1C05-4B1F-9C4B-E1F8B23E0D8E}"/>
    <cellStyle name="Normal 3 7 3" xfId="2784" xr:uid="{92264B1E-A2B7-4E10-8512-E0ACBDB5A32D}"/>
    <cellStyle name="Normal 3 7 4" xfId="2785" xr:uid="{DCA2F862-1E47-4E13-82A8-29DE975C1740}"/>
    <cellStyle name="Normal 3 7 5" xfId="2786" xr:uid="{2C0B58DC-589B-44EE-B221-A65784BE2B77}"/>
    <cellStyle name="Normal 3 7 6" xfId="2787" xr:uid="{3A9A7520-84C6-45BD-8893-8511AB52F2F8}"/>
    <cellStyle name="Normal 3 7 7" xfId="2788" xr:uid="{70844A75-95AD-4694-AD4E-B2659D2B9517}"/>
    <cellStyle name="Normal 3 7 8" xfId="2789" xr:uid="{29B225FC-CD32-4B37-B245-DA49C299A0F4}"/>
    <cellStyle name="Normal 3 8" xfId="2790" xr:uid="{FF813DAF-1D35-4FE3-B1DC-32455788AD86}"/>
    <cellStyle name="Normal 3 8 2" xfId="2791" xr:uid="{B2931AAC-C5B5-4F4B-B583-806915BC5E5E}"/>
    <cellStyle name="Normal 3 8 3" xfId="2792" xr:uid="{2A7F0385-53FA-499A-B488-84828DD71768}"/>
    <cellStyle name="Normal 3 8 4" xfId="2793" xr:uid="{8CAF7A79-E0D3-4FA3-8AE9-14F4BE8B22DC}"/>
    <cellStyle name="Normal 3 8 5" xfId="2794" xr:uid="{3CF0D5A0-6A5F-44A3-942A-E465C628CBBB}"/>
    <cellStyle name="Normal 3 8 6" xfId="2795" xr:uid="{F590EAEC-2552-40B3-AB44-7C0235079BE4}"/>
    <cellStyle name="Normal 3 9" xfId="2796" xr:uid="{83644EC5-4742-4C02-9FEA-94BB88EEFB62}"/>
    <cellStyle name="Normal 30" xfId="896" xr:uid="{00000000-0005-0000-0000-0000CC030000}"/>
    <cellStyle name="Normal 30 10" xfId="2797" xr:uid="{DC7244C6-CC4C-4D64-87B1-BFE41B332926}"/>
    <cellStyle name="Normal 30 2" xfId="1408" xr:uid="{00000000-0005-0000-0000-00001F000000}"/>
    <cellStyle name="Normal 30 2 2" xfId="2799" xr:uid="{CBE2DBB5-0569-473A-A1A0-3F1363D98E18}"/>
    <cellStyle name="Normal 30 2 3" xfId="2800" xr:uid="{68018C1C-44DB-433C-BDEF-115486E71340}"/>
    <cellStyle name="Normal 30 2 4" xfId="2801" xr:uid="{1E191056-ECDF-4BA4-8ADE-67688ED3B39F}"/>
    <cellStyle name="Normal 30 2 5" xfId="2798" xr:uid="{6D8C82D6-E433-4FC7-A7D4-1639C8E7E161}"/>
    <cellStyle name="Normal 30 3" xfId="2802" xr:uid="{B57FF887-42CB-4667-B2F3-411962484D17}"/>
    <cellStyle name="Normal 30 4" xfId="2803" xr:uid="{D197D950-1499-417F-B736-BE8C724F4A88}"/>
    <cellStyle name="Normal 30 5" xfId="2804" xr:uid="{5AC7C601-BD9D-457C-8C3F-306765757447}"/>
    <cellStyle name="Normal 30 6" xfId="2805" xr:uid="{8DBA5C43-B12F-438D-90B6-5DD04BADB4B2}"/>
    <cellStyle name="Normal 30 7" xfId="2806" xr:uid="{96455A9A-9D0F-4D14-A1B1-24A3D0B40E9F}"/>
    <cellStyle name="Normal 30 8" xfId="2807" xr:uid="{3A3CC575-A027-4A91-A202-D74309CDC6C2}"/>
    <cellStyle name="Normal 30 9" xfId="2808" xr:uid="{AD9FF600-BB20-49D0-A83E-939E3846EE3C}"/>
    <cellStyle name="Normal 31" xfId="926" xr:uid="{00000000-0005-0000-0000-0000CE030000}"/>
    <cellStyle name="Normal 31 10" xfId="2809" xr:uid="{25881AEA-E80A-45D8-90F1-12FFF2EBA903}"/>
    <cellStyle name="Normal 31 2" xfId="1454" xr:uid="{00000000-0005-0000-0000-000020000000}"/>
    <cellStyle name="Normal 31 2 2" xfId="2811" xr:uid="{398EA737-5E64-4D9D-BA0A-4F52195271A4}"/>
    <cellStyle name="Normal 31 2 3" xfId="2812" xr:uid="{2BA70999-59CF-46CE-BB48-1FCF7841ACAF}"/>
    <cellStyle name="Normal 31 2 4" xfId="2813" xr:uid="{F453343E-B14D-414D-9444-8B3F210E47C7}"/>
    <cellStyle name="Normal 31 2 5" xfId="2810" xr:uid="{BEF378CF-8828-4E1B-80B3-139B340F04FC}"/>
    <cellStyle name="Normal 31 3" xfId="2814" xr:uid="{34BC98D2-B1DB-4479-A209-115AB126A91B}"/>
    <cellStyle name="Normal 31 4" xfId="2815" xr:uid="{C094CFCE-3871-4A1D-94CC-DA52050AF5FB}"/>
    <cellStyle name="Normal 31 5" xfId="2816" xr:uid="{6208E752-3CDA-4131-B3FE-B13EB7E6677D}"/>
    <cellStyle name="Normal 31 6" xfId="2817" xr:uid="{D7B471E8-B1D5-4496-A718-6797A6D2CA8F}"/>
    <cellStyle name="Normal 31 7" xfId="2818" xr:uid="{94B75CAA-62D8-41C2-A4CD-8D34959C9A51}"/>
    <cellStyle name="Normal 31 8" xfId="2819" xr:uid="{76188D0A-72DF-4A4B-A162-5B619102E8D8}"/>
    <cellStyle name="Normal 31 9" xfId="2820" xr:uid="{F3C4083B-95A3-4188-862F-CE732FB0A8FD}"/>
    <cellStyle name="Normal 32" xfId="966" xr:uid="{00000000-0005-0000-0000-0000D0030000}"/>
    <cellStyle name="Normal 32 10" xfId="3542" xr:uid="{4AC4C677-3F70-4C82-A945-D42A5CEE557D}"/>
    <cellStyle name="Normal 32 11" xfId="2821" xr:uid="{967F431E-938B-44E7-90D2-0B9FF8EC7A60}"/>
    <cellStyle name="Normal 32 2" xfId="1428" xr:uid="{00000000-0005-0000-0000-000021000000}"/>
    <cellStyle name="Normal 32 2 2" xfId="2823" xr:uid="{1A7767E3-434F-40BB-8A2F-87D1F2F7393C}"/>
    <cellStyle name="Normal 32 2 3" xfId="2824" xr:uid="{64FF20F3-7557-41C7-ADB0-4A9A92889370}"/>
    <cellStyle name="Normal 32 2 4" xfId="2825" xr:uid="{ADA997EE-05D8-4ED2-A3DA-078C6620E8FF}"/>
    <cellStyle name="Normal 32 2 5" xfId="2822" xr:uid="{9BE39474-B1CE-4FDA-B529-DA435DB1F89B}"/>
    <cellStyle name="Normal 32 3" xfId="2826" xr:uid="{B3A573F7-9C2A-4856-842D-67D9A1254B88}"/>
    <cellStyle name="Normal 32 4" xfId="2827" xr:uid="{4AD2B5EC-6BDB-4686-A749-A22460B62490}"/>
    <cellStyle name="Normal 32 5" xfId="2828" xr:uid="{DE66411C-12DC-490F-9554-B11993FD0588}"/>
    <cellStyle name="Normal 32 6" xfId="2829" xr:uid="{9D3115D0-4DE2-4BE9-915F-7E1F9C0B9E88}"/>
    <cellStyle name="Normal 32 7" xfId="2830" xr:uid="{BFF37581-3623-45A2-A749-DF0081F10C02}"/>
    <cellStyle name="Normal 32 8" xfId="2831" xr:uid="{2860DEA3-49A2-4C47-9998-74CF2C572589}"/>
    <cellStyle name="Normal 32 9" xfId="2832" xr:uid="{0E9A054E-18AB-4748-B148-F6A0C0048120}"/>
    <cellStyle name="Normal 33" xfId="967" xr:uid="{00000000-0005-0000-0000-000028050000}"/>
    <cellStyle name="Normal 33 2" xfId="1383" xr:uid="{00000000-0005-0000-0000-000022000000}"/>
    <cellStyle name="Normal 33 3" xfId="2100" xr:uid="{B3DF27A8-2616-4FB7-B6AF-C0221C789012}"/>
    <cellStyle name="Normal 33 4" xfId="3543" xr:uid="{FDD2A6BE-AC48-4D9E-B39C-ECD932BCB125}"/>
    <cellStyle name="Normal 34" xfId="973" xr:uid="{00000000-0005-0000-0000-000059050000}"/>
    <cellStyle name="Normal 34 2" xfId="969" xr:uid="{00000000-0005-0000-0000-000024000000}"/>
    <cellStyle name="Normal 34 3" xfId="1402" xr:uid="{00000000-0005-0000-0000-000023000000}"/>
    <cellStyle name="Normal 34 4" xfId="2101" xr:uid="{F3A325C6-6F36-4828-8FEA-BF0C7D73D457}"/>
    <cellStyle name="Normal 35" xfId="1017" xr:uid="{00000000-0005-0000-0000-00005B050000}"/>
    <cellStyle name="Normal 35 2" xfId="1395" xr:uid="{00000000-0005-0000-0000-000025000000}"/>
    <cellStyle name="Normal 35 3" xfId="2103" xr:uid="{3EAF9780-51CF-4C50-AD8E-3A82F8234A31}"/>
    <cellStyle name="Normal 35 4" xfId="3544" xr:uid="{F97F6454-225F-46F5-80A6-F884D8E4B6D3}"/>
    <cellStyle name="Normal 36" xfId="1422" xr:uid="{00000000-0005-0000-0000-000026000000}"/>
    <cellStyle name="Normal 37" xfId="1421" xr:uid="{00000000-0005-0000-0000-000027000000}"/>
    <cellStyle name="Normal 37 2" xfId="3545" xr:uid="{7D2B3264-E01A-4DA3-94BF-508C6DB0F447}"/>
    <cellStyle name="Normal 38" xfId="1435" xr:uid="{00000000-0005-0000-0000-000028000000}"/>
    <cellStyle name="Normal 38 2" xfId="1282" xr:uid="{00000000-0005-0000-0000-000029000000}"/>
    <cellStyle name="Normal 39" xfId="1455" xr:uid="{00000000-0005-0000-0000-00002A000000}"/>
    <cellStyle name="Normal 4" xfId="54" xr:uid="{00000000-0005-0000-0000-000039000000}"/>
    <cellStyle name="Normal 4 10" xfId="2834" xr:uid="{B6890A43-9FA1-415D-881B-D48B010AB98B}"/>
    <cellStyle name="Normal 4 10 2" xfId="2835" xr:uid="{067AC1A2-1E21-45B7-B38F-EDE460EF4827}"/>
    <cellStyle name="Normal 4 10 3" xfId="2836" xr:uid="{714A35FC-4DFF-4BFE-8820-7BCF343EF826}"/>
    <cellStyle name="Normal 4 10 4" xfId="2837" xr:uid="{6A581597-1152-4DB6-928B-7F19C7DA33B8}"/>
    <cellStyle name="Normal 4 10 5" xfId="2838" xr:uid="{9786806D-53BC-4F90-BA0F-8EF808FA26EB}"/>
    <cellStyle name="Normal 4 10 6" xfId="2839" xr:uid="{A11344E6-C27A-4467-B112-44403F18151F}"/>
    <cellStyle name="Normal 4 10 7" xfId="2840" xr:uid="{3C278DAC-35B2-4F26-A758-5148D45B52B5}"/>
    <cellStyle name="Normal 4 10 8" xfId="2841" xr:uid="{CF5F12C3-4234-4298-BA43-032E3DEBAA57}"/>
    <cellStyle name="Normal 4 11" xfId="2842" xr:uid="{57887524-BA8B-4E3C-B859-C48C0D4B0974}"/>
    <cellStyle name="Normal 4 11 2" xfId="2843" xr:uid="{F7BE63A3-1DCC-4D8F-8005-63AEEFE56BC3}"/>
    <cellStyle name="Normal 4 11 3" xfId="2844" xr:uid="{17E7DA0B-81CD-4ADC-A94F-D0F9558A8D47}"/>
    <cellStyle name="Normal 4 11 4" xfId="2845" xr:uid="{5190FB55-A673-411D-9187-8420B57DF76A}"/>
    <cellStyle name="Normal 4 11 5" xfId="2846" xr:uid="{D6E129E5-34F4-4974-A68A-808BD19DD416}"/>
    <cellStyle name="Normal 4 11 6" xfId="2847" xr:uid="{E6104C03-CA2B-4BAF-89D3-A5D25240F20F}"/>
    <cellStyle name="Normal 4 11 7" xfId="2848" xr:uid="{0BD45A6B-52D1-48D0-A8E6-5B4D970C1C24}"/>
    <cellStyle name="Normal 4 11 8" xfId="2849" xr:uid="{3D75F273-4649-4185-895A-041CC1D608CE}"/>
    <cellStyle name="Normal 4 12" xfId="2850" xr:uid="{7A9F06B4-F9D7-45E2-9AF3-ED06E4985432}"/>
    <cellStyle name="Normal 4 12 2" xfId="2851" xr:uid="{6DA896CA-EA06-4EFB-B141-7AE98E465BBB}"/>
    <cellStyle name="Normal 4 12 3" xfId="2852" xr:uid="{CDB44489-4349-479A-B23B-E02D5FD65E7A}"/>
    <cellStyle name="Normal 4 12 4" xfId="2853" xr:uid="{322400C6-453A-496E-81D1-38AF42E9F1E5}"/>
    <cellStyle name="Normal 4 12 5" xfId="2854" xr:uid="{B97EF23E-D324-4E28-A04A-11EAFF65CA28}"/>
    <cellStyle name="Normal 4 12 6" xfId="2855" xr:uid="{930029E3-A790-4F23-86DE-0CF62CC0C15E}"/>
    <cellStyle name="Normal 4 12 7" xfId="2856" xr:uid="{5C351805-1C93-49E6-B8A8-32B679B6CADA}"/>
    <cellStyle name="Normal 4 12 8" xfId="2857" xr:uid="{F79C3EE3-E808-4668-A46C-8252650BA232}"/>
    <cellStyle name="Normal 4 13" xfId="2858" xr:uid="{4E72B6AB-15F0-4EAB-8238-3E18446C6939}"/>
    <cellStyle name="Normal 4 13 2" xfId="2859" xr:uid="{CE8E320A-24A2-4BE5-B9EC-39FDD39D6E28}"/>
    <cellStyle name="Normal 4 13 3" xfId="2860" xr:uid="{03161D02-AE78-4EDD-8A6A-F479727C5FD5}"/>
    <cellStyle name="Normal 4 13 4" xfId="2861" xr:uid="{345CD2B4-2275-48BA-9FF4-B0199185A9FA}"/>
    <cellStyle name="Normal 4 13 5" xfId="2862" xr:uid="{82AA785C-ABEC-46A3-92A4-06BB19AC9ADD}"/>
    <cellStyle name="Normal 4 13 6" xfId="2863" xr:uid="{F2A4FA1D-8967-4F4A-B115-046B1F362C92}"/>
    <cellStyle name="Normal 4 13 7" xfId="2864" xr:uid="{338AE054-F660-449C-9B66-CBB7CFCCD3E5}"/>
    <cellStyle name="Normal 4 13 8" xfId="2865" xr:uid="{2B264EA8-2A17-4D55-A7CE-7C49C5CECC41}"/>
    <cellStyle name="Normal 4 14" xfId="2866" xr:uid="{EB569FFA-2C4B-4D53-B90E-C7318CBBFA0E}"/>
    <cellStyle name="Normal 4 14 2" xfId="2867" xr:uid="{48870871-EA28-42C8-AE16-B5EC023F041B}"/>
    <cellStyle name="Normal 4 14 3" xfId="2868" xr:uid="{F56FA62F-3CFB-4CED-AC7D-3E2CD56CF66C}"/>
    <cellStyle name="Normal 4 14 4" xfId="2869" xr:uid="{E079A1EF-15B9-4290-B33E-59DF4DB8B8A7}"/>
    <cellStyle name="Normal 4 14 5" xfId="2870" xr:uid="{AF5678A3-9BA4-4708-AE4E-D3DEFB90F96B}"/>
    <cellStyle name="Normal 4 14 6" xfId="2871" xr:uid="{4CC9992D-AE6D-4DF8-AC1C-F0C248681B13}"/>
    <cellStyle name="Normal 4 14 7" xfId="2872" xr:uid="{CD677C77-ADD6-4260-8C58-FE0AC46327ED}"/>
    <cellStyle name="Normal 4 14 8" xfId="2873" xr:uid="{DD2465A3-A0AE-4C2C-B407-E7E9D5B5D065}"/>
    <cellStyle name="Normal 4 15" xfId="2874" xr:uid="{548D8D45-04C3-4D6E-909B-D697BBE99F78}"/>
    <cellStyle name="Normal 4 15 2" xfId="2875" xr:uid="{9A869C13-DC33-4FF1-8924-787108FA9399}"/>
    <cellStyle name="Normal 4 15 3" xfId="2876" xr:uid="{FA3A7E29-32DA-4635-9465-75A1F9AF069E}"/>
    <cellStyle name="Normal 4 15 4" xfId="2877" xr:uid="{9E613BC2-CA1A-4582-89C1-10E0291C3CBB}"/>
    <cellStyle name="Normal 4 15 5" xfId="2878" xr:uid="{F8546146-F44B-48CF-93A5-3BF92A344073}"/>
    <cellStyle name="Normal 4 15 6" xfId="2879" xr:uid="{AEE6BBB7-E0FE-4E54-BFA0-20180564CE01}"/>
    <cellStyle name="Normal 4 15 7" xfId="2880" xr:uid="{0D9B1FBC-DD14-4F19-AEEF-FF34DE4C2181}"/>
    <cellStyle name="Normal 4 15 8" xfId="2881" xr:uid="{8B739087-EE2A-4118-B924-341A34E15C70}"/>
    <cellStyle name="Normal 4 16" xfId="2882" xr:uid="{48AEDAC1-457F-4C8D-BD98-C86EB61B4E38}"/>
    <cellStyle name="Normal 4 16 2" xfId="2883" xr:uid="{05B4526B-6A15-4CCC-902E-181F8D374041}"/>
    <cellStyle name="Normal 4 16 3" xfId="2884" xr:uid="{8477B447-282C-4941-85CB-58CF146BCE04}"/>
    <cellStyle name="Normal 4 16 4" xfId="2885" xr:uid="{3323D923-970F-44C7-935A-B624D90531A3}"/>
    <cellStyle name="Normal 4 16 5" xfId="2886" xr:uid="{DE25704E-489D-4B8C-8A47-6FB034E25043}"/>
    <cellStyle name="Normal 4 16 6" xfId="2887" xr:uid="{BCF06146-E7F8-47FA-BDB2-C913F2A313A1}"/>
    <cellStyle name="Normal 4 16 7" xfId="2888" xr:uid="{1280BB4C-356B-4A32-9B53-DEA656C60D8F}"/>
    <cellStyle name="Normal 4 16 8" xfId="2889" xr:uid="{43AA3A42-3BEB-4DE6-AC2A-DBD1BB29255E}"/>
    <cellStyle name="Normal 4 17" xfId="2890" xr:uid="{85FE9552-5A84-42FF-8A90-41D2316BBE07}"/>
    <cellStyle name="Normal 4 17 2" xfId="2891" xr:uid="{EF5657E7-E6AD-4C27-9C1B-A0E1C5651B33}"/>
    <cellStyle name="Normal 4 17 3" xfId="2892" xr:uid="{5206EE10-3CD1-4D6A-B513-89BD8D8D4C33}"/>
    <cellStyle name="Normal 4 17 4" xfId="2893" xr:uid="{D4BA4509-E091-482E-ABCA-9DE0E29A9836}"/>
    <cellStyle name="Normal 4 17 5" xfId="2894" xr:uid="{A9773421-0B0A-4E5E-83D1-A708B4BF013C}"/>
    <cellStyle name="Normal 4 17 6" xfId="2895" xr:uid="{1F6CF5E1-88A3-498A-884A-0FE42F6533EC}"/>
    <cellStyle name="Normal 4 17 7" xfId="2896" xr:uid="{CA42BD82-A468-4526-BE63-A338946AC467}"/>
    <cellStyle name="Normal 4 17 8" xfId="2897" xr:uid="{9AE93407-B42E-4D9C-A166-3DCE90723524}"/>
    <cellStyle name="Normal 4 18" xfId="2898" xr:uid="{E6BD61BD-797E-43BD-847F-455D6393AC15}"/>
    <cellStyle name="Normal 4 18 2" xfId="2899" xr:uid="{5341F9F5-BCD7-4AC2-A685-D7B027DEC87A}"/>
    <cellStyle name="Normal 4 18 3" xfId="2900" xr:uid="{02CDC127-A922-4F3C-9DAD-A1870A6D7F8B}"/>
    <cellStyle name="Normal 4 18 4" xfId="2901" xr:uid="{5AECA923-1211-412C-A8AB-6A42D210F13B}"/>
    <cellStyle name="Normal 4 18 5" xfId="2902" xr:uid="{8C525084-AE10-46AE-B8E4-FA7A769FF61E}"/>
    <cellStyle name="Normal 4 18 6" xfId="2903" xr:uid="{93481E7A-34BB-49EC-9508-58317E2C1BC4}"/>
    <cellStyle name="Normal 4 18 7" xfId="2904" xr:uid="{18EF5038-1238-4304-8B4A-315B5615A685}"/>
    <cellStyle name="Normal 4 18 8" xfId="2905" xr:uid="{1A15B854-5EEA-488D-A60E-2DA39920FB8E}"/>
    <cellStyle name="Normal 4 19" xfId="2906" xr:uid="{B3964682-EBF5-4258-B971-B685F35D0E5E}"/>
    <cellStyle name="Normal 4 19 2" xfId="2907" xr:uid="{E2A74299-024C-47DD-A5CC-46434E897424}"/>
    <cellStyle name="Normal 4 19 3" xfId="2908" xr:uid="{545ACA0D-1756-4730-9C93-A1703F7440EB}"/>
    <cellStyle name="Normal 4 19 4" xfId="2909" xr:uid="{7D0CB34E-28CB-4CCE-BC49-8C651DF74C54}"/>
    <cellStyle name="Normal 4 19 5" xfId="2910" xr:uid="{8CF0EBA5-00C0-424C-A1ED-5BB183A05B43}"/>
    <cellStyle name="Normal 4 19 6" xfId="2911" xr:uid="{0FF9DC73-B026-4BE4-98A2-100D03E0DD5A}"/>
    <cellStyle name="Normal 4 19 7" xfId="2912" xr:uid="{D465952E-10C3-407D-B36E-1F6F0D55C7F4}"/>
    <cellStyle name="Normal 4 19 8" xfId="2913" xr:uid="{FF5F4CD3-21BC-4063-A2B2-EF0F25BA60C1}"/>
    <cellStyle name="Normal 4 2" xfId="196" xr:uid="{C354E0DF-C3C5-4CA9-A531-F55855723B9B}"/>
    <cellStyle name="Normal 4 2 10" xfId="3442" xr:uid="{102F487B-066E-4B28-A429-B0D3DCC1D6D6}"/>
    <cellStyle name="Normal 4 2 11" xfId="2914" xr:uid="{D5F91F81-56F9-4318-B01F-CFCA7758ED09}"/>
    <cellStyle name="Normal 4 2 2" xfId="682" xr:uid="{00000000-0005-0000-0000-00004F000000}"/>
    <cellStyle name="Normal 4 2 2 2" xfId="929" xr:uid="{82A83A2C-0A27-4479-8C73-7FFB678F383E}"/>
    <cellStyle name="Normal 4 2 2 3" xfId="2915" xr:uid="{D3814FAB-9797-4006-8D31-A65BAEF3D24E}"/>
    <cellStyle name="Normal 4 2 3" xfId="755" xr:uid="{1EB6BBA0-4E1B-4BB5-93DB-340EF6148157}"/>
    <cellStyle name="Normal 4 2 3 2" xfId="2916" xr:uid="{2ABF5093-4153-435A-9131-1CA05F270637}"/>
    <cellStyle name="Normal 4 2 4" xfId="881" xr:uid="{00000000-0005-0000-0000-00004E000000}"/>
    <cellStyle name="Normal 4 2 4 2" xfId="2917" xr:uid="{3FACA512-9411-4435-9BC9-53E7CA2A8ED3}"/>
    <cellStyle name="Normal 4 2 5" xfId="1269" xr:uid="{00000000-0005-0000-0000-000091010000}"/>
    <cellStyle name="Normal 4 2 5 2" xfId="2918" xr:uid="{7D351E09-9E7E-4832-BB2D-F2B6CC98AA62}"/>
    <cellStyle name="Normal 4 2 6" xfId="2919" xr:uid="{1403E556-9F65-471F-A313-D6D939E84E22}"/>
    <cellStyle name="Normal 4 2 7" xfId="2920" xr:uid="{E4DAED7A-DBA1-400A-ABB3-424585639D43}"/>
    <cellStyle name="Normal 4 2 8" xfId="2921" xr:uid="{DB2EFF4B-8D50-41E1-AF73-81CF0D88C9A3}"/>
    <cellStyle name="Normal 4 2 9" xfId="3644" xr:uid="{883C7E5E-6071-4DA5-AEDD-3EA0DD37437A}"/>
    <cellStyle name="Normal 4 20" xfId="2922" xr:uid="{3EBEAFD0-959F-4513-A1A5-C74F4887E660}"/>
    <cellStyle name="Normal 4 20 2" xfId="2923" xr:uid="{8CB6C8F6-AB25-440A-B3B0-08DCBE46E012}"/>
    <cellStyle name="Normal 4 20 3" xfId="2924" xr:uid="{4741ADA2-C55B-446D-A78F-D39599049AF7}"/>
    <cellStyle name="Normal 4 20 4" xfId="2925" xr:uid="{DDE5E5E1-7462-4CB9-A386-EFA37A44B1D8}"/>
    <cellStyle name="Normal 4 20 5" xfId="2926" xr:uid="{C4513D32-1BFD-4445-AF5B-D2B6CEB12222}"/>
    <cellStyle name="Normal 4 20 6" xfId="2927" xr:uid="{5E2ED21D-18C3-4483-8852-27770B027F28}"/>
    <cellStyle name="Normal 4 20 7" xfId="2928" xr:uid="{E1377A75-9B41-47F4-8E6F-92B47CA9FDD4}"/>
    <cellStyle name="Normal 4 20 8" xfId="2929" xr:uid="{F156CEBC-A861-4006-9336-AC32CC281C7D}"/>
    <cellStyle name="Normal 4 21" xfId="2930" xr:uid="{2686373A-8B36-4BD0-BADD-37F9ACC0D686}"/>
    <cellStyle name="Normal 4 21 2" xfId="2931" xr:uid="{C179ABBB-329C-4558-B442-08719F2E49C4}"/>
    <cellStyle name="Normal 4 21 3" xfId="2932" xr:uid="{E9E61132-0C8F-46E0-B72A-7BC6CFF22F9C}"/>
    <cellStyle name="Normal 4 21 4" xfId="2933" xr:uid="{66D671BB-2268-4D22-AFDA-6AE101ACCB1D}"/>
    <cellStyle name="Normal 4 21 5" xfId="2934" xr:uid="{F810637F-A5C1-49D3-B391-9AC28E64FD50}"/>
    <cellStyle name="Normal 4 21 6" xfId="2935" xr:uid="{F1676182-816C-4EC9-9591-D2B33C93F785}"/>
    <cellStyle name="Normal 4 21 7" xfId="2936" xr:uid="{34E4F886-DAE3-4E03-89B1-3F9FE2F01274}"/>
    <cellStyle name="Normal 4 21 8" xfId="2937" xr:uid="{6AA58524-D5FC-4017-881F-1509F901FA96}"/>
    <cellStyle name="Normal 4 22" xfId="2938" xr:uid="{D52C41AE-D053-441A-8ED5-080B8B98391F}"/>
    <cellStyle name="Normal 4 22 2" xfId="2939" xr:uid="{CC2434A2-3AE7-426D-A357-DBF6C3B4AFEA}"/>
    <cellStyle name="Normal 4 22 3" xfId="2940" xr:uid="{75EAFDEC-1A01-427B-A7D5-262517D927BD}"/>
    <cellStyle name="Normal 4 22 4" xfId="2941" xr:uid="{B2D3EBE0-2F78-4260-965C-348E29D3DD54}"/>
    <cellStyle name="Normal 4 22 5" xfId="2942" xr:uid="{5B3622FD-CA1A-42BF-B82E-FAD00B494741}"/>
    <cellStyle name="Normal 4 22 6" xfId="2943" xr:uid="{39BC055A-17EB-4273-AF89-F1B1843ED2F6}"/>
    <cellStyle name="Normal 4 22 7" xfId="2944" xr:uid="{C2693955-8A1C-4D19-965C-E94F086FB706}"/>
    <cellStyle name="Normal 4 22 8" xfId="2945" xr:uid="{0EEEE8C6-F498-485C-B35B-223A6CCF86D7}"/>
    <cellStyle name="Normal 4 23" xfId="2946" xr:uid="{1F50944D-7CD3-40B2-AD8D-A4CE36D2CCB0}"/>
    <cellStyle name="Normal 4 23 2" xfId="2947" xr:uid="{04CF5FF5-2CC9-4D16-BE86-45BE1DD68E2F}"/>
    <cellStyle name="Normal 4 23 3" xfId="2948" xr:uid="{3ED20117-9CD6-46C4-AE17-CC3627CC34B4}"/>
    <cellStyle name="Normal 4 23 4" xfId="2949" xr:uid="{A15BC878-A649-4E93-86F9-C56ADE3847DC}"/>
    <cellStyle name="Normal 4 23 5" xfId="2950" xr:uid="{A5E7557D-54FE-47C2-A7FC-0F8C164F840C}"/>
    <cellStyle name="Normal 4 23 6" xfId="2951" xr:uid="{7A141F05-4B55-4C7D-8146-5C0E2E58134C}"/>
    <cellStyle name="Normal 4 23 7" xfId="2952" xr:uid="{B79900C5-09E9-4062-B692-F503E092EECE}"/>
    <cellStyle name="Normal 4 23 8" xfId="2953" xr:uid="{610257F8-29FC-47AC-8B0C-5567398037C4}"/>
    <cellStyle name="Normal 4 24" xfId="2954" xr:uid="{0D5C6054-8F5A-41F5-A82C-12018602C85C}"/>
    <cellStyle name="Normal 4 24 2" xfId="2955" xr:uid="{496B68E9-8E0C-4E06-924B-D6D77AA61B67}"/>
    <cellStyle name="Normal 4 24 3" xfId="2956" xr:uid="{73B05ED1-F4C7-4461-821C-8A3A2D8E28E2}"/>
    <cellStyle name="Normal 4 24 4" xfId="2957" xr:uid="{6F18DD0F-7377-4FD0-995C-96CBB2B38504}"/>
    <cellStyle name="Normal 4 24 5" xfId="2958" xr:uid="{AB082583-1FFD-46AE-B3BC-71DD3BC7EB2F}"/>
    <cellStyle name="Normal 4 24 6" xfId="2959" xr:uid="{E97B9320-53D4-4EC0-B9A2-A36F1DF4C0F9}"/>
    <cellStyle name="Normal 4 24 7" xfId="2960" xr:uid="{982C014B-3AA5-4541-8183-9590F638047D}"/>
    <cellStyle name="Normal 4 24 8" xfId="2961" xr:uid="{769DF510-BE6A-4D3D-99F5-D8B2FD77D3FA}"/>
    <cellStyle name="Normal 4 25" xfId="2962" xr:uid="{00B3CC8A-8855-49BC-86BE-C69650053760}"/>
    <cellStyle name="Normal 4 25 2" xfId="2963" xr:uid="{C987977D-D9D6-48CB-BD67-E5B9FE0FC4D0}"/>
    <cellStyle name="Normal 4 25 3" xfId="2964" xr:uid="{76B9AD01-CB03-46B4-9A28-CB262A3E0B16}"/>
    <cellStyle name="Normal 4 25 4" xfId="2965" xr:uid="{A89DBC6E-3A5B-45A6-8C5D-C187DD489FD2}"/>
    <cellStyle name="Normal 4 26" xfId="2966" xr:uid="{69C22A54-C008-4744-827D-584425473AF2}"/>
    <cellStyle name="Normal 4 27" xfId="2967" xr:uid="{5B1A9393-0223-46CA-866D-A35330E670CE}"/>
    <cellStyle name="Normal 4 28" xfId="2968" xr:uid="{E53C2096-7CB8-49DB-977E-98CA48571DB0}"/>
    <cellStyle name="Normal 4 29" xfId="2969" xr:uid="{AC4648B6-F188-4B78-9DA4-F58C8842F792}"/>
    <cellStyle name="Normal 4 3" xfId="188" xr:uid="{00000000-0005-0000-0000-000032000000}"/>
    <cellStyle name="Normal 4 3 2" xfId="681" xr:uid="{00000000-0005-0000-0000-000050000000}"/>
    <cellStyle name="Normal 4 3 2 2" xfId="2971" xr:uid="{ACF756A5-EE22-4235-A1C6-385B2E9E0311}"/>
    <cellStyle name="Normal 4 3 3" xfId="2972" xr:uid="{24F0C031-0C71-4E55-BB8F-363D797FC46B}"/>
    <cellStyle name="Normal 4 3 4" xfId="2973" xr:uid="{9CC01F4E-8C47-4FD1-8B82-089D9A044BCB}"/>
    <cellStyle name="Normal 4 3 5" xfId="2974" xr:uid="{8DBE3530-A4CB-464D-BC5A-2F97C2CF9A11}"/>
    <cellStyle name="Normal 4 3 6" xfId="2975" xr:uid="{F6288AAB-3846-4E1D-BFA5-6AFA3E8451F1}"/>
    <cellStyle name="Normal 4 3 7" xfId="2976" xr:uid="{32812C53-9EB9-48EF-A8E7-1A427A91592D}"/>
    <cellStyle name="Normal 4 3 8" xfId="2977" xr:uid="{1A3E2B1E-D5CC-4869-BC3F-346D27D894E5}"/>
    <cellStyle name="Normal 4 3 9" xfId="2970" xr:uid="{026728DD-A7F4-406C-8008-A4F92FF56B19}"/>
    <cellStyle name="Normal 4 30" xfId="2978" xr:uid="{27B62FFC-4464-4790-8DF8-F1D602C8F7C4}"/>
    <cellStyle name="Normal 4 31" xfId="2979" xr:uid="{E68AEA1C-80C6-493C-9AB2-9FC162713974}"/>
    <cellStyle name="Normal 4 32" xfId="3552" xr:uid="{B200AF31-D272-4CCA-98FA-CD8C7499A550}"/>
    <cellStyle name="Normal 4 33" xfId="3569" xr:uid="{E96CA4E8-CC48-4BC1-96EE-071669E69613}"/>
    <cellStyle name="Normal 4 34" xfId="3560" xr:uid="{45CB7B6F-8C7A-46D3-B522-66F4DF96FD3E}"/>
    <cellStyle name="Normal 4 35" xfId="2833" xr:uid="{1AA6D433-8D95-4686-8E39-17415252878E}"/>
    <cellStyle name="Normal 4 4" xfId="710" xr:uid="{E59CBC82-92CE-47D7-817B-8FD5280DD78B}"/>
    <cellStyle name="Normal 4 4 2" xfId="1080" xr:uid="{00000000-0005-0000-0000-000093010000}"/>
    <cellStyle name="Normal 4 4 2 2" xfId="2981" xr:uid="{3AD23211-FF3F-4EED-B629-6B289C52C2DD}"/>
    <cellStyle name="Normal 4 4 3" xfId="2982" xr:uid="{4CF2E2D4-88E3-4485-B470-F1E6A7B65B7A}"/>
    <cellStyle name="Normal 4 4 4" xfId="2983" xr:uid="{0D857877-9B93-4FC0-B73E-10D4881BBEBA}"/>
    <cellStyle name="Normal 4 4 5" xfId="2984" xr:uid="{9F40EC74-AA33-460D-83B5-025B6782758C}"/>
    <cellStyle name="Normal 4 4 6" xfId="2985" xr:uid="{3A856F2E-C60E-4E55-90C5-AE4C75788E45}"/>
    <cellStyle name="Normal 4 4 7" xfId="2986" xr:uid="{468798CB-2CDA-4AB4-BB6C-A06F4DC08767}"/>
    <cellStyle name="Normal 4 4 8" xfId="2987" xr:uid="{039EC156-90C9-4CB2-8994-DB59CB2E8C94}"/>
    <cellStyle name="Normal 4 4 9" xfId="2980" xr:uid="{1F78415E-9192-4B6D-9821-A08DFDD55D4B}"/>
    <cellStyle name="Normal 4 5" xfId="757" xr:uid="{192576D4-66B0-473A-87EA-6EF85DB815F4}"/>
    <cellStyle name="Normal 4 5 2" xfId="1378" xr:uid="{00000000-0005-0000-0000-000094010000}"/>
    <cellStyle name="Normal 4 5 2 2" xfId="2989" xr:uid="{BCFB6C63-8D14-4E2E-A29D-0A0317C4C4FA}"/>
    <cellStyle name="Normal 4 5 3" xfId="2990" xr:uid="{8C43375D-74B0-449C-B096-1AF7B33173E7}"/>
    <cellStyle name="Normal 4 5 4" xfId="2991" xr:uid="{C5590C54-7648-466B-BF2B-293046C93B9D}"/>
    <cellStyle name="Normal 4 5 5" xfId="2992" xr:uid="{8EF1008E-354E-45EF-8E9C-FA5DA03FC931}"/>
    <cellStyle name="Normal 4 5 6" xfId="2993" xr:uid="{D11928DB-978E-4748-A929-C8004BA3F2DB}"/>
    <cellStyle name="Normal 4 5 7" xfId="2994" xr:uid="{FE3A0C47-3BCD-4B1B-8769-A135C3A7134D}"/>
    <cellStyle name="Normal 4 5 8" xfId="2995" xr:uid="{BADA9D82-3F6E-405A-886C-80FDF9D9FEB8}"/>
    <cellStyle name="Normal 4 5 9" xfId="2988" xr:uid="{6E6464A1-20DB-4691-9CCD-5EE7133CED04}"/>
    <cellStyle name="Normal 4 6" xfId="662" xr:uid="{00000000-0005-0000-0000-00004D000000}"/>
    <cellStyle name="Normal 4 6 2" xfId="2997" xr:uid="{9397CC47-D3C4-40CB-B7CE-E2D58C75CAF1}"/>
    <cellStyle name="Normal 4 6 3" xfId="2998" xr:uid="{B072C5D9-2096-4125-A4C8-33EAD4DFD03A}"/>
    <cellStyle name="Normal 4 6 4" xfId="2999" xr:uid="{85485C02-79FC-429C-8734-C4AE3585CDFF}"/>
    <cellStyle name="Normal 4 6 5" xfId="3000" xr:uid="{7D5485B5-F22B-4BE9-975A-404A37DE8E3F}"/>
    <cellStyle name="Normal 4 6 6" xfId="3001" xr:uid="{1E37C76A-A257-4A83-9C92-4E3CAA2A9B8A}"/>
    <cellStyle name="Normal 4 6 7" xfId="3002" xr:uid="{B8E2CB75-87D7-4581-94C3-8FD21EB0CB1B}"/>
    <cellStyle name="Normal 4 6 8" xfId="3003" xr:uid="{A161E12E-70A7-4BC1-B4CF-19F6508647BF}"/>
    <cellStyle name="Normal 4 6 9" xfId="2996" xr:uid="{BCBC1DA7-1012-4F87-9058-633918C11364}"/>
    <cellStyle name="Normal 4 7" xfId="1457" xr:uid="{00000000-0005-0000-0000-00002B000000}"/>
    <cellStyle name="Normal 4 7 2" xfId="3005" xr:uid="{6C73056F-E139-4DDA-A033-87E846BA084F}"/>
    <cellStyle name="Normal 4 7 3" xfId="3006" xr:uid="{95AA3204-8E0C-48F3-80C3-06E84256C263}"/>
    <cellStyle name="Normal 4 7 4" xfId="3007" xr:uid="{D5F70103-B254-4222-9635-F4B0D884AF9B}"/>
    <cellStyle name="Normal 4 7 5" xfId="3008" xr:uid="{0D7C56EB-68F2-4F7E-AC31-8D2072FF2242}"/>
    <cellStyle name="Normal 4 7 6" xfId="3009" xr:uid="{58EAB56C-35C2-4782-9A89-79BAC3A0F00B}"/>
    <cellStyle name="Normal 4 7 7" xfId="3010" xr:uid="{BA4F5F4D-67EA-4E5F-9DE3-3400DE64467F}"/>
    <cellStyle name="Normal 4 7 8" xfId="3011" xr:uid="{1FE635B1-F259-4C30-A4C8-2C1E3A31F3FE}"/>
    <cellStyle name="Normal 4 7 9" xfId="3004" xr:uid="{9697EB93-55A3-4602-A176-7F2D1691264E}"/>
    <cellStyle name="Normal 4 8" xfId="3012" xr:uid="{D6AE9303-376D-4D33-823C-517AF77242D1}"/>
    <cellStyle name="Normal 4 8 2" xfId="3013" xr:uid="{3690913D-7BA2-46A4-99AE-51DBDDBC8996}"/>
    <cellStyle name="Normal 4 8 3" xfId="3014" xr:uid="{800D105D-0441-4155-8756-09D07DD3CEF2}"/>
    <cellStyle name="Normal 4 8 4" xfId="3015" xr:uid="{2E2F97F1-8E3E-49BE-8783-71676E5CD189}"/>
    <cellStyle name="Normal 4 8 5" xfId="3016" xr:uid="{BAF236FF-5EB8-40E8-B539-8C3994A2F957}"/>
    <cellStyle name="Normal 4 8 6" xfId="3017" xr:uid="{E431A273-BC11-4707-BBD0-43BE81E38C4D}"/>
    <cellStyle name="Normal 4 8 7" xfId="3018" xr:uid="{7157F711-33AC-4188-B156-D0E32976F147}"/>
    <cellStyle name="Normal 4 8 8" xfId="3019" xr:uid="{67DCC3F7-FF4F-4C80-8660-925823EB9446}"/>
    <cellStyle name="Normal 4 9" xfId="3020" xr:uid="{11021509-F64B-47C7-9A94-6915AC95C289}"/>
    <cellStyle name="Normal 4 9 2" xfId="3021" xr:uid="{1129F7D7-5503-4EEE-8BA6-01716ED80178}"/>
    <cellStyle name="Normal 4 9 3" xfId="3022" xr:uid="{C31962B6-4FF2-45E4-B698-F57AFAB6C546}"/>
    <cellStyle name="Normal 4 9 4" xfId="3023" xr:uid="{852A0222-8622-47E9-AC60-E106A6DF3156}"/>
    <cellStyle name="Normal 4 9 5" xfId="3024" xr:uid="{30A6C4D3-1381-4C8B-A31F-B7599A4C05D5}"/>
    <cellStyle name="Normal 4 9 6" xfId="3025" xr:uid="{F070E523-6813-4476-84BA-6DC256D9AC3E}"/>
    <cellStyle name="Normal 4 9 7" xfId="3026" xr:uid="{AC323DF8-F78B-42AE-9648-1A6CBA4B3289}"/>
    <cellStyle name="Normal 4 9 8" xfId="3027" xr:uid="{1D527821-62BB-44DF-85B2-D37D264DE0C2}"/>
    <cellStyle name="Normal 40" xfId="1429" xr:uid="{00000000-0005-0000-0000-00002C000000}"/>
    <cellStyle name="Normal 41" xfId="1431" xr:uid="{00000000-0005-0000-0000-00002D000000}"/>
    <cellStyle name="Normal 41 2" xfId="3652" xr:uid="{E5D871AB-7C36-4D79-B1A3-4AFDCF1ABA8C}"/>
    <cellStyle name="Normal 42" xfId="1018" xr:uid="{00000000-0005-0000-0000-00002E000000}"/>
    <cellStyle name="Normal 42 2" xfId="3028" xr:uid="{79CEC532-EDC7-4459-A471-F55B4201F056}"/>
    <cellStyle name="Normal 43" xfId="1404" xr:uid="{00000000-0005-0000-0000-00002F000000}"/>
    <cellStyle name="Normal 43 2" xfId="3030" xr:uid="{D2799E1E-B0C2-41AB-A18C-2FD6928B4211}"/>
    <cellStyle name="Normal 43 3" xfId="3029" xr:uid="{82054EE4-6F22-430E-B5C6-8F673CBF7E01}"/>
    <cellStyle name="Normal 44" xfId="1406" xr:uid="{00000000-0005-0000-0000-000030000000}"/>
    <cellStyle name="Normal 44 2" xfId="3032" xr:uid="{08C72114-17BB-4624-9565-ACABB0D5D8CC}"/>
    <cellStyle name="Normal 44 3" xfId="3033" xr:uid="{6E2091EE-0814-446D-A156-92EF69728E14}"/>
    <cellStyle name="Normal 44 4" xfId="3034" xr:uid="{E2E26CD6-4D44-4246-A25B-FC5BEB5F77AE}"/>
    <cellStyle name="Normal 44 5" xfId="3035" xr:uid="{6C450765-BFEF-47A7-BA0E-A122E8A70FEF}"/>
    <cellStyle name="Normal 44 6" xfId="3036" xr:uid="{284A8A3F-6B5C-4FED-882E-6991E9AF70E3}"/>
    <cellStyle name="Normal 44 7" xfId="3031" xr:uid="{58DD4235-0734-40D1-BE56-9AFB5C5A8859}"/>
    <cellStyle name="Normal 45" xfId="1390" xr:uid="{00000000-0005-0000-0000-000031000000}"/>
    <cellStyle name="Normal 45 2" xfId="3645" xr:uid="{EF96BD17-E707-4D8C-A194-D3A92C77B862}"/>
    <cellStyle name="Normal 46" xfId="1446" xr:uid="{00000000-0005-0000-0000-000032000000}"/>
    <cellStyle name="Normal 47" xfId="1459" xr:uid="{00000000-0005-0000-0000-000033000000}"/>
    <cellStyle name="Normal 47 2" xfId="3037" xr:uid="{4E97255F-31F2-4294-AFF8-748F071789DF}"/>
    <cellStyle name="Normal 48" xfId="1264" xr:uid="{00000000-0005-0000-0000-000034000000}"/>
    <cellStyle name="Normal 48 2" xfId="3546" xr:uid="{EF33F127-D62E-48B9-A46F-76122113F0B5}"/>
    <cellStyle name="Normal 48 3" xfId="3038" xr:uid="{6D76AF9A-E602-4834-9422-EAB739C930DF}"/>
    <cellStyle name="Normal 49" xfId="1447" xr:uid="{00000000-0005-0000-0000-000035000000}"/>
    <cellStyle name="Normal 49 2" xfId="3547" xr:uid="{30B52B03-D759-41EF-AE0F-28ACFE305CF4}"/>
    <cellStyle name="Normal 49 3" xfId="3039" xr:uid="{966AF73F-7ED4-4AAB-8AC6-EFC1132AE2C8}"/>
    <cellStyle name="Normal 5" xfId="55" xr:uid="{00000000-0005-0000-0000-00003A000000}"/>
    <cellStyle name="Normal 5 10" xfId="3041" xr:uid="{AF1729BF-6034-4189-98D4-951CC38F8824}"/>
    <cellStyle name="Normal 5 11" xfId="3042" xr:uid="{4FC16A0F-A96A-4D97-8922-2C3C16C5749D}"/>
    <cellStyle name="Normal 5 12" xfId="3043" xr:uid="{98BD0803-9515-4A0C-A905-2CB844B8BDF3}"/>
    <cellStyle name="Normal 5 13" xfId="3580" xr:uid="{D349DA2B-A56D-4FCE-A55B-9CC47CBA15C0}"/>
    <cellStyle name="Normal 5 14" xfId="3040" xr:uid="{7EEDB546-35B1-4EFD-8346-1FD90CADDE77}"/>
    <cellStyle name="Normal 5 2" xfId="613" xr:uid="{00000000-0005-0000-0000-00004F000000}"/>
    <cellStyle name="Normal 5 2 2" xfId="671" xr:uid="{00000000-0005-0000-0000-000052000000}"/>
    <cellStyle name="Normal 5 2 2 2" xfId="3045" xr:uid="{67F147B5-A603-4195-89AE-79182F1339B1}"/>
    <cellStyle name="Normal 5 2 3" xfId="930" xr:uid="{EE0C634D-ADF5-4E22-9D3F-34B4BC2E5A0E}"/>
    <cellStyle name="Normal 5 2 3 2" xfId="3046" xr:uid="{12359469-7024-45F9-B1C0-E635356C0B58}"/>
    <cellStyle name="Normal 5 2 4" xfId="3047" xr:uid="{611A1000-00AE-4E19-9ABF-3E60A9F731FC}"/>
    <cellStyle name="Normal 5 2 5" xfId="3048" xr:uid="{00A04608-91F2-4320-9310-4751B79FBFEE}"/>
    <cellStyle name="Normal 5 2 6" xfId="3049" xr:uid="{E5F71958-0FB0-4BFF-8346-62D2C610C131}"/>
    <cellStyle name="Normal 5 2 7" xfId="3050" xr:uid="{7DE30B55-CE1C-48C9-BF07-F8E45FCC367D}"/>
    <cellStyle name="Normal 5 2 8" xfId="3051" xr:uid="{9460FB55-9FBD-4E96-A5A9-1F7684D5464B}"/>
    <cellStyle name="Normal 5 2 9" xfId="3044" xr:uid="{61FAC3E8-59AD-48AF-9BBE-63E103D2698B}"/>
    <cellStyle name="Normal 5 3" xfId="760" xr:uid="{9A55F012-29B9-4D59-A7A5-59936CA7B974}"/>
    <cellStyle name="Normal 5 3 2" xfId="3053" xr:uid="{658928F8-1174-440A-AA44-046500AEFFE8}"/>
    <cellStyle name="Normal 5 3 3" xfId="3054" xr:uid="{C5D5E7D0-A81B-4DD7-AE6D-EF83BCCE68C9}"/>
    <cellStyle name="Normal 5 3 4" xfId="3055" xr:uid="{B3FFFCD2-4763-4F64-B48B-107B41607F9B}"/>
    <cellStyle name="Normal 5 3 5" xfId="3056" xr:uid="{B6260841-C807-4D27-BFAC-4FFDA46E91D9}"/>
    <cellStyle name="Normal 5 3 6" xfId="3057" xr:uid="{63683341-79D9-4A71-A65E-780F29A5B3CF}"/>
    <cellStyle name="Normal 5 3 7" xfId="3058" xr:uid="{5E1E9D2A-4163-45EF-B931-D819D60ED94E}"/>
    <cellStyle name="Normal 5 3 8" xfId="3059" xr:uid="{1DAD51F1-3AE9-40C1-A68D-A70432CD8199}"/>
    <cellStyle name="Normal 5 3 9" xfId="3052" xr:uid="{ED30379B-166C-4F04-BF54-88F1CF5A27BE}"/>
    <cellStyle name="Normal 5 4" xfId="784" xr:uid="{EC095524-B008-499A-876B-73490E5DC835}"/>
    <cellStyle name="Normal 5 4 2" xfId="1334" xr:uid="{00000000-0005-0000-0000-000098010000}"/>
    <cellStyle name="Normal 5 4 2 2" xfId="3061" xr:uid="{84E0EAAF-FEC0-4121-A201-3DCE5D42ADFF}"/>
    <cellStyle name="Normal 5 4 3" xfId="3062" xr:uid="{D87AE7F6-00AC-4276-8052-D8A1D59F5EB0}"/>
    <cellStyle name="Normal 5 4 4" xfId="3063" xr:uid="{FD8E8BAB-CE28-490C-A18B-D1313A475E07}"/>
    <cellStyle name="Normal 5 4 5" xfId="3064" xr:uid="{BE3E6261-1420-455B-9D30-483A56B8F5BA}"/>
    <cellStyle name="Normal 5 4 6" xfId="3065" xr:uid="{9F787433-0EE7-4529-80AF-0ADA6BEC010E}"/>
    <cellStyle name="Normal 5 4 7" xfId="3066" xr:uid="{D7C81C5B-C02C-4A65-B133-D72564816648}"/>
    <cellStyle name="Normal 5 4 8" xfId="3067" xr:uid="{A2434F3E-18ED-4B4E-85E3-D471344FE49F}"/>
    <cellStyle name="Normal 5 4 9" xfId="3060" xr:uid="{E1F8FCB8-3E2D-4071-8BFB-B143034555BE}"/>
    <cellStyle name="Normal 5 5" xfId="1097" xr:uid="{00000000-0005-0000-0000-000099010000}"/>
    <cellStyle name="Normal 5 5 2" xfId="3069" xr:uid="{83D55A5E-0D2D-4719-86E3-BF6872C512D7}"/>
    <cellStyle name="Normal 5 5 3" xfId="3070" xr:uid="{B86996F5-76EB-4D2A-872F-B0D62AE5850E}"/>
    <cellStyle name="Normal 5 5 4" xfId="3071" xr:uid="{542CF7D1-63D0-4C35-8F14-F0B40842B0CB}"/>
    <cellStyle name="Normal 5 5 5" xfId="3072" xr:uid="{ECC859B2-25BA-480B-BD47-AD1090176AE4}"/>
    <cellStyle name="Normal 5 5 6" xfId="3073" xr:uid="{9786FA14-DBE0-44A7-8917-E0EBD6724FDD}"/>
    <cellStyle name="Normal 5 5 7" xfId="3074" xr:uid="{0D57DE73-168D-43CD-B1DD-35BE5486DD44}"/>
    <cellStyle name="Normal 5 5 8" xfId="3075" xr:uid="{48603057-878C-45AC-B8B1-C7AA1228A7CF}"/>
    <cellStyle name="Normal 5 5 9" xfId="3068" xr:uid="{32B67D6B-B0F4-4C23-A1A0-EAE5DD322A2F}"/>
    <cellStyle name="Normal 5 6" xfId="1409" xr:uid="{00000000-0005-0000-0000-000036000000}"/>
    <cellStyle name="Normal 5 6 2" xfId="3077" xr:uid="{A4121A73-C8B1-44A6-A0F2-7D19A7AC6504}"/>
    <cellStyle name="Normal 5 6 3" xfId="3078" xr:uid="{5774312F-1777-4A62-AD53-62D8C9A99840}"/>
    <cellStyle name="Normal 5 6 4" xfId="3079" xr:uid="{71E73E17-22D3-4AF1-9B2B-17E38BCB082F}"/>
    <cellStyle name="Normal 5 6 5" xfId="3080" xr:uid="{19312273-8BE7-4848-A533-71748FAA7819}"/>
    <cellStyle name="Normal 5 6 6" xfId="3081" xr:uid="{96DE688B-5CD6-4DF4-AC03-3AA664473FAD}"/>
    <cellStyle name="Normal 5 6 7" xfId="3082" xr:uid="{F2B3AFEF-05E8-41F4-8224-EBAE376666A5}"/>
    <cellStyle name="Normal 5 6 8" xfId="3083" xr:uid="{4D626B1A-B957-41BD-98B8-04277CE06963}"/>
    <cellStyle name="Normal 5 6 9" xfId="3076" xr:uid="{AA2218DE-5243-4CC6-BD44-27AB89A1E8B5}"/>
    <cellStyle name="Normal 5 7" xfId="3084" xr:uid="{D2C8E81F-91EE-475E-BE8C-FD8CD26C4097}"/>
    <cellStyle name="Normal 5 7 2" xfId="3085" xr:uid="{023D91FF-3ED0-493B-9042-D593F5895783}"/>
    <cellStyle name="Normal 5 7 3" xfId="3086" xr:uid="{0FAD6C3E-002A-4FB6-93A2-7E98EB16C0B3}"/>
    <cellStyle name="Normal 5 7 4" xfId="3087" xr:uid="{AF2E97C9-ED90-4B65-889D-269F632EBBD0}"/>
    <cellStyle name="Normal 5 7 5" xfId="3088" xr:uid="{2CD68456-F62F-4C2A-9BF7-6AC3384DCE48}"/>
    <cellStyle name="Normal 5 7 6" xfId="3089" xr:uid="{8017D845-64F8-4AAA-8944-A891741A74EE}"/>
    <cellStyle name="Normal 5 7 7" xfId="3090" xr:uid="{ECA47268-753C-4FE8-A5FE-B85F07F87587}"/>
    <cellStyle name="Normal 5 7 8" xfId="3091" xr:uid="{408110AE-4D22-45F6-8D13-EF6BF70BDAB8}"/>
    <cellStyle name="Normal 5 8" xfId="3092" xr:uid="{3A8CF2F8-1C83-474C-B283-F076AE2AE25F}"/>
    <cellStyle name="Normal 5 8 2" xfId="3093" xr:uid="{63C0B3E9-6098-4E04-B76C-A4034EE3F1C6}"/>
    <cellStyle name="Normal 5 8 3" xfId="3094" xr:uid="{8CE8D84F-AB92-4A54-8935-83A571EA9907}"/>
    <cellStyle name="Normal 5 8 4" xfId="3095" xr:uid="{025761CE-ED4A-4244-9171-6D0B6ABA41BD}"/>
    <cellStyle name="Normal 5 9" xfId="3096" xr:uid="{151197DB-6C0B-4F3E-B435-852632A9E6F4}"/>
    <cellStyle name="Normal 50" xfId="1432" xr:uid="{00000000-0005-0000-0000-000037000000}"/>
    <cellStyle name="Normal 50 2" xfId="3097" xr:uid="{AE440C4C-D700-4C9E-90EE-4E9473D8C3B4}"/>
    <cellStyle name="Normal 51" xfId="1458" xr:uid="{00000000-0005-0000-0000-000038000000}"/>
    <cellStyle name="Normal 51 2" xfId="3548" xr:uid="{A7D21158-574B-4F92-AE88-1BCADD058664}"/>
    <cellStyle name="Normal 51 3" xfId="3098" xr:uid="{15D4C612-66E1-4FEA-A39A-E2679822F1E4}"/>
    <cellStyle name="Normal 52" xfId="1412" xr:uid="{00000000-0005-0000-0000-000039000000}"/>
    <cellStyle name="Normal 52 2" xfId="3099" xr:uid="{071AEF6D-C733-421A-B99F-970372187244}"/>
    <cellStyle name="Normal 53" xfId="1444" xr:uid="{00000000-0005-0000-0000-00003A000000}"/>
    <cellStyle name="Normal 53 2" xfId="3100" xr:uid="{069546C0-127D-4302-AFD5-DF9EE7975C88}"/>
    <cellStyle name="Normal 54" xfId="1449" xr:uid="{00000000-0005-0000-0000-00003B000000}"/>
    <cellStyle name="Normal 54 2" xfId="3101" xr:uid="{16F0050B-7680-4522-BF35-B45D3683E554}"/>
    <cellStyle name="Normal 55" xfId="1000" xr:uid="{00000000-0005-0000-0000-00003C000000}"/>
    <cellStyle name="Normal 55 2" xfId="3102" xr:uid="{70C8E886-7709-4070-84EF-55E8F4DF14B0}"/>
    <cellStyle name="Normal 56" xfId="1410" xr:uid="{00000000-0005-0000-0000-00003D000000}"/>
    <cellStyle name="Normal 56 2" xfId="3103" xr:uid="{8906418D-3139-47EA-9B8A-C968293BF204}"/>
    <cellStyle name="Normal 57" xfId="1440" xr:uid="{00000000-0005-0000-0000-00003E000000}"/>
    <cellStyle name="Normal 57 2" xfId="3549" xr:uid="{3F50B753-F02B-4322-AC94-F2734391EF62}"/>
    <cellStyle name="Normal 58" xfId="1380" xr:uid="{00000000-0005-0000-0000-00003F000000}"/>
    <cellStyle name="Normal 58 2" xfId="3550" xr:uid="{7A322697-79DA-43A6-B247-1C542CA4B75F}"/>
    <cellStyle name="Normal 59" xfId="1418" xr:uid="{00000000-0005-0000-0000-000040000000}"/>
    <cellStyle name="Normal 6" xfId="14" xr:uid="{00000000-0005-0000-0000-00003B000000}"/>
    <cellStyle name="Normal 6 10" xfId="3105" xr:uid="{1395381F-5EC9-4608-AB4D-2B96AE4E84F4}"/>
    <cellStyle name="Normal 6 11" xfId="3106" xr:uid="{1AE21E03-E889-4340-B9E9-7DBDE9B3973B}"/>
    <cellStyle name="Normal 6 12" xfId="3107" xr:uid="{6A1F9654-0782-40D0-B773-CD5D25CBF061}"/>
    <cellStyle name="Normal 6 13" xfId="3590" xr:uid="{3B2BFC41-474E-4F51-9444-AC769247F3A7}"/>
    <cellStyle name="Normal 6 14" xfId="3104" xr:uid="{F80F6FE8-178A-47CB-94B0-3D3130EC7639}"/>
    <cellStyle name="Normal 6 2" xfId="56" xr:uid="{00000000-0005-0000-0000-00003C000000}"/>
    <cellStyle name="Normal 6 2 2" xfId="777" xr:uid="{E28FDB4C-C646-4256-A923-623F882AA03C}"/>
    <cellStyle name="Normal 6 2 2 2" xfId="3109" xr:uid="{AC6C85E9-4E31-4A91-B07B-5BB1DDE94578}"/>
    <cellStyle name="Normal 6 2 3" xfId="1434" xr:uid="{00000000-0005-0000-0000-000042000000}"/>
    <cellStyle name="Normal 6 2 3 2" xfId="3110" xr:uid="{1362C40C-8924-4E8D-9E38-2D9ACDDBEDD0}"/>
    <cellStyle name="Normal 6 2 4" xfId="3111" xr:uid="{571FCB95-A087-4E4E-A4E4-439750DB0FB2}"/>
    <cellStyle name="Normal 6 2 5" xfId="3112" xr:uid="{19DEDE9A-A543-473C-BF52-618A471A9F67}"/>
    <cellStyle name="Normal 6 2 6" xfId="3113" xr:uid="{2E182FC9-6511-4B54-9192-87A089638272}"/>
    <cellStyle name="Normal 6 2 7" xfId="3114" xr:uid="{79A3786D-9185-46B3-B550-66761DA34490}"/>
    <cellStyle name="Normal 6 2 8" xfId="3115" xr:uid="{5BF38823-3428-4305-A61E-D898B09A2AFA}"/>
    <cellStyle name="Normal 6 2 9" xfId="3108" xr:uid="{A378FA60-9B41-42D0-AEA9-8E5656C4E62E}"/>
    <cellStyle name="Normal 6 3" xfId="197" xr:uid="{2F2850D3-057A-4630-A5DF-99DDC033FC2D}"/>
    <cellStyle name="Normal 6 3 2" xfId="3117" xr:uid="{1DE35081-B97F-4A3E-8CE3-159140246D0A}"/>
    <cellStyle name="Normal 6 3 3" xfId="3118" xr:uid="{73A489A0-1520-42A9-BB00-F090A3F103D7}"/>
    <cellStyle name="Normal 6 3 4" xfId="3119" xr:uid="{C743B13A-0C0A-4FA7-906D-587C4D674CE5}"/>
    <cellStyle name="Normal 6 3 5" xfId="3120" xr:uid="{7C53C253-9D11-4F94-9DE5-5EA45B14B59C}"/>
    <cellStyle name="Normal 6 3 6" xfId="3121" xr:uid="{DFEB60B3-3E21-4405-BF9C-4D4CEF6EF09B}"/>
    <cellStyle name="Normal 6 3 7" xfId="3122" xr:uid="{47769A76-B345-4CE3-9DA7-4057E0FF4649}"/>
    <cellStyle name="Normal 6 3 8" xfId="3123" xr:uid="{DD41DB57-2152-42F1-842B-4128302500CC}"/>
    <cellStyle name="Normal 6 3 9" xfId="3116" xr:uid="{D709389D-90D7-42E1-9966-FAAE92FEA3C8}"/>
    <cellStyle name="Normal 6 4" xfId="601" xr:uid="{00000000-0005-0000-0000-000050000000}"/>
    <cellStyle name="Normal 6 4 2" xfId="1335" xr:uid="{00000000-0005-0000-0000-00009D010000}"/>
    <cellStyle name="Normal 6 4 2 2" xfId="3125" xr:uid="{060F2859-5C54-4E06-9A7D-118B2882BEDC}"/>
    <cellStyle name="Normal 6 4 3" xfId="3126" xr:uid="{3E2CF972-7857-4DF1-BAE4-372D7883DD28}"/>
    <cellStyle name="Normal 6 4 4" xfId="3127" xr:uid="{DE6A3608-DA1E-467D-90A2-39715F4BF8BC}"/>
    <cellStyle name="Normal 6 4 5" xfId="3128" xr:uid="{26CC3A81-811C-4D4A-926D-534A8CB18AE2}"/>
    <cellStyle name="Normal 6 4 6" xfId="3129" xr:uid="{2D1D8E28-3B4C-475B-BF51-CB34F3B325F7}"/>
    <cellStyle name="Normal 6 4 7" xfId="3130" xr:uid="{ED67D979-7499-4C1B-9C85-4913CCECDD2A}"/>
    <cellStyle name="Normal 6 4 8" xfId="3131" xr:uid="{207A4394-B7D1-46BD-8F7D-A70BE9873CCA}"/>
    <cellStyle name="Normal 6 4 9" xfId="3124" xr:uid="{33EACD4D-B843-4BA6-B736-11B38F11A8A0}"/>
    <cellStyle name="Normal 6 5" xfId="883" xr:uid="{00000000-0005-0000-0000-000050000000}"/>
    <cellStyle name="Normal 6 5 2" xfId="1098" xr:uid="{00000000-0005-0000-0000-00009E010000}"/>
    <cellStyle name="Normal 6 5 2 2" xfId="3133" xr:uid="{77632B2B-4F48-4893-A024-35ED104DD23C}"/>
    <cellStyle name="Normal 6 5 3" xfId="3134" xr:uid="{011937E4-632C-4017-A3C9-8CBA2429A496}"/>
    <cellStyle name="Normal 6 5 4" xfId="3135" xr:uid="{DB421FD9-36F1-40EA-91C2-7C8F5CC413F0}"/>
    <cellStyle name="Normal 6 5 5" xfId="3136" xr:uid="{0D39F5DC-8C05-4FA3-A0D1-C5268051E873}"/>
    <cellStyle name="Normal 6 5 6" xfId="3137" xr:uid="{E8FD02B3-C8F9-461E-B0EA-D68C2BFAFBE6}"/>
    <cellStyle name="Normal 6 5 7" xfId="3138" xr:uid="{82C2E9CD-1765-4CE2-83D9-DA646601780F}"/>
    <cellStyle name="Normal 6 5 8" xfId="3139" xr:uid="{B490F75E-456E-4735-AE8A-CFAE05685236}"/>
    <cellStyle name="Normal 6 5 9" xfId="3132" xr:uid="{FBC96A75-EFC7-4722-80D3-A426D22C8F27}"/>
    <cellStyle name="Normal 6 6" xfId="1403" xr:uid="{00000000-0005-0000-0000-000041000000}"/>
    <cellStyle name="Normal 6 6 2" xfId="3141" xr:uid="{8F3923AC-3A15-4986-B93F-2D0E258531BB}"/>
    <cellStyle name="Normal 6 6 3" xfId="3142" xr:uid="{22EFC5B0-FFD8-4028-B53E-BC3CEC8D370E}"/>
    <cellStyle name="Normal 6 6 4" xfId="3143" xr:uid="{06B89E48-DB7B-4A76-8A20-7BCDB99A2BD1}"/>
    <cellStyle name="Normal 6 6 5" xfId="3144" xr:uid="{9DA6EBCC-78B4-4525-A85E-1C33560DAF0E}"/>
    <cellStyle name="Normal 6 6 6" xfId="3145" xr:uid="{84725707-0523-4A78-ACF4-B99E61D9B4CF}"/>
    <cellStyle name="Normal 6 6 7" xfId="3146" xr:uid="{C2FA907F-96F9-4A87-BAC3-9BF5DBCA8A27}"/>
    <cellStyle name="Normal 6 6 8" xfId="3147" xr:uid="{AFF6176F-6DDA-4650-9807-064C68C357DC}"/>
    <cellStyle name="Normal 6 6 9" xfId="3140" xr:uid="{D29BD11E-0C0D-4A27-8E1A-ACAE1D1CB9D0}"/>
    <cellStyle name="Normal 6 7" xfId="3148" xr:uid="{D2CCE366-BC4D-4B74-8512-315B88655096}"/>
    <cellStyle name="Normal 6 7 2" xfId="3149" xr:uid="{E502DE3C-0548-4EDB-A8A2-E4CA480033FB}"/>
    <cellStyle name="Normal 6 7 3" xfId="3150" xr:uid="{EC39D235-AD7E-41FD-80FF-820428DFA026}"/>
    <cellStyle name="Normal 6 7 4" xfId="3151" xr:uid="{2EDA83BC-2922-408E-9375-5F4803311C13}"/>
    <cellStyle name="Normal 6 7 5" xfId="3152" xr:uid="{31178782-9AC5-4CC3-A06F-AA79001ABEA2}"/>
    <cellStyle name="Normal 6 7 6" xfId="3153" xr:uid="{3D8A36FE-0239-4EE3-B0FD-BB7A15FB886C}"/>
    <cellStyle name="Normal 6 7 7" xfId="3154" xr:uid="{B037A9F3-C66F-42B5-B5D4-CF24A5AC025B}"/>
    <cellStyle name="Normal 6 7 8" xfId="3155" xr:uid="{A6071193-9A5B-47F8-B98B-07060A69D923}"/>
    <cellStyle name="Normal 6 8" xfId="3156" xr:uid="{D97C4626-42FB-4F90-A671-E23A2BDA21D0}"/>
    <cellStyle name="Normal 6 8 2" xfId="3157" xr:uid="{F94C050A-54E0-4CF0-BA25-D39A958C7A30}"/>
    <cellStyle name="Normal 6 8 3" xfId="3158" xr:uid="{702030F8-29F7-417E-8201-1DC2224FBE64}"/>
    <cellStyle name="Normal 6 8 4" xfId="3159" xr:uid="{24915FE7-1DB3-4C41-83A1-346588571550}"/>
    <cellStyle name="Normal 6 9" xfId="3160" xr:uid="{9EEE9E79-9708-494B-B5DB-62498BFD030C}"/>
    <cellStyle name="Normal 60" xfId="1443" xr:uid="{00000000-0005-0000-0000-000043000000}"/>
    <cellStyle name="Normal 60 2" xfId="3551" xr:uid="{29E82400-E361-49E2-B70A-5F80C6FA8DB3}"/>
    <cellStyle name="Normal 601" xfId="553" xr:uid="{00000000-0005-0000-0000-000051000000}"/>
    <cellStyle name="Normal 605" xfId="509" xr:uid="{00000000-0005-0000-0000-000052000000}"/>
    <cellStyle name="Normal 606" xfId="508" xr:uid="{00000000-0005-0000-0000-000053000000}"/>
    <cellStyle name="Normal 61" xfId="981" xr:uid="{00000000-0005-0000-0000-000044000000}"/>
    <cellStyle name="Normal 62" xfId="1267" xr:uid="{00000000-0005-0000-0000-000045000000}"/>
    <cellStyle name="Normal 62 3" xfId="693" xr:uid="{00000000-0005-0000-0000-000053000000}"/>
    <cellStyle name="Normal 63" xfId="1391" xr:uid="{00000000-0005-0000-0000-000046000000}"/>
    <cellStyle name="Normal 636" xfId="506" xr:uid="{00000000-0005-0000-0000-000054000000}"/>
    <cellStyle name="Normal 64" xfId="1423" xr:uid="{00000000-0005-0000-0000-000047000000}"/>
    <cellStyle name="Normal 640" xfId="507" xr:uid="{00000000-0005-0000-0000-000055000000}"/>
    <cellStyle name="Normal 643" xfId="510" xr:uid="{00000000-0005-0000-0000-000056000000}"/>
    <cellStyle name="Normal 646" xfId="512" xr:uid="{00000000-0005-0000-0000-000057000000}"/>
    <cellStyle name="Normal 647" xfId="513" xr:uid="{00000000-0005-0000-0000-000058000000}"/>
    <cellStyle name="Normal 649" xfId="514" xr:uid="{00000000-0005-0000-0000-000059000000}"/>
    <cellStyle name="Normal 65" xfId="1448" xr:uid="{00000000-0005-0000-0000-000048000000}"/>
    <cellStyle name="Normal 650" xfId="515" xr:uid="{00000000-0005-0000-0000-00005A000000}"/>
    <cellStyle name="Normal 651" xfId="516" xr:uid="{00000000-0005-0000-0000-00005B000000}"/>
    <cellStyle name="Normal 652" xfId="517" xr:uid="{00000000-0005-0000-0000-00005C000000}"/>
    <cellStyle name="Normal 653" xfId="518" xr:uid="{00000000-0005-0000-0000-00005D000000}"/>
    <cellStyle name="Normal 654" xfId="519" xr:uid="{00000000-0005-0000-0000-00005E000000}"/>
    <cellStyle name="Normal 655" xfId="520" xr:uid="{00000000-0005-0000-0000-00005F000000}"/>
    <cellStyle name="Normal 656" xfId="521" xr:uid="{00000000-0005-0000-0000-000060000000}"/>
    <cellStyle name="Normal 657" xfId="522" xr:uid="{00000000-0005-0000-0000-000061000000}"/>
    <cellStyle name="Normal 658" xfId="524" xr:uid="{00000000-0005-0000-0000-000062000000}"/>
    <cellStyle name="Normal 659" xfId="525" xr:uid="{00000000-0005-0000-0000-000063000000}"/>
    <cellStyle name="Normal 66" xfId="1382" xr:uid="{00000000-0005-0000-0000-000049000000}"/>
    <cellStyle name="Normal 66 2 2 2" xfId="695" xr:uid="{00000000-0005-0000-0000-000054000000}"/>
    <cellStyle name="Normal 660" xfId="527" xr:uid="{00000000-0005-0000-0000-000064000000}"/>
    <cellStyle name="Normal 662" xfId="528" xr:uid="{00000000-0005-0000-0000-000065000000}"/>
    <cellStyle name="Normal 663" xfId="529" xr:uid="{00000000-0005-0000-0000-000066000000}"/>
    <cellStyle name="Normal 664" xfId="530" xr:uid="{00000000-0005-0000-0000-000067000000}"/>
    <cellStyle name="Normal 665" xfId="531" xr:uid="{00000000-0005-0000-0000-000068000000}"/>
    <cellStyle name="Normal 667" xfId="532" xr:uid="{00000000-0005-0000-0000-000069000000}"/>
    <cellStyle name="Normal 67" xfId="1438" xr:uid="{00000000-0005-0000-0000-00004A000000}"/>
    <cellStyle name="Normal 673" xfId="535" xr:uid="{00000000-0005-0000-0000-00006A000000}"/>
    <cellStyle name="Normal 674" xfId="536" xr:uid="{00000000-0005-0000-0000-00006B000000}"/>
    <cellStyle name="Normal 675" xfId="537" xr:uid="{00000000-0005-0000-0000-00006C000000}"/>
    <cellStyle name="Normal 676" xfId="538" xr:uid="{00000000-0005-0000-0000-00006D000000}"/>
    <cellStyle name="Normal 677" xfId="542" xr:uid="{00000000-0005-0000-0000-00006E000000}"/>
    <cellStyle name="Normal 678" xfId="543" xr:uid="{00000000-0005-0000-0000-00006F000000}"/>
    <cellStyle name="Normal 679" xfId="544" xr:uid="{00000000-0005-0000-0000-000070000000}"/>
    <cellStyle name="Normal 68" xfId="975" xr:uid="{00000000-0005-0000-0000-00004B000000}"/>
    <cellStyle name="Normal 684" xfId="549" xr:uid="{00000000-0005-0000-0000-000071000000}"/>
    <cellStyle name="Normal 69" xfId="1416" xr:uid="{00000000-0005-0000-0000-00004C000000}"/>
    <cellStyle name="Normal 7" xfId="57" xr:uid="{00000000-0005-0000-0000-00003D000000}"/>
    <cellStyle name="Normal 7 10" xfId="3162" xr:uid="{432F4C3D-A2C0-4B94-A94E-14932FF9DA01}"/>
    <cellStyle name="Normal 7 11" xfId="3163" xr:uid="{69BC013A-183F-4D09-9E32-08964759EC13}"/>
    <cellStyle name="Normal 7 12" xfId="3164" xr:uid="{E535419A-2AB7-417E-B713-F21243A5E853}"/>
    <cellStyle name="Normal 7 13" xfId="3554" xr:uid="{FFEFED3D-6F61-4108-8622-732425A1F250}"/>
    <cellStyle name="Normal 7 14" xfId="3161" xr:uid="{D9E7A0EB-F3CA-4763-B4EA-7D668CF68CD0}"/>
    <cellStyle name="Normal 7 2" xfId="616" xr:uid="{00000000-0005-0000-0000-000072000000}"/>
    <cellStyle name="Normal 7 2 10" xfId="3165" xr:uid="{A790EE3A-9F82-4668-BCDE-CC84B7E0F6B3}"/>
    <cellStyle name="Normal 7 2 2" xfId="931" xr:uid="{95ED70F9-52EB-4B33-B8C6-8A4FAB279F79}"/>
    <cellStyle name="Normal 7 2 2 2" xfId="3166" xr:uid="{209B903C-A8EC-40BA-8165-BC6BD2F595CA}"/>
    <cellStyle name="Normal 7 2 3" xfId="3167" xr:uid="{D62EAB4E-1B8E-42C5-9363-BE327C7C5F3B}"/>
    <cellStyle name="Normal 7 2 4" xfId="3168" xr:uid="{D4F93CFC-B49D-4D3F-A3AE-B9A94F58F332}"/>
    <cellStyle name="Normal 7 2 5" xfId="3169" xr:uid="{EA20464E-1A36-47EF-BDE2-E1182EA9FCB7}"/>
    <cellStyle name="Normal 7 2 6" xfId="3170" xr:uid="{3B19AF63-25BF-4CB9-B43D-5238A323C5EF}"/>
    <cellStyle name="Normal 7 2 7" xfId="3171" xr:uid="{46BCD0B0-3CC2-41F9-94D1-0A1CBE55C909}"/>
    <cellStyle name="Normal 7 2 8" xfId="3172" xr:uid="{D9F6D43D-5863-4802-85FC-2AD2B6EB3B99}"/>
    <cellStyle name="Normal 7 2 9" xfId="3596" xr:uid="{617286E7-0F28-4BB7-B0A4-64A550386137}"/>
    <cellStyle name="Normal 7 3" xfId="1350" xr:uid="{00000000-0005-0000-0000-0000A1010000}"/>
    <cellStyle name="Normal 7 3 2" xfId="3174" xr:uid="{A66B03D1-E211-480D-9720-8F99CAA097C7}"/>
    <cellStyle name="Normal 7 3 3" xfId="3175" xr:uid="{1CA2F8DD-F60B-45DC-B830-CB3DB77EEA4A}"/>
    <cellStyle name="Normal 7 3 4" xfId="3176" xr:uid="{6EB2201D-EEE8-411D-AA80-E6D83783C863}"/>
    <cellStyle name="Normal 7 3 5" xfId="3177" xr:uid="{08BDBB09-16EE-4E8C-AD58-1A2232A8B86C}"/>
    <cellStyle name="Normal 7 3 6" xfId="3178" xr:uid="{4AF9302C-0FC8-4F50-895D-C6BE886DCF2F}"/>
    <cellStyle name="Normal 7 3 7" xfId="3179" xr:uid="{22CB0A08-34B3-4ED7-B703-E2BA93117724}"/>
    <cellStyle name="Normal 7 3 8" xfId="3180" xr:uid="{D1F14030-233B-4E04-A3A9-15BE41FF7504}"/>
    <cellStyle name="Normal 7 3 9" xfId="3173" xr:uid="{B7BD34CB-1863-4959-B6A9-4DDEE11C7F1A}"/>
    <cellStyle name="Normal 7 4" xfId="1113" xr:uid="{00000000-0005-0000-0000-0000A2010000}"/>
    <cellStyle name="Normal 7 4 2" xfId="3182" xr:uid="{C92C6FB8-987E-4E7F-B320-15693DD9ABD0}"/>
    <cellStyle name="Normal 7 4 3" xfId="3183" xr:uid="{D96F6741-A462-4E90-B80C-DF9944188DE3}"/>
    <cellStyle name="Normal 7 4 4" xfId="3184" xr:uid="{8E9C4F11-4D0D-4F28-9DD4-8237AD533B08}"/>
    <cellStyle name="Normal 7 4 5" xfId="3185" xr:uid="{6B14FBDE-FD4E-4B3A-990F-7BC3E02AF898}"/>
    <cellStyle name="Normal 7 4 6" xfId="3186" xr:uid="{D45F9D91-A4CE-4923-BC9D-60969EBF1603}"/>
    <cellStyle name="Normal 7 4 7" xfId="3187" xr:uid="{49EEB1B1-1B2F-4104-9AC5-70F0A695515B}"/>
    <cellStyle name="Normal 7 4 8" xfId="3188" xr:uid="{C7F9B3A2-D816-4D34-A4A0-47A593D6BD24}"/>
    <cellStyle name="Normal 7 4 9" xfId="3181" xr:uid="{D3227A40-98EA-4E91-9F13-9FFC2E484F4F}"/>
    <cellStyle name="Normal 7 5" xfId="1405" xr:uid="{00000000-0005-0000-0000-00004D000000}"/>
    <cellStyle name="Normal 7 5 2" xfId="3190" xr:uid="{650C7B24-2247-4267-BA5E-3910A1563CBC}"/>
    <cellStyle name="Normal 7 5 3" xfId="3191" xr:uid="{932F9E9F-66BC-4ED7-B8BC-17E65E08E331}"/>
    <cellStyle name="Normal 7 5 4" xfId="3192" xr:uid="{D62FAC33-6F13-4029-8981-7324C7AD591B}"/>
    <cellStyle name="Normal 7 5 5" xfId="3193" xr:uid="{95706C73-82A1-48A6-8841-6CB45CDD6F95}"/>
    <cellStyle name="Normal 7 5 6" xfId="3194" xr:uid="{2D81A543-1E76-4547-9EE6-7EEB756C33DB}"/>
    <cellStyle name="Normal 7 5 7" xfId="3195" xr:uid="{BC9C4D92-8BBD-4872-8CE0-7BCC3948333B}"/>
    <cellStyle name="Normal 7 5 8" xfId="3196" xr:uid="{E670FC2F-B41F-4CDA-81C8-506CE8C616CC}"/>
    <cellStyle name="Normal 7 5 9" xfId="3189" xr:uid="{074DEBC7-133D-4F68-8C7D-1754C3C46CDB}"/>
    <cellStyle name="Normal 7 6" xfId="3197" xr:uid="{D683DE06-E040-4324-A0DC-3CB51FEF42A5}"/>
    <cellStyle name="Normal 7 6 2" xfId="3198" xr:uid="{7F64F882-0DD7-449E-BB0C-D74CD6A88963}"/>
    <cellStyle name="Normal 7 6 3" xfId="3199" xr:uid="{3C415E27-8507-40F9-B887-A26FB3F9E7FE}"/>
    <cellStyle name="Normal 7 6 4" xfId="3200" xr:uid="{3F050E26-0273-42BB-90E6-A246F5106000}"/>
    <cellStyle name="Normal 7 6 5" xfId="3201" xr:uid="{A1FBC341-2A14-466C-8243-FD1DFD523D88}"/>
    <cellStyle name="Normal 7 6 6" xfId="3202" xr:uid="{F39BAA7C-DB0B-42E5-A1AB-011F69358502}"/>
    <cellStyle name="Normal 7 6 7" xfId="3203" xr:uid="{3A895C39-B991-4D03-A8DA-2AC42B3B1C9C}"/>
    <cellStyle name="Normal 7 6 8" xfId="3204" xr:uid="{F50C44F6-3FCE-4DA7-8FF6-F269A19B3BBC}"/>
    <cellStyle name="Normal 7 7" xfId="3205" xr:uid="{18E7C684-CC32-4F9D-8443-D2A15EE83BFD}"/>
    <cellStyle name="Normal 7 7 2" xfId="3206" xr:uid="{AA8670BA-E728-4741-8767-C235AE52A949}"/>
    <cellStyle name="Normal 7 7 3" xfId="3207" xr:uid="{777637E5-2DFF-4AEF-83E2-EB677512CF62}"/>
    <cellStyle name="Normal 7 7 4" xfId="3208" xr:uid="{8A5BB564-7D36-4A8F-B088-74B5E62F492F}"/>
    <cellStyle name="Normal 7 7 5" xfId="3209" xr:uid="{06F8458E-C386-4952-8995-CC10627ACAA5}"/>
    <cellStyle name="Normal 7 7 6" xfId="3210" xr:uid="{9BD26CA0-5472-4250-8A29-B5ECCCECF912}"/>
    <cellStyle name="Normal 7 7 7" xfId="3211" xr:uid="{B095DFC1-B2C6-480E-B04F-EF83A99D9E17}"/>
    <cellStyle name="Normal 7 7 8" xfId="3212" xr:uid="{92B6A36B-DC70-4799-866E-1AEA71B2D800}"/>
    <cellStyle name="Normal 7 8" xfId="3213" xr:uid="{4721398B-6430-40C5-9DAC-0C15808D8BDA}"/>
    <cellStyle name="Normal 7 8 2" xfId="3214" xr:uid="{05D48EDB-72B9-45FB-8FBB-BBDB3F5872A3}"/>
    <cellStyle name="Normal 7 8 3" xfId="3215" xr:uid="{68E594BA-BFCD-43E7-85E6-7426094FA007}"/>
    <cellStyle name="Normal 7 8 4" xfId="3216" xr:uid="{8A3E6989-CAE8-48FB-9627-D5031DF6F479}"/>
    <cellStyle name="Normal 7 9" xfId="3217" xr:uid="{57EC4BAF-89EB-4CF1-B2B0-F831A2E92484}"/>
    <cellStyle name="Normal 70" xfId="970" xr:uid="{00000000-0005-0000-0000-00004E000000}"/>
    <cellStyle name="Normal 71" xfId="1393" xr:uid="{00000000-0005-0000-0000-00004F000000}"/>
    <cellStyle name="Normal 713" xfId="539" xr:uid="{00000000-0005-0000-0000-000073000000}"/>
    <cellStyle name="Normal 714" xfId="540" xr:uid="{00000000-0005-0000-0000-000074000000}"/>
    <cellStyle name="Normal 715" xfId="541" xr:uid="{00000000-0005-0000-0000-000075000000}"/>
    <cellStyle name="Normal 72" xfId="978" xr:uid="{00000000-0005-0000-0000-000050000000}"/>
    <cellStyle name="Normal 73" xfId="1433" xr:uid="{00000000-0005-0000-0000-000051000000}"/>
    <cellStyle name="Normal 74" xfId="1413" xr:uid="{00000000-0005-0000-0000-000052000000}"/>
    <cellStyle name="Normal 744" xfId="559" xr:uid="{00000000-0005-0000-0000-000076000000}"/>
    <cellStyle name="Normal 75" xfId="980" xr:uid="{00000000-0005-0000-0000-000053000000}"/>
    <cellStyle name="Normal 76" xfId="1392" xr:uid="{00000000-0005-0000-0000-000054000000}"/>
    <cellStyle name="Normal 76 2" xfId="3539" xr:uid="{81641D26-7E5E-4B55-A442-A9D593C1E5D7}"/>
    <cellStyle name="Normal 77" xfId="1453" xr:uid="{00000000-0005-0000-0000-000055000000}"/>
    <cellStyle name="Normal 78" xfId="1399" xr:uid="{00000000-0005-0000-0000-000056000000}"/>
    <cellStyle name="Normal 78 2" xfId="3538" xr:uid="{C6749402-A467-4240-9AD6-256E40363ADD}"/>
    <cellStyle name="Normal 79" xfId="1425" xr:uid="{00000000-0005-0000-0000-000057000000}"/>
    <cellStyle name="Normal 79 2" xfId="3540" xr:uid="{5A2859FC-7E1B-4CF2-BC05-43B788EE3C34}"/>
    <cellStyle name="Normal 8" xfId="15" xr:uid="{00000000-0005-0000-0000-00003E000000}"/>
    <cellStyle name="Normal 8 10" xfId="3219" xr:uid="{D759ACFC-29B4-49A3-98B2-6E1664F4B9BF}"/>
    <cellStyle name="Normal 8 11" xfId="3220" xr:uid="{DED798C2-F9EC-41FC-838D-5DD1B00D272F}"/>
    <cellStyle name="Normal 8 12" xfId="3221" xr:uid="{D4DE48B8-A7E0-48CF-95DF-47547E2D6A0C}"/>
    <cellStyle name="Normal 8 13" xfId="3573" xr:uid="{DE28FC7A-8AA7-4D44-A8FF-1DB9AD8207F7}"/>
    <cellStyle name="Normal 8 14" xfId="3218" xr:uid="{68B92C4F-495E-4A15-93A5-B92679F02793}"/>
    <cellStyle name="Normal 8 2" xfId="58" xr:uid="{00000000-0005-0000-0000-00003F000000}"/>
    <cellStyle name="Normal 8 2 2" xfId="886" xr:uid="{00000000-0005-0000-0000-000053000000}"/>
    <cellStyle name="Normal 8 2 2 2" xfId="3223" xr:uid="{9FB2B9B2-7C5B-4ACF-BB68-533C67D9ED7B}"/>
    <cellStyle name="Normal 8 2 3" xfId="1272" xr:uid="{00000000-0005-0000-0000-0000A4010000}"/>
    <cellStyle name="Normal 8 2 3 2" xfId="3224" xr:uid="{708CD9BA-E68A-4473-AEC5-4D92D349D750}"/>
    <cellStyle name="Normal 8 2 4" xfId="3225" xr:uid="{156D2F16-33AE-4163-A125-978DC0288A00}"/>
    <cellStyle name="Normal 8 2 5" xfId="3226" xr:uid="{A48DD4E4-B65B-4330-B0B2-32F87B6113AB}"/>
    <cellStyle name="Normal 8 2 6" xfId="3227" xr:uid="{2F1E7678-B96C-4E32-A7F2-DEAC8F108C8B}"/>
    <cellStyle name="Normal 8 2 7" xfId="3228" xr:uid="{FEFAA80E-EB1B-4EE8-804B-6EBF08FC4C67}"/>
    <cellStyle name="Normal 8 2 8" xfId="3229" xr:uid="{3DF83AC2-C535-4AC8-A827-F3E3CBB80168}"/>
    <cellStyle name="Normal 8 2 9" xfId="3222" xr:uid="{2EC1A6E8-FF79-481E-B3D5-688DCF659BC8}"/>
    <cellStyle name="Normal 8 3" xfId="589" xr:uid="{00000000-0005-0000-0000-000077000000}"/>
    <cellStyle name="Normal 8 3 2" xfId="1133" xr:uid="{00000000-0005-0000-0000-0000A5010000}"/>
    <cellStyle name="Normal 8 3 2 2" xfId="3231" xr:uid="{8DC09287-B7EC-4C56-8E40-17C308805C18}"/>
    <cellStyle name="Normal 8 3 3" xfId="3232" xr:uid="{A21935DA-E8DD-4C50-83B2-DF4CECCD4632}"/>
    <cellStyle name="Normal 8 3 4" xfId="3233" xr:uid="{B4C06B48-C981-4FF4-845E-8EB1E4D9B8E9}"/>
    <cellStyle name="Normal 8 3 5" xfId="3234" xr:uid="{23DFAC53-6B51-4154-8788-FE9614191EFD}"/>
    <cellStyle name="Normal 8 3 6" xfId="3235" xr:uid="{92A31F3E-356A-443D-948F-FE6B48000761}"/>
    <cellStyle name="Normal 8 3 7" xfId="3236" xr:uid="{76D13E69-9F4D-4463-8BAD-AECDE21B243F}"/>
    <cellStyle name="Normal 8 3 8" xfId="3237" xr:uid="{018DCFAC-4376-4745-A03C-5A2D1598796D}"/>
    <cellStyle name="Normal 8 3 9" xfId="3230" xr:uid="{D23048E1-B24B-4236-B313-C57EF97D0E60}"/>
    <cellStyle name="Normal 8 4" xfId="885" xr:uid="{00000000-0005-0000-0000-000052000000}"/>
    <cellStyle name="Normal 8 4 2" xfId="3239" xr:uid="{0E961F59-203E-4918-879B-1D87B1F86E48}"/>
    <cellStyle name="Normal 8 4 3" xfId="3240" xr:uid="{02A34CBD-00A3-45E0-A506-9BA2D1DF7561}"/>
    <cellStyle name="Normal 8 4 4" xfId="3241" xr:uid="{F35F4910-A0BB-4614-8721-2038E47209A4}"/>
    <cellStyle name="Normal 8 4 5" xfId="3242" xr:uid="{D71AD15A-7476-4AC0-99EC-A9EC67A3C356}"/>
    <cellStyle name="Normal 8 4 6" xfId="3243" xr:uid="{9B2024D5-3E19-4564-B446-3226C06420E8}"/>
    <cellStyle name="Normal 8 4 7" xfId="3244" xr:uid="{F5D6BC23-21EC-4837-BA61-07E8E517FAF9}"/>
    <cellStyle name="Normal 8 4 8" xfId="3245" xr:uid="{DC0CFBFF-177A-4A20-9507-70E57A9344F2}"/>
    <cellStyle name="Normal 8 4 9" xfId="3238" xr:uid="{E602D5BA-B528-494F-98C2-47C0297A0989}"/>
    <cellStyle name="Normal 8 5" xfId="1387" xr:uid="{00000000-0005-0000-0000-000058000000}"/>
    <cellStyle name="Normal 8 5 2" xfId="3247" xr:uid="{A825F2D3-F690-4F6D-ACD2-C0F9FC62675B}"/>
    <cellStyle name="Normal 8 5 3" xfId="3248" xr:uid="{C334AE9D-FC64-48F1-88A8-A90DA013ED55}"/>
    <cellStyle name="Normal 8 5 4" xfId="3249" xr:uid="{304A7854-3C21-4DF1-B000-3D1FA3757941}"/>
    <cellStyle name="Normal 8 5 5" xfId="3250" xr:uid="{B2F3ED8F-FB3C-43D1-858A-0443476AA591}"/>
    <cellStyle name="Normal 8 5 6" xfId="3251" xr:uid="{6820C18E-7212-46BB-A851-9478D2467CB5}"/>
    <cellStyle name="Normal 8 5 7" xfId="3252" xr:uid="{C990FCD7-6EDB-4D66-B7A1-415AF7430A86}"/>
    <cellStyle name="Normal 8 5 8" xfId="3253" xr:uid="{C48FA211-A62D-419B-AEAB-5B538331FE9E}"/>
    <cellStyle name="Normal 8 5 9" xfId="3246" xr:uid="{2A565387-9E2D-4B57-9875-5AB537EA579D}"/>
    <cellStyle name="Normal 8 6" xfId="3254" xr:uid="{3D1744FE-ED3B-45D0-9135-214EA229F492}"/>
    <cellStyle name="Normal 8 6 2" xfId="3255" xr:uid="{5C992957-8532-450F-8AB9-84B611C609A5}"/>
    <cellStyle name="Normal 8 6 3" xfId="3256" xr:uid="{04DB25E7-24BD-49CA-9D75-122517A2E755}"/>
    <cellStyle name="Normal 8 6 4" xfId="3257" xr:uid="{1F595975-B293-4B9E-8B71-AF29ACA69C9D}"/>
    <cellStyle name="Normal 8 6 5" xfId="3258" xr:uid="{A894C4D1-11CA-46F5-8DA1-A658D3E65CEC}"/>
    <cellStyle name="Normal 8 6 6" xfId="3259" xr:uid="{4E0D82C9-1AB1-4FEB-8CFA-E998F7F00671}"/>
    <cellStyle name="Normal 8 6 7" xfId="3260" xr:uid="{98E208BB-3049-4ADB-856B-5A46412F68DF}"/>
    <cellStyle name="Normal 8 6 8" xfId="3261" xr:uid="{6EA120FC-D19B-42BA-A12C-CA922717B471}"/>
    <cellStyle name="Normal 8 7" xfId="3262" xr:uid="{75A4833E-59C6-4030-9CCC-97470E66435C}"/>
    <cellStyle name="Normal 8 7 2" xfId="3263" xr:uid="{EC8E62F5-68E6-4CFA-A273-C069C11140A5}"/>
    <cellStyle name="Normal 8 7 3" xfId="3264" xr:uid="{E8BDC648-8232-4FCF-A170-7B006A5CCE0E}"/>
    <cellStyle name="Normal 8 7 4" xfId="3265" xr:uid="{A0374AAD-CBCD-495D-B433-B6C134DC1FC4}"/>
    <cellStyle name="Normal 8 7 5" xfId="3266" xr:uid="{A0578F1C-6007-4443-BF49-E8D1C97968CF}"/>
    <cellStyle name="Normal 8 7 6" xfId="3267" xr:uid="{8B9AD094-D522-463E-95ED-BD3A5240AFF0}"/>
    <cellStyle name="Normal 8 7 7" xfId="3268" xr:uid="{3AF46BBD-44C3-4FDB-87A0-6BDCCACB511B}"/>
    <cellStyle name="Normal 8 7 8" xfId="3269" xr:uid="{22202358-6874-4714-9A40-DCC28DCFCA7B}"/>
    <cellStyle name="Normal 8 8" xfId="3270" xr:uid="{0BD168EC-641C-476F-ABD0-635DBE961D02}"/>
    <cellStyle name="Normal 8 8 2" xfId="3271" xr:uid="{54F25BBA-A672-4826-A413-590F06D6D897}"/>
    <cellStyle name="Normal 8 8 3" xfId="3272" xr:uid="{D8BD7B4B-8B86-45FF-A8E2-C714379B2274}"/>
    <cellStyle name="Normal 8 8 4" xfId="3273" xr:uid="{BE0684C7-058D-4201-B381-9F69F0040EBA}"/>
    <cellStyle name="Normal 8 9" xfId="3274" xr:uid="{B932F0B8-E61F-4392-84C1-068A27C7A833}"/>
    <cellStyle name="Normal 80" xfId="1430" xr:uid="{00000000-0005-0000-0000-000059000000}"/>
    <cellStyle name="Normal 802" xfId="565" xr:uid="{00000000-0005-0000-0000-000078000000}"/>
    <cellStyle name="Normal 81" xfId="1442" xr:uid="{00000000-0005-0000-0000-00005A000000}"/>
    <cellStyle name="Normal 82" xfId="1415" xr:uid="{00000000-0005-0000-0000-00005B000000}"/>
    <cellStyle name="Normal 83" xfId="1450" xr:uid="{00000000-0005-0000-0000-00005C000000}"/>
    <cellStyle name="Normal 84" xfId="1445" xr:uid="{00000000-0005-0000-0000-00005D000000}"/>
    <cellStyle name="Normal 85" xfId="1419" xr:uid="{00000000-0005-0000-0000-00005E000000}"/>
    <cellStyle name="Normal 86" xfId="1397" xr:uid="{00000000-0005-0000-0000-00005F000000}"/>
    <cellStyle name="Normal 87" xfId="1452" xr:uid="{00000000-0005-0000-0000-00005D050000}"/>
    <cellStyle name="Normal 88" xfId="1381" xr:uid="{00000000-0005-0000-0000-0000BC050000}"/>
    <cellStyle name="Normal 89" xfId="1385" xr:uid="{00000000-0005-0000-0000-0000BE050000}"/>
    <cellStyle name="Normal 9" xfId="16" xr:uid="{00000000-0005-0000-0000-000040000000}"/>
    <cellStyle name="Normal 9 10" xfId="3275" xr:uid="{0E5C853A-2CB5-41CC-8F59-B5810DC7FA27}"/>
    <cellStyle name="Normal 9 11" xfId="3276" xr:uid="{E58C0972-A13B-4630-BDDD-28E5DB514EAF}"/>
    <cellStyle name="Normal 9 12" xfId="3277" xr:uid="{BFFE839E-F0F8-4042-970C-1FD53A9CD7DB}"/>
    <cellStyle name="Normal 9 13" xfId="2293" xr:uid="{F6DBD222-2D83-4257-83C4-36DCE0A55223}"/>
    <cellStyle name="Normal 9 2" xfId="59" xr:uid="{00000000-0005-0000-0000-000041000000}"/>
    <cellStyle name="Normal 9 2 2" xfId="1273" xr:uid="{00000000-0005-0000-0000-0000A7010000}"/>
    <cellStyle name="Normal 9 2 2 2" xfId="3279" xr:uid="{A03EA175-EA7F-484C-80AC-4E887CBE6006}"/>
    <cellStyle name="Normal 9 2 3" xfId="3280" xr:uid="{FC231C72-5B6F-4047-9B3C-6392EFBC3615}"/>
    <cellStyle name="Normal 9 2 4" xfId="3281" xr:uid="{C23CC7FE-20FF-437D-A3EB-3D598572CC2C}"/>
    <cellStyle name="Normal 9 2 5" xfId="3282" xr:uid="{425FDD52-E576-49C5-9BA0-0952A4CDF1CD}"/>
    <cellStyle name="Normal 9 2 6" xfId="3283" xr:uid="{E7772292-3035-48E2-B3A5-E75D4BE519F3}"/>
    <cellStyle name="Normal 9 2 7" xfId="3284" xr:uid="{E21D8AD0-4B2E-41D9-AB90-2D871A4BD601}"/>
    <cellStyle name="Normal 9 2 8" xfId="3285" xr:uid="{89DBAE22-645C-4A42-B3B9-751BA238E178}"/>
    <cellStyle name="Normal 9 2 9" xfId="3278" xr:uid="{5744DADA-EAB5-4936-B800-86BD7BE06D85}"/>
    <cellStyle name="Normal 9 3" xfId="1214" xr:uid="{00000000-0005-0000-0000-0000A6010000}"/>
    <cellStyle name="Normal 9 3 2" xfId="3287" xr:uid="{CAC7FBFF-9EF8-4F6D-9796-C9799EC54335}"/>
    <cellStyle name="Normal 9 3 3" xfId="3288" xr:uid="{98B7F1C5-45F0-4CD4-9104-D03A384D0008}"/>
    <cellStyle name="Normal 9 3 4" xfId="3289" xr:uid="{652C5F59-6090-44FA-92AB-3A386C02B451}"/>
    <cellStyle name="Normal 9 3 5" xfId="3290" xr:uid="{B6EC9F8D-9F96-4150-A62B-29216956D67A}"/>
    <cellStyle name="Normal 9 3 6" xfId="3291" xr:uid="{153CCDA2-0656-4BF7-A4E5-2ECA5402E0B9}"/>
    <cellStyle name="Normal 9 3 7" xfId="3292" xr:uid="{A52D1C92-9842-42E7-A2E5-142933A06C48}"/>
    <cellStyle name="Normal 9 3 8" xfId="3293" xr:uid="{0169C619-65E4-41A9-963C-7AB567F11D3B}"/>
    <cellStyle name="Normal 9 3 9" xfId="3286" xr:uid="{1E95C35F-D99B-4034-AC0B-A6FFAA1798CE}"/>
    <cellStyle name="Normal 9 4" xfId="1379" xr:uid="{00000000-0005-0000-0000-000060000000}"/>
    <cellStyle name="Normal 9 4 2" xfId="3295" xr:uid="{9E5E082D-19D2-4744-A998-456EAFD21FFB}"/>
    <cellStyle name="Normal 9 4 3" xfId="3296" xr:uid="{B7C78CC0-B33E-4A29-90B5-2306CB31F4AB}"/>
    <cellStyle name="Normal 9 4 4" xfId="3297" xr:uid="{7E064D4E-2C42-4F27-9ACB-CA92F980ABDD}"/>
    <cellStyle name="Normal 9 4 5" xfId="3298" xr:uid="{9464DA90-FDF8-4CAE-84F4-E837FCABC827}"/>
    <cellStyle name="Normal 9 4 6" xfId="3299" xr:uid="{897D96E9-EC0B-4FDE-BDF0-0ABA58BEF18D}"/>
    <cellStyle name="Normal 9 4 7" xfId="3300" xr:uid="{212CF3F0-EB7A-42EB-BF89-363AFCD0CE63}"/>
    <cellStyle name="Normal 9 4 8" xfId="3301" xr:uid="{9B6A7D2F-A98A-40DE-8F67-8AF56C1FFCFF}"/>
    <cellStyle name="Normal 9 4 9" xfId="3294" xr:uid="{35859561-1CCE-4BEC-89D8-4DDF370F1C5E}"/>
    <cellStyle name="Normal 9 5" xfId="3302" xr:uid="{4942DFCA-8354-4457-9959-DC266D9461CC}"/>
    <cellStyle name="Normal 9 5 2" xfId="3303" xr:uid="{9575EB6C-C8DA-46E4-8B8A-3051A4882FF4}"/>
    <cellStyle name="Normal 9 5 3" xfId="3304" xr:uid="{2683D0FF-9104-4C75-B2A3-246076F28987}"/>
    <cellStyle name="Normal 9 5 4" xfId="3305" xr:uid="{EC4795E5-E617-4530-BCCC-0A2196B5656E}"/>
    <cellStyle name="Normal 9 5 5" xfId="3306" xr:uid="{0E6AC550-1C62-4BE9-BB74-67D954AC4E75}"/>
    <cellStyle name="Normal 9 5 6" xfId="3307" xr:uid="{74B02906-9180-4947-8E8F-D76ADB2B842C}"/>
    <cellStyle name="Normal 9 5 7" xfId="3308" xr:uid="{97A1942B-D33C-4569-A11F-3DDEDB5FB5DE}"/>
    <cellStyle name="Normal 9 5 8" xfId="3309" xr:uid="{6C4E576C-EA9E-49F1-8CEF-6E09AD9D99B6}"/>
    <cellStyle name="Normal 9 6" xfId="3310" xr:uid="{D668D93E-D47F-4D59-8875-8BD1BAA98D3F}"/>
    <cellStyle name="Normal 9 6 2" xfId="3311" xr:uid="{F92950D3-CD03-4258-80F2-D41704233621}"/>
    <cellStyle name="Normal 9 6 3" xfId="3312" xr:uid="{56260728-399C-4009-8A00-AA339BD725BE}"/>
    <cellStyle name="Normal 9 6 4" xfId="3313" xr:uid="{FEA00377-D478-4B72-B7DC-935EA0C46921}"/>
    <cellStyle name="Normal 9 6 5" xfId="3314" xr:uid="{0797CB95-A8B0-4F23-9C80-8AFBC4EA0CA8}"/>
    <cellStyle name="Normal 9 6 6" xfId="3315" xr:uid="{B25CE4CE-5849-421E-95B4-CC9B58773C39}"/>
    <cellStyle name="Normal 9 6 7" xfId="3316" xr:uid="{4DF5A123-481D-4F44-898C-A63C3EF4A9CA}"/>
    <cellStyle name="Normal 9 6 8" xfId="3317" xr:uid="{36BD3198-E6B3-4A74-8874-A2F69155CD78}"/>
    <cellStyle name="Normal 9 7" xfId="3318" xr:uid="{E90BD46F-87D4-46B7-8E32-B7822CD07856}"/>
    <cellStyle name="Normal 9 7 2" xfId="3319" xr:uid="{DFD813D2-B203-4E5E-8008-AB45ACACFFB0}"/>
    <cellStyle name="Normal 9 7 3" xfId="3320" xr:uid="{FC533EB6-4049-4174-A1FE-405702198934}"/>
    <cellStyle name="Normal 9 7 4" xfId="3321" xr:uid="{62AD8EA5-9DC2-4D23-A1C4-AB3972CEC46F}"/>
    <cellStyle name="Normal 9 7 5" xfId="3322" xr:uid="{4393BD9E-D03E-4CC3-9A4B-C466D4B37FEB}"/>
    <cellStyle name="Normal 9 7 6" xfId="3323" xr:uid="{2073C1BE-01DB-4663-86C7-6F99D9E0BAD0}"/>
    <cellStyle name="Normal 9 7 7" xfId="3324" xr:uid="{041FD745-89E4-4D08-816C-76B939290064}"/>
    <cellStyle name="Normal 9 7 8" xfId="3325" xr:uid="{18A807D3-750B-454A-9835-1B92D7AE2ACA}"/>
    <cellStyle name="Normal 9 8" xfId="3326" xr:uid="{12759228-8332-4E9B-A022-66E62F09B0B2}"/>
    <cellStyle name="Normal 9 8 2" xfId="3327" xr:uid="{C152F451-8D0E-4A52-AF8D-0AF0BB4F93B6}"/>
    <cellStyle name="Normal 9 8 3" xfId="3328" xr:uid="{AB7D77A1-EECC-45CE-AFDB-DCEA82380889}"/>
    <cellStyle name="Normal 9 8 4" xfId="3329" xr:uid="{013AA61F-1C0A-43AB-BF06-AC88AD87604D}"/>
    <cellStyle name="Normal 9 8 5" xfId="3330" xr:uid="{BF98B436-0982-4692-997D-4ECE9D184E7D}"/>
    <cellStyle name="Normal 9 8 6" xfId="3331" xr:uid="{0D211A4E-375E-42A8-AF84-A4E8529B528D}"/>
    <cellStyle name="Normal 9 9" xfId="3332" xr:uid="{E7090771-E04C-47BF-BB7F-180548FB5C2A}"/>
    <cellStyle name="Normal 90" xfId="1389" xr:uid="{00000000-0005-0000-0000-0000C0050000}"/>
    <cellStyle name="Normal 90 2" xfId="2109" xr:uid="{D1D82FBD-D7C6-4340-B0D2-DDDD746C190E}"/>
    <cellStyle name="Normal 91" xfId="1461" xr:uid="{00000000-0005-0000-0000-0000C2050000}"/>
    <cellStyle name="Normal 91 2" xfId="2111" xr:uid="{E8635835-9745-4196-B45A-EB0DB927A489}"/>
    <cellStyle name="Normal 92" xfId="1463" xr:uid="{00000000-0005-0000-0000-0000C4050000}"/>
    <cellStyle name="Normal 92 2" xfId="2113" xr:uid="{586AF012-5FD3-4A4C-A64D-04756C345230}"/>
    <cellStyle name="Normal 93" xfId="1465" xr:uid="{00000000-0005-0000-0000-0000C6050000}"/>
    <cellStyle name="Normal 94" xfId="1467" xr:uid="{00000000-0005-0000-0000-0000C9050000}"/>
    <cellStyle name="Normal 944" xfId="503" xr:uid="{00000000-0005-0000-0000-000079000000}"/>
    <cellStyle name="Normal 947" xfId="505" xr:uid="{00000000-0005-0000-0000-00007A000000}"/>
    <cellStyle name="Normal 95" xfId="1472" xr:uid="{00000000-0005-0000-0000-0000CE050000}"/>
    <cellStyle name="Normal 952" xfId="533" xr:uid="{00000000-0005-0000-0000-00007B000000}"/>
    <cellStyle name="Normal 957" xfId="545" xr:uid="{00000000-0005-0000-0000-00007C000000}"/>
    <cellStyle name="Normal 958" xfId="546" xr:uid="{00000000-0005-0000-0000-00007D000000}"/>
    <cellStyle name="Normal 959" xfId="547" xr:uid="{00000000-0005-0000-0000-00007E000000}"/>
    <cellStyle name="Normal 96" xfId="1568" xr:uid="{B5FCC6CE-B31C-4803-B031-80E092920B0C}"/>
    <cellStyle name="Normal 960" xfId="548" xr:uid="{00000000-0005-0000-0000-00007F000000}"/>
    <cellStyle name="Normal 961" xfId="550" xr:uid="{00000000-0005-0000-0000-000080000000}"/>
    <cellStyle name="Normal 962" xfId="551" xr:uid="{00000000-0005-0000-0000-000081000000}"/>
    <cellStyle name="Normal 963" xfId="552" xr:uid="{00000000-0005-0000-0000-000082000000}"/>
    <cellStyle name="Normal 964" xfId="554" xr:uid="{00000000-0005-0000-0000-000083000000}"/>
    <cellStyle name="Normal 965" xfId="555" xr:uid="{00000000-0005-0000-0000-000084000000}"/>
    <cellStyle name="Normal 966" xfId="556" xr:uid="{00000000-0005-0000-0000-000085000000}"/>
    <cellStyle name="Normal 967" xfId="557" xr:uid="{00000000-0005-0000-0000-000086000000}"/>
    <cellStyle name="Normal 97" xfId="2116" xr:uid="{053B2E5D-6014-4C8A-926F-CB839A86B037}"/>
    <cellStyle name="Normal 971" xfId="526" xr:uid="{00000000-0005-0000-0000-000087000000}"/>
    <cellStyle name="Normal 98" xfId="2136" xr:uid="{1DDFED6A-0EFF-4812-8738-4D377803EE27}"/>
    <cellStyle name="Normal 986" xfId="523" xr:uid="{00000000-0005-0000-0000-000088000000}"/>
    <cellStyle name="Normal 99" xfId="1567" xr:uid="{194E27EE-FC32-4BCF-9A22-B836A456DB16}"/>
    <cellStyle name="Notas" xfId="463" builtinId="10" customBuiltin="1"/>
    <cellStyle name="Notas 10" xfId="1174" xr:uid="{00000000-0005-0000-0000-0000A8010000}"/>
    <cellStyle name="Notas 11" xfId="1187" xr:uid="{00000000-0005-0000-0000-0000A9010000}"/>
    <cellStyle name="Notas 12" xfId="1201" xr:uid="{00000000-0005-0000-0000-0000AA010000}"/>
    <cellStyle name="Notas 13" xfId="1215" xr:uid="{00000000-0005-0000-0000-0000AB010000}"/>
    <cellStyle name="Notas 14" xfId="1230" xr:uid="{00000000-0005-0000-0000-0000AC010000}"/>
    <cellStyle name="Notas 15" xfId="1245" xr:uid="{00000000-0005-0000-0000-0000AD010000}"/>
    <cellStyle name="Notas 16" xfId="1933" xr:uid="{9D217B8B-965A-4F19-A194-BF67DF429873}"/>
    <cellStyle name="Notas 2" xfId="60" xr:uid="{00000000-0005-0000-0000-000042000000}"/>
    <cellStyle name="Notas 2 2" xfId="933" xr:uid="{F90C3A67-2722-432C-817D-3F5CF6187CF9}"/>
    <cellStyle name="Notas 2 2 2" xfId="953" xr:uid="{EDCBCCDA-9783-4E06-B280-68096A5DDFA7}"/>
    <cellStyle name="Notas 2 2 3" xfId="965" xr:uid="{EF1AB362-93EA-4D39-93CA-3E442AF88443}"/>
    <cellStyle name="Notas 2 3" xfId="945" xr:uid="{66D5ECD5-E4D4-442D-B12E-CDBF7C9F52CC}"/>
    <cellStyle name="Notas 2 3 2" xfId="3333" xr:uid="{774BC85F-B9E7-4016-9E4D-0FEA058A11BF}"/>
    <cellStyle name="Notas 2 4" xfId="956" xr:uid="{B67CAFC0-7BCB-4C30-AC17-FA69B6B8DFC0}"/>
    <cellStyle name="Notas 2 4 2" xfId="3334" xr:uid="{0FC7E378-1FDF-4319-8C5A-B7D8F62EAF29}"/>
    <cellStyle name="Notas 2 5" xfId="887" xr:uid="{00000000-0005-0000-0000-000057000000}"/>
    <cellStyle name="Notas 2 6" xfId="983" xr:uid="{00000000-0005-0000-0000-0000AE010000}"/>
    <cellStyle name="Notas 3" xfId="631" xr:uid="{00000000-0005-0000-0000-0000F2020000}"/>
    <cellStyle name="Notas 3 2" xfId="934" xr:uid="{8079D730-1DE6-4C9E-AB8E-231510F8B858}"/>
    <cellStyle name="Notas 3 2 2" xfId="1305" xr:uid="{00000000-0005-0000-0000-0000B0010000}"/>
    <cellStyle name="Notas 3 2 3" xfId="2132" xr:uid="{3F84398D-9621-4335-99EA-6EAF6356515A}"/>
    <cellStyle name="Notas 3 2 4" xfId="2096" xr:uid="{5F89315A-175E-4096-AE52-6F3770DBCC87}"/>
    <cellStyle name="Notas 3 3" xfId="888" xr:uid="{00000000-0005-0000-0000-000058000000}"/>
    <cellStyle name="Notas 3 3 2" xfId="1067" xr:uid="{00000000-0005-0000-0000-0000B1010000}"/>
    <cellStyle name="Notas 3 3 3" xfId="2123" xr:uid="{388B40BF-2CAF-4FA7-AD3A-7D0E76AE1F51}"/>
    <cellStyle name="Notas 3 3 4" xfId="2087" xr:uid="{C39B7B74-1051-49F8-B28D-6DEEAD9674C2}"/>
    <cellStyle name="Notas 3 4" xfId="987" xr:uid="{00000000-0005-0000-0000-0000AF010000}"/>
    <cellStyle name="Notas 4" xfId="935" xr:uid="{35F568DD-5CD7-4C9C-95D8-F65ACE730983}"/>
    <cellStyle name="Notas 4 2" xfId="1321" xr:uid="{00000000-0005-0000-0000-0000B3010000}"/>
    <cellStyle name="Notas 4 3" xfId="1084" xr:uid="{00000000-0005-0000-0000-0000B4010000}"/>
    <cellStyle name="Notas 4 4" xfId="1004" xr:uid="{00000000-0005-0000-0000-0000B2010000}"/>
    <cellStyle name="Notas 4 5" xfId="2133" xr:uid="{F05B12BC-CC3F-4C6C-B251-4C2C754959A2}"/>
    <cellStyle name="Notas 4 6" xfId="2097" xr:uid="{1178F2B4-F535-4FE5-842F-3FE7D52CACA3}"/>
    <cellStyle name="Notas 5" xfId="889" xr:uid="{00000000-0005-0000-0000-000056000000}"/>
    <cellStyle name="Notas 5 2" xfId="1337" xr:uid="{00000000-0005-0000-0000-0000B6010000}"/>
    <cellStyle name="Notas 5 3" xfId="1100" xr:uid="{00000000-0005-0000-0000-0000B7010000}"/>
    <cellStyle name="Notas 5 4" xfId="1019" xr:uid="{00000000-0005-0000-0000-0000B5010000}"/>
    <cellStyle name="Notas 5 5" xfId="2124" xr:uid="{4A3DF626-8A97-495E-B9E0-F30A995EDEB7}"/>
    <cellStyle name="Notas 5 6" xfId="2088" xr:uid="{C73CDE18-74DC-49E9-B068-5AEBA34FEB47}"/>
    <cellStyle name="Notas 6" xfId="1035" xr:uid="{00000000-0005-0000-0000-0000B8010000}"/>
    <cellStyle name="Notas 6 2" xfId="1353" xr:uid="{00000000-0005-0000-0000-0000B9010000}"/>
    <cellStyle name="Notas 6 3" xfId="1117" xr:uid="{00000000-0005-0000-0000-0000BA010000}"/>
    <cellStyle name="Notas 7" xfId="1134" xr:uid="{00000000-0005-0000-0000-0000BB010000}"/>
    <cellStyle name="Notas 8" xfId="1147" xr:uid="{00000000-0005-0000-0000-0000BC010000}"/>
    <cellStyle name="Notas 9" xfId="1161" xr:uid="{00000000-0005-0000-0000-0000BD010000}"/>
    <cellStyle name="Note 2" xfId="890" xr:uid="{00000000-0005-0000-0000-000059000000}"/>
    <cellStyle name="Note 2 2" xfId="936" xr:uid="{697D1F7C-57BD-418A-87B1-B3C0D794A59C}"/>
    <cellStyle name="Note 2 2 2" xfId="2134" xr:uid="{C057128C-04C5-4589-8EFA-600F97B8F555}"/>
    <cellStyle name="Note 2 2 3" xfId="2098" xr:uid="{AFAE8566-DB29-49E2-9952-40FC90F47145}"/>
    <cellStyle name="Note 2 3" xfId="2125" xr:uid="{6E125714-6F08-4325-B93B-C0B723EF4163}"/>
    <cellStyle name="Note 2 4" xfId="2089" xr:uid="{A788F915-44F6-43A9-94AD-B7380AB7819C}"/>
    <cellStyle name="Note 3" xfId="891" xr:uid="{00000000-0005-0000-0000-00005A000000}"/>
    <cellStyle name="Note 3 2" xfId="937" xr:uid="{2059E959-4B84-4E39-9F47-F6AA690CE217}"/>
    <cellStyle name="Note 3 2 2" xfId="2135" xr:uid="{F0D8B09C-3D4B-4B2F-8745-ECE58DB5749C}"/>
    <cellStyle name="Note 3 2 3" xfId="2099" xr:uid="{2902898C-5403-45D1-9FFD-A20C1ABA9A08}"/>
    <cellStyle name="Note 3 3" xfId="2126" xr:uid="{23BDE7E7-1078-427F-BFF8-CD258A97EB1A}"/>
    <cellStyle name="Note 3 4" xfId="2090" xr:uid="{AB19D811-548E-4A49-8341-F1F2E2FF5C28}"/>
    <cellStyle name="Output" xfId="892" xr:uid="{00000000-0005-0000-0000-00005B000000}"/>
    <cellStyle name="Output 2" xfId="2127" xr:uid="{527D9DE7-8807-4805-88F9-D2A6C2577459}"/>
    <cellStyle name="Output 3" xfId="2091" xr:uid="{3A6B683A-FDF0-4951-B2EF-0E804CB6D9BE}"/>
    <cellStyle name="Percent (0)" xfId="893" xr:uid="{00000000-0005-0000-0000-00005C000000}"/>
    <cellStyle name="Percent (0) 2" xfId="894" xr:uid="{00000000-0005-0000-0000-00005D000000}"/>
    <cellStyle name="Percent (0) 2 2" xfId="939" xr:uid="{AEEF2051-332C-494A-A4A1-DF40FEE7909D}"/>
    <cellStyle name="Percent (0) 3" xfId="938" xr:uid="{2188AD0B-A53B-4385-8A6C-D2354D558418}"/>
    <cellStyle name="Percent 2" xfId="105" xr:uid="{00000000-0005-0000-0000-000078000000}"/>
    <cellStyle name="Percent 2 2" xfId="3534" xr:uid="{66E99E60-7E54-4647-8917-5CF8B3204284}"/>
    <cellStyle name="Percent 2 3" xfId="3533" xr:uid="{744287B2-78B7-4E82-9E93-6DC52277DE9E}"/>
    <cellStyle name="Porcentaje 2" xfId="61" xr:uid="{00000000-0005-0000-0000-000043000000}"/>
    <cellStyle name="Porcentaje 2 2" xfId="609" xr:uid="{00000000-0005-0000-0000-00008A000000}"/>
    <cellStyle name="Porcentaje 2 2 2" xfId="602" xr:uid="{00000000-0005-0000-0000-00008B000000}"/>
    <cellStyle name="Porcentaje 2 2 3" xfId="715" xr:uid="{D016BAFB-3976-4434-9914-7D3E10F0ACF3}"/>
    <cellStyle name="Porcentaje 2 2 4" xfId="940" xr:uid="{9A3BC751-10BD-4697-B1A3-11A20CEAE585}"/>
    <cellStyle name="Porcentaje 2 3" xfId="776" xr:uid="{CC99F799-6892-41FB-8435-A17C325438C4}"/>
    <cellStyle name="Porcentaje 2 3 2" xfId="3495" xr:uid="{4B494551-AFAE-4E3C-89FD-C9833AC6FE0E}"/>
    <cellStyle name="Porcentaje 2 4" xfId="703" xr:uid="{8D97FCB0-8234-474E-B4D5-864B4D64F129}"/>
    <cellStyle name="Porcentaje 2 4 2" xfId="3507" xr:uid="{A9A2CDF9-838A-431F-8FF8-B787B805C09D}"/>
    <cellStyle name="Porcentaje 2 5" xfId="895" xr:uid="{00000000-0005-0000-0000-00005E000000}"/>
    <cellStyle name="Porcentaje 2 6" xfId="2174" xr:uid="{103CA901-1CC7-4F95-AC3D-193191FADD04}"/>
    <cellStyle name="Porcentaje 3" xfId="190" xr:uid="{00000000-0005-0000-0000-0000F5000000}"/>
    <cellStyle name="Porcentaje 3 2" xfId="723" xr:uid="{B19FAE3D-B3E1-454C-90FF-B482690675E4}"/>
    <cellStyle name="Porcentaje 3 2 2" xfId="3537" xr:uid="{B0404113-EC38-45F6-B298-12981C42B0FE}"/>
    <cellStyle name="Porcentaje 3 3" xfId="3336" xr:uid="{30B38000-D8E7-4060-A28A-6DAB16938E2F}"/>
    <cellStyle name="Porcentaje 4" xfId="661" xr:uid="{00000000-0005-0000-0000-0000F3020000}"/>
    <cellStyle name="Porcentaje 4 2" xfId="734" xr:uid="{18C0C770-B3F6-4EE4-83FC-EA9B14676F33}"/>
    <cellStyle name="Porcentaje 4 2 2" xfId="3646" xr:uid="{235DC2D2-4B06-4340-8CC9-35DDAE353F7A}"/>
    <cellStyle name="Porcentaje 4 3" xfId="3335" xr:uid="{79A0249C-84D1-4634-879E-9F0009A3E86D}"/>
    <cellStyle name="Porcentual 2" xfId="897" xr:uid="{00000000-0005-0000-0000-000060000000}"/>
    <cellStyle name="Porcentual 2 2" xfId="898" xr:uid="{00000000-0005-0000-0000-000061000000}"/>
    <cellStyle name="Porcentual 2 2 2" xfId="942" xr:uid="{D10D83E0-A9E2-4F53-BE30-669A42BBFC3D}"/>
    <cellStyle name="Porcentual 2 2 2 2" xfId="3339" xr:uid="{AA6F1EF3-6C9B-459C-A201-28397103B8B0}"/>
    <cellStyle name="Porcentual 2 2 3" xfId="3340" xr:uid="{A0EA8A04-B496-4780-AC58-5908F4C66DCE}"/>
    <cellStyle name="Porcentual 2 2 4" xfId="3341" xr:uid="{DECEA5CE-021A-4F12-836B-1A176B75793D}"/>
    <cellStyle name="Porcentual 2 2 5" xfId="3342" xr:uid="{5FFF8029-BD9A-45D9-9B93-E98272C97065}"/>
    <cellStyle name="Porcentual 2 2 6" xfId="3343" xr:uid="{D9F83865-218A-4FAB-90EA-942E88BF3D0E}"/>
    <cellStyle name="Porcentual 2 2 7" xfId="3344" xr:uid="{49D9B101-6521-4EE5-87C9-9E4A05BDFC24}"/>
    <cellStyle name="Porcentual 2 2 8" xfId="3345" xr:uid="{B4FEE692-356E-4EAE-9E0A-3D9486E359BC}"/>
    <cellStyle name="Porcentual 2 2 9" xfId="3338" xr:uid="{3796034C-5B9D-4E3C-8FE0-4A44F5EF5131}"/>
    <cellStyle name="Porcentual 2 3" xfId="941" xr:uid="{895CA68C-07D5-49DF-90F1-775F1A9189CF}"/>
    <cellStyle name="Porcentual 2 3 2" xfId="3346" xr:uid="{2DF8A638-FB7A-4774-862E-0998FE43B4A0}"/>
    <cellStyle name="Porcentual 2 4" xfId="3347" xr:uid="{3D2F6D69-A095-4199-95BC-5993C6AAE0FC}"/>
    <cellStyle name="Porcentual 2 5" xfId="3337" xr:uid="{4900331F-96C0-4CC5-A337-792CA102978A}"/>
    <cellStyle name="Porcentual 25" xfId="3348" xr:uid="{7C803552-E873-4B52-9B57-20DC32CB590C}"/>
    <cellStyle name="Porcentual 25 10" xfId="3349" xr:uid="{669DA049-666C-4C37-A572-6F53857AA21C}"/>
    <cellStyle name="Porcentual 25 10 2" xfId="3350" xr:uid="{181824F1-10EC-4526-9072-86D9D1B3E420}"/>
    <cellStyle name="Porcentual 25 10 3" xfId="3351" xr:uid="{95A70AA9-C1C9-42C4-9B49-88335B12D036}"/>
    <cellStyle name="Porcentual 25 10 4" xfId="3352" xr:uid="{078656D4-7725-4FFD-85BE-68DC9686FD30}"/>
    <cellStyle name="Porcentual 25 10 5" xfId="3353" xr:uid="{0AC1CF72-350A-4BC9-8040-E9EF1ACD7DC5}"/>
    <cellStyle name="Porcentual 25 10 6" xfId="3354" xr:uid="{BC6A0A83-1315-4C94-B541-3CF7A1C3B698}"/>
    <cellStyle name="Porcentual 25 11" xfId="3355" xr:uid="{ABD37953-75F3-4D8B-A692-387E795F7F49}"/>
    <cellStyle name="Porcentual 25 12" xfId="3356" xr:uid="{259271F0-9324-434A-9A9C-50F754AFC3EB}"/>
    <cellStyle name="Porcentual 25 13" xfId="3357" xr:uid="{0B292CBE-E92C-4B5F-BBD5-7F9CC17D817D}"/>
    <cellStyle name="Porcentual 25 14" xfId="3358" xr:uid="{FCD92193-8B83-4F8F-B52C-88BF40C38837}"/>
    <cellStyle name="Porcentual 25 15" xfId="3359" xr:uid="{9A07B1BB-CD9A-4005-89A4-09F86D4584B1}"/>
    <cellStyle name="Porcentual 25 16" xfId="3360" xr:uid="{65FBE631-8B6A-4260-B5E8-CA2AA6F21BF9}"/>
    <cellStyle name="Porcentual 25 17" xfId="3361" xr:uid="{51B45C71-2DCA-4D22-8EB2-0AD6171F6E94}"/>
    <cellStyle name="Porcentual 25 18" xfId="3362" xr:uid="{2BD055AA-BDAF-45F9-A819-BEEAFFAD8A4C}"/>
    <cellStyle name="Porcentual 25 2" xfId="3363" xr:uid="{C8F8B14E-139E-4A01-BB80-9AA58C3B867B}"/>
    <cellStyle name="Porcentual 25 2 10" xfId="3364" xr:uid="{6B615880-7C21-404F-BF9D-D671704E758D}"/>
    <cellStyle name="Porcentual 25 2 11" xfId="3365" xr:uid="{95631911-A166-469C-87CA-5DFCC80363E2}"/>
    <cellStyle name="Porcentual 25 2 2" xfId="3366" xr:uid="{6909D655-7C22-4D51-BB3A-C98E8CD13FE1}"/>
    <cellStyle name="Porcentual 25 2 3" xfId="3367" xr:uid="{DBC3364C-2CE2-4E4B-980B-769E873AB381}"/>
    <cellStyle name="Porcentual 25 2 4" xfId="3368" xr:uid="{7081E61B-9E30-420F-9C7D-6EBA36B63B72}"/>
    <cellStyle name="Porcentual 25 2 5" xfId="3369" xr:uid="{D9E04F4D-9AF3-44FD-BA79-C92F3F914574}"/>
    <cellStyle name="Porcentual 25 2 6" xfId="3370" xr:uid="{6A230D7F-63AA-4044-B520-191D8A7A9638}"/>
    <cellStyle name="Porcentual 25 2 7" xfId="3371" xr:uid="{3E554522-944B-421C-BDC6-D59CA4B117FA}"/>
    <cellStyle name="Porcentual 25 2 8" xfId="3372" xr:uid="{9D1C81E5-A120-483C-A741-E554FF116941}"/>
    <cellStyle name="Porcentual 25 2 9" xfId="3373" xr:uid="{4284BEAD-981A-4C66-871E-21BA36E9A3A4}"/>
    <cellStyle name="Porcentual 25 3" xfId="3374" xr:uid="{3CCC1411-33A0-44CB-98C1-5C4ECE8D60B3}"/>
    <cellStyle name="Porcentual 25 3 10" xfId="3375" xr:uid="{609CC9F1-3416-4CBE-87B8-ACB77AE6A29C}"/>
    <cellStyle name="Porcentual 25 3 11" xfId="3376" xr:uid="{022BE378-14D2-49CA-881B-50387C87F254}"/>
    <cellStyle name="Porcentual 25 3 2" xfId="3377" xr:uid="{EB1361BA-F2F1-43E7-B77C-24A1D4D208E5}"/>
    <cellStyle name="Porcentual 25 3 3" xfId="3378" xr:uid="{577A1925-0E40-4F20-B551-7C19C31C7BDB}"/>
    <cellStyle name="Porcentual 25 3 4" xfId="3379" xr:uid="{53DB11A9-64AF-480D-B1BC-EB860961E9DB}"/>
    <cellStyle name="Porcentual 25 3 5" xfId="3380" xr:uid="{75237ED8-284A-4242-ABC9-A431B203F187}"/>
    <cellStyle name="Porcentual 25 3 6" xfId="3381" xr:uid="{F92DE735-F908-48D2-9ECA-0BF65021BFEF}"/>
    <cellStyle name="Porcentual 25 3 7" xfId="3382" xr:uid="{2749707A-AEC9-4E15-9699-A8939CC39EA1}"/>
    <cellStyle name="Porcentual 25 3 8" xfId="3383" xr:uid="{50381057-1529-4A83-918C-AE3F83B6DCFB}"/>
    <cellStyle name="Porcentual 25 3 9" xfId="3384" xr:uid="{1FA9269A-E4E5-48CE-A098-9FAF68118243}"/>
    <cellStyle name="Porcentual 25 4" xfId="3385" xr:uid="{F420E393-920A-451E-B8CF-0805C6058A3C}"/>
    <cellStyle name="Porcentual 25 4 2" xfId="3386" xr:uid="{760F0DCF-603E-4AE6-AECE-795D774159BD}"/>
    <cellStyle name="Porcentual 25 4 2 2" xfId="3387" xr:uid="{DB94E094-AAA9-4B2D-870F-1E3FA75152E2}"/>
    <cellStyle name="Porcentual 25 4 2 2 2" xfId="3388" xr:uid="{B115AC17-2F95-43A7-B630-81E9D3D749FB}"/>
    <cellStyle name="Porcentual 25 4 2 2 3" xfId="3389" xr:uid="{B1521E7A-6182-4BF7-8A73-87C3C20DE3AF}"/>
    <cellStyle name="Porcentual 25 4 2 2 4" xfId="3390" xr:uid="{19D887D8-051D-437C-9A5E-39AE02074DA0}"/>
    <cellStyle name="Porcentual 25 4 2 2 5" xfId="3391" xr:uid="{BE42D9D6-C4DC-42CD-BC3A-D5D9AAD1A99B}"/>
    <cellStyle name="Porcentual 25 4 2 2 6" xfId="3392" xr:uid="{4E9618E5-9E9E-4639-9ADA-D92E4D1E2B73}"/>
    <cellStyle name="Porcentual 25 4 3" xfId="3393" xr:uid="{8D9B9F9D-DCBD-4751-9A8A-15D0747967C3}"/>
    <cellStyle name="Porcentual 25 4 4" xfId="3394" xr:uid="{CBD3BEDE-B7A7-480E-BB98-81C1D1420207}"/>
    <cellStyle name="Porcentual 25 4 5" xfId="3395" xr:uid="{84855DFA-E64C-404A-BC17-AD57C746518E}"/>
    <cellStyle name="Porcentual 25 4 6" xfId="3396" xr:uid="{D11A5DFF-2E30-4C8C-84F8-C1822ACDEC6F}"/>
    <cellStyle name="Porcentual 25 4 7" xfId="3397" xr:uid="{064E837B-E037-473C-B2BA-F94CCF2A6443}"/>
    <cellStyle name="Porcentual 25 5" xfId="3398" xr:uid="{00706C5E-99E2-4542-A5B2-6AF07A536C07}"/>
    <cellStyle name="Porcentual 25 6" xfId="3399" xr:uid="{2C5E0CE4-2F46-40DD-88E9-C04F5BD8D4FC}"/>
    <cellStyle name="Porcentual 25 7" xfId="3400" xr:uid="{4F898E0D-29F7-490F-85B0-687D0C00F649}"/>
    <cellStyle name="Porcentual 25 8" xfId="3401" xr:uid="{2F0EBAEC-1F9D-4466-A941-B003E6C2D987}"/>
    <cellStyle name="Porcentual 25 9" xfId="3402" xr:uid="{9B035FE7-A70C-41D8-914A-D11989515730}"/>
    <cellStyle name="Porcentual 3 2" xfId="3403" xr:uid="{EA970BD9-160F-4162-AF0F-6D806BFF76F8}"/>
    <cellStyle name="Porcentual 4 2" xfId="3404" xr:uid="{05547734-1D8D-4E8C-A9AB-7DF7E9823D49}"/>
    <cellStyle name="Result" xfId="177" xr:uid="{00000000-0005-0000-0000-000011000000}"/>
    <cellStyle name="Result 1" xfId="178" xr:uid="{00000000-0005-0000-0000-000012000000}"/>
    <cellStyle name="Result 2" xfId="179" xr:uid="{00000000-0005-0000-0000-000013000000}"/>
    <cellStyle name="Result2" xfId="180" xr:uid="{00000000-0005-0000-0000-000014000000}"/>
    <cellStyle name="Result2 1" xfId="181" xr:uid="{00000000-0005-0000-0000-000015000000}"/>
    <cellStyle name="Result2 2" xfId="182" xr:uid="{00000000-0005-0000-0000-000016000000}"/>
    <cellStyle name="Salida" xfId="458" builtinId="21" customBuiltin="1"/>
    <cellStyle name="Salida 2" xfId="626" xr:uid="{00000000-0005-0000-0000-0000F8020000}"/>
    <cellStyle name="TableStyleLight1" xfId="3571" xr:uid="{3F4B36A4-A784-4F5C-8AE2-21569DA2205C}"/>
    <cellStyle name="Texto de advertencia" xfId="462" builtinId="11" customBuiltin="1"/>
    <cellStyle name="Texto de advertencia 2" xfId="630" xr:uid="{00000000-0005-0000-0000-0000F9020000}"/>
    <cellStyle name="Texto de advertencia 2 2" xfId="899" xr:uid="{00000000-0005-0000-0000-000063000000}"/>
    <cellStyle name="Texto de advertencia 3" xfId="906" xr:uid="{00000000-0005-0000-0000-000062000000}"/>
    <cellStyle name="Texto de advertencia 4" xfId="1932" xr:uid="{2E995784-2434-4198-9BCA-0F90E174B447}"/>
    <cellStyle name="Texto explicativo" xfId="464" builtinId="53" customBuiltin="1"/>
    <cellStyle name="Texto explicativo 2" xfId="632" xr:uid="{00000000-0005-0000-0000-0000FA020000}"/>
    <cellStyle name="Texto explicativo 3" xfId="1934" xr:uid="{56250698-F182-495A-9D7D-A72B54DE0B0F}"/>
    <cellStyle name="Tickmark" xfId="900" xr:uid="{00000000-0005-0000-0000-000064000000}"/>
    <cellStyle name="Title" xfId="901" xr:uid="{00000000-0005-0000-0000-000065000000}"/>
    <cellStyle name="Título" xfId="811" builtinId="15" customBuiltin="1"/>
    <cellStyle name="Título 2" xfId="452" builtinId="17" customBuiltin="1"/>
    <cellStyle name="Título 2 2" xfId="484" xr:uid="{00000000-0005-0000-0000-0000FC020000}"/>
    <cellStyle name="Título 2 3" xfId="1926" xr:uid="{ACADE504-E12E-435A-84B8-84178D1ED61E}"/>
    <cellStyle name="Título 3" xfId="453" builtinId="18" customBuiltin="1"/>
    <cellStyle name="Título 3 2" xfId="490" xr:uid="{00000000-0005-0000-0000-0000FD020000}"/>
    <cellStyle name="Título 3 3" xfId="1927" xr:uid="{040E1178-7CE8-48C0-9236-19D6DD5E3117}"/>
    <cellStyle name="Título 4" xfId="610" xr:uid="{00000000-0005-0000-0000-0000FB020000}"/>
    <cellStyle name="Título 4 2" xfId="732" xr:uid="{00000000-0005-0000-0000-000038000000}"/>
    <cellStyle name="Título 4 2 2" xfId="1130" xr:uid="{00000000-0005-0000-0000-0000C7010000}"/>
    <cellStyle name="Título 5" xfId="2077" xr:uid="{510748CE-2CD9-42E4-8DCB-BBB0D48428C4}"/>
    <cellStyle name="Total" xfId="465" builtinId="25" customBuiltin="1"/>
    <cellStyle name="Total 2" xfId="633" xr:uid="{00000000-0005-0000-0000-0000FE020000}"/>
    <cellStyle name="Total 2 2" xfId="903" xr:uid="{00000000-0005-0000-0000-000067000000}"/>
    <cellStyle name="Total 3" xfId="904" xr:uid="{00000000-0005-0000-0000-000068000000}"/>
    <cellStyle name="Total 3 2" xfId="2130" xr:uid="{1B36A228-2864-4328-B3CD-783A93D6DC67}"/>
    <cellStyle name="Total 3 3" xfId="2093" xr:uid="{FDE7BA79-4804-45DF-B1B8-3D62B84D176D}"/>
    <cellStyle name="Total 4" xfId="905" xr:uid="{00000000-0005-0000-0000-000069000000}"/>
    <cellStyle name="Total 4 2" xfId="2131" xr:uid="{DB4B6DD8-4459-4077-B3FB-0092AE5EFC25}"/>
    <cellStyle name="Total 4 3" xfId="2094" xr:uid="{F1E01032-0A73-4F36-B623-BE60E7AC958D}"/>
    <cellStyle name="Total 5" xfId="902" xr:uid="{00000000-0005-0000-0000-0000C6030000}"/>
    <cellStyle name="Total 5 2" xfId="2129" xr:uid="{E8F29DDC-C104-4269-8ADD-A5207912AB96}"/>
    <cellStyle name="Total 5 3" xfId="2092" xr:uid="{A5550129-D0C9-49FD-848F-D4FBC9812095}"/>
    <cellStyle name="Total 6" xfId="1935" xr:uid="{C6C17F6B-FD50-4594-9DF1-76711E2BF5A6}"/>
    <cellStyle name="Warning Text 2" xfId="907" xr:uid="{00000000-0005-0000-0000-00006A000000}"/>
  </cellStyles>
  <dxfs count="11">
    <dxf>
      <fill>
        <patternFill patternType="solid">
          <fgColor theme="8" tint="0.79998168889431442"/>
          <bgColor theme="8" tint="0.79998168889431442"/>
        </patternFill>
      </fill>
      <border>
        <bottom style="thin">
          <color theme="8" tint="0.39997558519241921"/>
        </bottom>
      </border>
    </dxf>
    <dxf>
      <fill>
        <patternFill patternType="solid">
          <fgColor theme="8" tint="0.79998168889431442"/>
          <bgColor theme="8" tint="0.79998168889431442"/>
        </patternFill>
      </fill>
      <border>
        <bottom style="thin">
          <color theme="8" tint="0.39997558519241921"/>
        </bottom>
      </border>
    </dxf>
    <dxf>
      <font>
        <b/>
        <color theme="1"/>
      </font>
      <fill>
        <patternFill patternType="none">
          <bgColor auto="1"/>
        </patternFill>
      </fill>
    </dxf>
    <dxf>
      <font>
        <b/>
        <color theme="1"/>
      </font>
      <fill>
        <patternFill patternType="none">
          <bgColor auto="1"/>
        </patternFill>
      </fill>
      <border>
        <bottom style="thin">
          <color theme="8" tint="0.39997558519241921"/>
        </bottom>
      </border>
    </dxf>
    <dxf>
      <font>
        <b/>
        <color theme="1"/>
      </font>
      <fill>
        <patternFill>
          <bgColor theme="7" tint="0.79998168889431442"/>
        </patternFill>
      </fill>
    </dxf>
    <dxf>
      <font>
        <b/>
        <color theme="1"/>
      </font>
      <fill>
        <patternFill>
          <bgColor theme="0" tint="-0.14996795556505021"/>
        </patternFill>
      </fill>
      <border>
        <top style="thin">
          <color theme="8"/>
        </top>
        <bottom style="thin">
          <color theme="8"/>
        </bottom>
      </border>
    </dxf>
    <dxf>
      <fill>
        <patternFill patternType="solid">
          <fgColor theme="0"/>
          <bgColor theme="0"/>
        </patternFill>
      </fill>
    </dxf>
    <dxf>
      <fill>
        <patternFill patternType="none">
          <fgColor indexed="64"/>
          <bgColor auto="1"/>
        </patternFill>
      </fill>
      <border>
        <left style="thin">
          <color theme="0" tint="-0.249977111117893"/>
        </left>
        <right style="thin">
          <color theme="0" tint="-0.249977111117893"/>
        </right>
      </border>
    </dxf>
    <dxf>
      <fill>
        <patternFill patternType="none">
          <fgColor auto="1"/>
          <bgColor auto="1"/>
        </patternFill>
      </fill>
    </dxf>
    <dxf>
      <font>
        <b/>
        <color theme="1"/>
      </font>
      <fill>
        <patternFill patternType="solid">
          <fgColor theme="8" tint="0.79998168889431442"/>
          <bgColor theme="8" tint="0.79998168889431442"/>
        </patternFill>
      </fill>
      <border>
        <top style="thin">
          <color theme="8" tint="0.39997558519241921"/>
        </top>
      </border>
    </dxf>
    <dxf>
      <font>
        <b/>
        <color theme="1"/>
      </font>
      <fill>
        <patternFill patternType="solid">
          <fgColor theme="8" tint="0.79998168889431442"/>
          <bgColor theme="8" tint="0.79998168889431442"/>
        </patternFill>
      </fill>
      <border>
        <bottom style="thin">
          <color theme="8" tint="0.39997558519241921"/>
        </bottom>
      </border>
    </dxf>
  </dxfs>
  <tableStyles count="3" defaultTableStyle="TableStyleMedium2" defaultPivotStyle="PivotStyleLight16">
    <tableStyle name="PivotStyleLight20 2" table="0" count="11" xr9:uid="{7B076699-A1DD-4C30-8FBA-2D0CB77DA137}">
      <tableStyleElement type="headerRow" dxfId="10"/>
      <tableStyleElement type="totalRow" dxfId="9"/>
      <tableStyleElement type="firstRowStripe" dxfId="8"/>
      <tableStyleElement type="firstColumnStripe" dxfId="7"/>
      <tableStyleElement type="firstSubtotalColumn"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 name="Estilo de tabla dinámica 1" table="0" count="0" xr9:uid="{00000000-0011-0000-FFFF-FFFF00000000}"/>
    <tableStyle name="Invisible" pivot="0" table="0" count="0" xr9:uid="{34FF4C30-4147-4455-BB6C-CC38F1720F2A}"/>
  </tableStyles>
  <colors>
    <mruColors>
      <color rgb="FF00FF00"/>
      <color rgb="FFBAD40F"/>
      <color rgb="FFCDC800"/>
      <color rgb="FFCCCC00"/>
      <color rgb="FFD1CC00"/>
      <color rgb="FF0099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3" Type="http://schemas.openxmlformats.org/officeDocument/2006/relationships/image" Target="../media/image8.emf"/><Relationship Id="rId7" Type="http://schemas.openxmlformats.org/officeDocument/2006/relationships/image" Target="../media/image10.emf"/><Relationship Id="rId2" Type="http://schemas.openxmlformats.org/officeDocument/2006/relationships/image" Target="../media/image7.emf"/><Relationship Id="rId1" Type="http://schemas.openxmlformats.org/officeDocument/2006/relationships/image" Target="../media/image6.emf"/><Relationship Id="rId6" Type="http://schemas.openxmlformats.org/officeDocument/2006/relationships/image" Target="../media/image3.emf"/><Relationship Id="rId5" Type="http://schemas.openxmlformats.org/officeDocument/2006/relationships/image" Target="../media/image2.emf"/><Relationship Id="rId4" Type="http://schemas.openxmlformats.org/officeDocument/2006/relationships/image" Target="../media/image9.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12.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14.emf"/><Relationship Id="rId1" Type="http://schemas.openxmlformats.org/officeDocument/2006/relationships/image" Target="../media/image13.emf"/><Relationship Id="rId4" Type="http://schemas.openxmlformats.org/officeDocument/2006/relationships/image" Target="../media/image11.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16.emf"/><Relationship Id="rId1" Type="http://schemas.openxmlformats.org/officeDocument/2006/relationships/image" Target="../media/image15.emf"/><Relationship Id="rId4" Type="http://schemas.openxmlformats.org/officeDocument/2006/relationships/image" Target="../media/image17.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18.emf"/><Relationship Id="rId2" Type="http://schemas.openxmlformats.org/officeDocument/2006/relationships/image" Target="../media/image16.emf"/><Relationship Id="rId1" Type="http://schemas.openxmlformats.org/officeDocument/2006/relationships/image" Target="../media/image13.emf"/><Relationship Id="rId4"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editAs="oneCell">
    <xdr:from>
      <xdr:col>2</xdr:col>
      <xdr:colOff>35859</xdr:colOff>
      <xdr:row>0</xdr:row>
      <xdr:rowOff>71718</xdr:rowOff>
    </xdr:from>
    <xdr:to>
      <xdr:col>4</xdr:col>
      <xdr:colOff>227405</xdr:colOff>
      <xdr:row>3</xdr:row>
      <xdr:rowOff>147693</xdr:rowOff>
    </xdr:to>
    <xdr:pic>
      <xdr:nvPicPr>
        <xdr:cNvPr id="2" name="Imagen 1">
          <a:extLst>
            <a:ext uri="{FF2B5EF4-FFF2-40B4-BE49-F238E27FC236}">
              <a16:creationId xmlns:a16="http://schemas.microsoft.com/office/drawing/2014/main" id="{E27B1BE5-EE38-4FFB-8F25-CDE3567FC24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77788" y="71718"/>
          <a:ext cx="2441688" cy="560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44823</xdr:colOff>
      <xdr:row>0</xdr:row>
      <xdr:rowOff>125506</xdr:rowOff>
    </xdr:from>
    <xdr:to>
      <xdr:col>1</xdr:col>
      <xdr:colOff>2549263</xdr:colOff>
      <xdr:row>3</xdr:row>
      <xdr:rowOff>181423</xdr:rowOff>
    </xdr:to>
    <xdr:pic>
      <xdr:nvPicPr>
        <xdr:cNvPr id="2" name="Imagen 1">
          <a:extLst>
            <a:ext uri="{FF2B5EF4-FFF2-40B4-BE49-F238E27FC236}">
              <a16:creationId xmlns:a16="http://schemas.microsoft.com/office/drawing/2014/main" id="{37B041C8-FE29-415F-9116-D581864DAA6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4776" y="125506"/>
          <a:ext cx="2504440" cy="5600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26894</xdr:colOff>
      <xdr:row>1</xdr:row>
      <xdr:rowOff>26894</xdr:rowOff>
    </xdr:from>
    <xdr:to>
      <xdr:col>1</xdr:col>
      <xdr:colOff>2537049</xdr:colOff>
      <xdr:row>4</xdr:row>
      <xdr:rowOff>110490</xdr:rowOff>
    </xdr:to>
    <xdr:pic>
      <xdr:nvPicPr>
        <xdr:cNvPr id="2" name="Imagen 1">
          <a:extLst>
            <a:ext uri="{FF2B5EF4-FFF2-40B4-BE49-F238E27FC236}">
              <a16:creationId xmlns:a16="http://schemas.microsoft.com/office/drawing/2014/main" id="{ED57407E-8CE9-4304-9340-6B414A5B8F1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5788" y="188259"/>
          <a:ext cx="2504440" cy="5600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44824</xdr:colOff>
      <xdr:row>1</xdr:row>
      <xdr:rowOff>26894</xdr:rowOff>
    </xdr:from>
    <xdr:to>
      <xdr:col>1</xdr:col>
      <xdr:colOff>2549264</xdr:colOff>
      <xdr:row>4</xdr:row>
      <xdr:rowOff>106680</xdr:rowOff>
    </xdr:to>
    <xdr:pic>
      <xdr:nvPicPr>
        <xdr:cNvPr id="2" name="Imagen 1">
          <a:extLst>
            <a:ext uri="{FF2B5EF4-FFF2-40B4-BE49-F238E27FC236}">
              <a16:creationId xmlns:a16="http://schemas.microsoft.com/office/drawing/2014/main" id="{908464B0-F430-4FB1-9819-AA0DA4C72B5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3718" y="188259"/>
          <a:ext cx="2504440" cy="56007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35859</xdr:colOff>
      <xdr:row>1</xdr:row>
      <xdr:rowOff>17930</xdr:rowOff>
    </xdr:from>
    <xdr:to>
      <xdr:col>2</xdr:col>
      <xdr:colOff>57636</xdr:colOff>
      <xdr:row>4</xdr:row>
      <xdr:rowOff>97716</xdr:rowOff>
    </xdr:to>
    <xdr:pic>
      <xdr:nvPicPr>
        <xdr:cNvPr id="2" name="Imagen 1">
          <a:extLst>
            <a:ext uri="{FF2B5EF4-FFF2-40B4-BE49-F238E27FC236}">
              <a16:creationId xmlns:a16="http://schemas.microsoft.com/office/drawing/2014/main" id="{436E578C-4167-49A1-AC80-6D378015F29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5153" y="340659"/>
          <a:ext cx="2504440" cy="5600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0</xdr:colOff>
      <xdr:row>574</xdr:row>
      <xdr:rowOff>0</xdr:rowOff>
    </xdr:from>
    <xdr:to>
      <xdr:col>6</xdr:col>
      <xdr:colOff>304800</xdr:colOff>
      <xdr:row>575</xdr:row>
      <xdr:rowOff>110485</xdr:rowOff>
    </xdr:to>
    <xdr:sp macro="" textlink="">
      <xdr:nvSpPr>
        <xdr:cNvPr id="1030" name="AutoShape 6" descr="blob:https://web.whatsapp.com/90aab7f9-7c45-4ed5-861e-35110ccaf442">
          <a:extLst>
            <a:ext uri="{FF2B5EF4-FFF2-40B4-BE49-F238E27FC236}">
              <a16:creationId xmlns:a16="http://schemas.microsoft.com/office/drawing/2014/main" id="{714525D4-E1B6-4C3E-ABBC-6C35743D55F9}"/>
            </a:ext>
          </a:extLst>
        </xdr:cNvPr>
        <xdr:cNvSpPr>
          <a:spLocks noChangeAspect="1" noChangeArrowheads="1"/>
        </xdr:cNvSpPr>
      </xdr:nvSpPr>
      <xdr:spPr bwMode="auto">
        <a:xfrm>
          <a:off x="8290560" y="92903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26894</xdr:colOff>
      <xdr:row>1</xdr:row>
      <xdr:rowOff>53788</xdr:rowOff>
    </xdr:from>
    <xdr:to>
      <xdr:col>2</xdr:col>
      <xdr:colOff>2052955</xdr:colOff>
      <xdr:row>4</xdr:row>
      <xdr:rowOff>110489</xdr:rowOff>
    </xdr:to>
    <xdr:pic>
      <xdr:nvPicPr>
        <xdr:cNvPr id="3" name="Imagen 2">
          <a:extLst>
            <a:ext uri="{FF2B5EF4-FFF2-40B4-BE49-F238E27FC236}">
              <a16:creationId xmlns:a16="http://schemas.microsoft.com/office/drawing/2014/main" id="{612AA1CB-BE07-4826-887B-38C4E78BE5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7906" y="394447"/>
          <a:ext cx="2504440" cy="56007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laran/Downloads/AVALON_CBSA_Balance_a_Diciembre_de_2019%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lance General"/>
      <sheetName val="Estado de Resultados"/>
      <sheetName val="Flujo de Efectivo"/>
      <sheetName val="Variacion PN"/>
      <sheetName val="Notas"/>
    </sheetNames>
    <sheetDataSet>
      <sheetData sheetId="0">
        <row r="6">
          <cell r="E6">
            <v>29209612</v>
          </cell>
          <cell r="F6">
            <v>36585379</v>
          </cell>
        </row>
        <row r="11">
          <cell r="E11">
            <v>853165781</v>
          </cell>
          <cell r="F11">
            <v>790947061</v>
          </cell>
        </row>
        <row r="12">
          <cell r="E12">
            <v>29396891</v>
          </cell>
        </row>
        <row r="15">
          <cell r="B15">
            <v>195717985</v>
          </cell>
          <cell r="C15">
            <v>114620494</v>
          </cell>
        </row>
      </sheetData>
      <sheetData sheetId="1">
        <row r="4">
          <cell r="B4">
            <v>13525418929</v>
          </cell>
        </row>
        <row r="43">
          <cell r="B43">
            <v>853165781</v>
          </cell>
        </row>
      </sheetData>
      <sheetData sheetId="2"/>
      <sheetData sheetId="3"/>
      <sheetData sheetId="4">
        <row r="319">
          <cell r="C319">
            <v>837414411</v>
          </cell>
        </row>
        <row r="409">
          <cell r="C409">
            <v>917137640</v>
          </cell>
        </row>
        <row r="410">
          <cell r="C410">
            <v>1280332137</v>
          </cell>
        </row>
        <row r="412">
          <cell r="C412">
            <v>102017373</v>
          </cell>
        </row>
        <row r="413">
          <cell r="C413">
            <v>225648255</v>
          </cell>
        </row>
        <row r="414">
          <cell r="C414">
            <v>837414411</v>
          </cell>
        </row>
        <row r="415">
          <cell r="C415">
            <v>75278137</v>
          </cell>
        </row>
        <row r="420">
          <cell r="C420">
            <v>147720292</v>
          </cell>
        </row>
        <row r="421">
          <cell r="C421">
            <v>39525000</v>
          </cell>
        </row>
        <row r="422">
          <cell r="C422">
            <v>45200000</v>
          </cell>
        </row>
        <row r="433">
          <cell r="C433">
            <v>217500</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nfo@avalon.com.py" TargetMode="External"/><Relationship Id="rId1" Type="http://schemas.openxmlformats.org/officeDocument/2006/relationships/hyperlink" Target="http://www.avalon.com.py/"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F1CFC-AAB3-4043-B0FA-73D65430D3A1}">
  <dimension ref="A5:R234"/>
  <sheetViews>
    <sheetView showGridLines="0" tabSelected="1" topLeftCell="A199" zoomScale="85" zoomScaleNormal="85" workbookViewId="0">
      <selection activeCell="L210" sqref="L210"/>
    </sheetView>
  </sheetViews>
  <sheetFormatPr baseColWidth="10" defaultColWidth="11.5703125" defaultRowHeight="12.75"/>
  <cols>
    <col min="1" max="2" width="11.5703125" style="9"/>
    <col min="3" max="3" width="4.42578125" style="9" customWidth="1"/>
    <col min="4" max="4" width="29.28515625" style="9" customWidth="1"/>
    <col min="5" max="5" width="20.28515625" style="9" customWidth="1"/>
    <col min="6" max="6" width="12.140625" style="9" customWidth="1"/>
    <col min="7" max="11" width="11.42578125" style="9" customWidth="1"/>
    <col min="12" max="12" width="18.28515625" style="9" customWidth="1"/>
    <col min="13" max="13" width="15.7109375" style="9" customWidth="1"/>
    <col min="14" max="14" width="19.85546875" style="9" customWidth="1"/>
    <col min="15" max="15" width="22.140625" style="9" customWidth="1"/>
    <col min="16" max="16" width="11.5703125" style="9"/>
    <col min="17" max="17" width="20.85546875" style="9" customWidth="1"/>
    <col min="18" max="16384" width="11.5703125" style="9"/>
  </cols>
  <sheetData>
    <row r="5" spans="3:18" ht="18.600000000000001" customHeight="1">
      <c r="C5" s="497" t="s">
        <v>298</v>
      </c>
      <c r="D5" s="497"/>
      <c r="E5" s="497"/>
      <c r="F5" s="497"/>
      <c r="G5" s="497"/>
      <c r="H5" s="497"/>
      <c r="I5" s="497"/>
      <c r="J5" s="497"/>
    </row>
    <row r="6" spans="3:18" ht="12.6" customHeight="1">
      <c r="C6" s="42" t="s">
        <v>652</v>
      </c>
      <c r="D6" s="43"/>
      <c r="E6" s="38"/>
      <c r="F6" s="38"/>
      <c r="G6" s="38"/>
      <c r="H6" s="38"/>
      <c r="I6" s="38"/>
      <c r="J6" s="38"/>
    </row>
    <row r="7" spans="3:18" ht="12.6" customHeight="1">
      <c r="C7" s="42" t="s">
        <v>653</v>
      </c>
      <c r="D7" s="43"/>
      <c r="E7" s="38"/>
      <c r="F7" s="38"/>
      <c r="G7" s="38"/>
      <c r="H7" s="38"/>
      <c r="I7" s="38"/>
      <c r="J7" s="38"/>
    </row>
    <row r="8" spans="3:18" ht="19.899999999999999" customHeight="1">
      <c r="D8" s="38"/>
      <c r="E8" s="38"/>
      <c r="F8" s="38"/>
      <c r="G8" s="38"/>
      <c r="H8" s="38"/>
      <c r="I8" s="38"/>
      <c r="J8" s="38"/>
      <c r="K8" s="38"/>
    </row>
    <row r="9" spans="3:18" ht="15.75">
      <c r="C9" s="498" t="s">
        <v>530</v>
      </c>
      <c r="D9" s="498"/>
      <c r="E9" s="498"/>
      <c r="F9" s="498"/>
      <c r="G9" s="498"/>
      <c r="H9" s="498"/>
      <c r="I9" s="498"/>
      <c r="J9" s="498"/>
      <c r="K9" s="498"/>
      <c r="L9" s="37"/>
      <c r="M9" s="37"/>
      <c r="N9" s="37"/>
      <c r="O9" s="37"/>
      <c r="P9" s="37"/>
    </row>
    <row r="10" spans="3:18" ht="15" customHeight="1">
      <c r="C10" s="499" t="s">
        <v>900</v>
      </c>
      <c r="D10" s="499"/>
      <c r="E10" s="499"/>
      <c r="F10" s="499"/>
      <c r="G10" s="499"/>
      <c r="H10" s="499"/>
      <c r="I10" s="499"/>
      <c r="J10" s="499"/>
      <c r="K10" s="499"/>
      <c r="L10" s="52"/>
      <c r="M10" s="49"/>
      <c r="N10" s="49"/>
      <c r="O10" s="49"/>
      <c r="P10" s="49"/>
      <c r="Q10" s="49"/>
      <c r="R10" s="49"/>
    </row>
    <row r="11" spans="3:18" ht="15" customHeight="1">
      <c r="C11" s="67"/>
      <c r="D11" s="67"/>
      <c r="E11" s="67"/>
      <c r="F11" s="67"/>
      <c r="G11" s="67"/>
      <c r="H11" s="67"/>
      <c r="I11" s="67"/>
      <c r="J11" s="67"/>
      <c r="K11" s="67"/>
      <c r="L11" s="52"/>
      <c r="M11" s="49"/>
      <c r="N11" s="49"/>
      <c r="O11" s="49"/>
      <c r="P11" s="49"/>
      <c r="Q11" s="49"/>
      <c r="R11" s="49"/>
    </row>
    <row r="12" spans="3:18">
      <c r="C12" s="45" t="s">
        <v>514</v>
      </c>
      <c r="D12" s="45" t="s">
        <v>515</v>
      </c>
      <c r="E12" s="46"/>
      <c r="F12" s="46"/>
      <c r="G12" s="46"/>
      <c r="H12" s="46"/>
      <c r="I12" s="46"/>
      <c r="J12" s="47"/>
      <c r="K12" s="47"/>
      <c r="L12" s="47"/>
      <c r="M12" s="47"/>
      <c r="N12" s="49"/>
      <c r="O12" s="49"/>
      <c r="P12" s="49"/>
      <c r="Q12" s="49"/>
      <c r="R12" s="49"/>
    </row>
    <row r="13" spans="3:18">
      <c r="C13" s="48"/>
      <c r="D13" s="48"/>
      <c r="E13" s="48"/>
      <c r="F13" s="48"/>
      <c r="G13" s="48"/>
      <c r="H13" s="48"/>
      <c r="I13" s="48"/>
      <c r="J13" s="49"/>
      <c r="K13" s="49"/>
      <c r="L13" s="49"/>
      <c r="M13" s="49"/>
      <c r="N13" s="49"/>
      <c r="O13" s="49"/>
      <c r="P13" s="49"/>
      <c r="Q13" s="49"/>
      <c r="R13" s="49"/>
    </row>
    <row r="14" spans="3:18">
      <c r="C14" s="48" t="s">
        <v>673</v>
      </c>
      <c r="D14" s="48" t="s">
        <v>497</v>
      </c>
      <c r="E14" s="48"/>
      <c r="F14" s="48"/>
      <c r="G14" s="48" t="s">
        <v>298</v>
      </c>
      <c r="H14" s="48"/>
      <c r="I14" s="48"/>
      <c r="J14" s="49"/>
      <c r="K14" s="49"/>
      <c r="L14" s="49"/>
      <c r="M14" s="49"/>
      <c r="N14" s="49"/>
      <c r="O14" s="49"/>
      <c r="P14" s="49"/>
      <c r="Q14" s="49"/>
      <c r="R14" s="49"/>
    </row>
    <row r="15" spans="3:18">
      <c r="C15" s="48" t="s">
        <v>674</v>
      </c>
      <c r="D15" s="48" t="s">
        <v>498</v>
      </c>
      <c r="E15" s="48"/>
      <c r="F15" s="48"/>
      <c r="G15" s="48" t="s">
        <v>511</v>
      </c>
      <c r="H15" s="48"/>
      <c r="I15" s="48"/>
      <c r="J15" s="49"/>
      <c r="K15" s="49"/>
      <c r="L15" s="49"/>
      <c r="M15" s="49"/>
      <c r="N15" s="49"/>
      <c r="O15" s="49"/>
      <c r="P15" s="49"/>
      <c r="Q15" s="49"/>
      <c r="R15" s="49"/>
    </row>
    <row r="16" spans="3:18">
      <c r="C16" s="48" t="s">
        <v>675</v>
      </c>
      <c r="D16" s="48" t="s">
        <v>499</v>
      </c>
      <c r="E16" s="48"/>
      <c r="F16" s="48"/>
      <c r="G16" s="48" t="s">
        <v>297</v>
      </c>
      <c r="H16" s="48"/>
      <c r="I16" s="48"/>
      <c r="J16" s="49"/>
      <c r="K16" s="49"/>
      <c r="L16" s="49"/>
      <c r="M16" s="49"/>
      <c r="N16" s="49"/>
      <c r="O16" s="49"/>
      <c r="P16" s="49"/>
      <c r="Q16" s="49"/>
      <c r="R16" s="49"/>
    </row>
    <row r="17" spans="3:18">
      <c r="C17" s="48" t="s">
        <v>676</v>
      </c>
      <c r="D17" s="48" t="s">
        <v>500</v>
      </c>
      <c r="E17" s="48"/>
      <c r="F17" s="48"/>
      <c r="G17" s="48" t="s">
        <v>512</v>
      </c>
      <c r="H17" s="48"/>
      <c r="I17" s="48"/>
      <c r="J17" s="49"/>
      <c r="K17" s="49"/>
      <c r="L17" s="49"/>
      <c r="M17" s="49"/>
      <c r="N17" s="49"/>
      <c r="O17" s="49"/>
      <c r="P17" s="49"/>
      <c r="Q17" s="49"/>
      <c r="R17" s="49"/>
    </row>
    <row r="18" spans="3:18">
      <c r="C18" s="48" t="s">
        <v>677</v>
      </c>
      <c r="D18" s="48" t="s">
        <v>501</v>
      </c>
      <c r="E18" s="48"/>
      <c r="F18" s="48"/>
      <c r="G18" s="48" t="s">
        <v>296</v>
      </c>
      <c r="H18" s="48"/>
      <c r="I18" s="48"/>
      <c r="J18" s="49"/>
      <c r="K18" s="49"/>
      <c r="L18" s="49"/>
      <c r="M18" s="49"/>
      <c r="N18" s="49"/>
      <c r="O18" s="49"/>
      <c r="P18" s="49"/>
      <c r="Q18" s="49"/>
      <c r="R18" s="49"/>
    </row>
    <row r="19" spans="3:18">
      <c r="C19" s="48" t="s">
        <v>678</v>
      </c>
      <c r="D19" s="48" t="s">
        <v>502</v>
      </c>
      <c r="E19" s="48"/>
      <c r="F19" s="48"/>
      <c r="G19" s="50" t="s">
        <v>295</v>
      </c>
      <c r="H19" s="48"/>
      <c r="I19" s="48"/>
      <c r="J19" s="49"/>
      <c r="K19" s="49"/>
      <c r="L19" s="49"/>
      <c r="M19" s="49"/>
      <c r="N19" s="49"/>
      <c r="O19" s="68"/>
      <c r="P19" s="49"/>
      <c r="Q19" s="49"/>
      <c r="R19" s="49"/>
    </row>
    <row r="20" spans="3:18">
      <c r="C20" s="48" t="s">
        <v>679</v>
      </c>
      <c r="D20" s="48" t="s">
        <v>503</v>
      </c>
      <c r="E20" s="48"/>
      <c r="F20" s="48"/>
      <c r="G20" s="50" t="s">
        <v>294</v>
      </c>
      <c r="H20" s="48"/>
      <c r="I20" s="48"/>
      <c r="J20" s="49"/>
      <c r="K20" s="49"/>
      <c r="L20" s="49"/>
      <c r="M20" s="49"/>
      <c r="N20" s="49"/>
      <c r="O20" s="49"/>
      <c r="P20" s="49"/>
      <c r="Q20" s="49"/>
      <c r="R20" s="49"/>
    </row>
    <row r="21" spans="3:18">
      <c r="C21" s="48" t="s">
        <v>680</v>
      </c>
      <c r="D21" s="48" t="s">
        <v>504</v>
      </c>
      <c r="E21" s="48"/>
      <c r="F21" s="48"/>
      <c r="G21" s="48" t="s">
        <v>512</v>
      </c>
      <c r="H21" s="48"/>
      <c r="I21" s="48"/>
      <c r="J21" s="49"/>
      <c r="K21" s="49"/>
      <c r="L21" s="49"/>
      <c r="M21" s="49"/>
      <c r="N21" s="49"/>
      <c r="O21" s="49"/>
      <c r="P21" s="49"/>
      <c r="Q21" s="49"/>
      <c r="R21" s="49"/>
    </row>
    <row r="22" spans="3:18">
      <c r="C22" s="49"/>
      <c r="D22" s="49"/>
      <c r="E22" s="49"/>
      <c r="F22" s="49"/>
      <c r="G22" s="49"/>
      <c r="H22" s="49"/>
      <c r="I22" s="49"/>
      <c r="J22" s="49"/>
      <c r="K22" s="49"/>
      <c r="L22" s="49"/>
      <c r="M22" s="49"/>
      <c r="N22" s="49"/>
      <c r="O22" s="49"/>
      <c r="P22" s="49"/>
      <c r="Q22" s="49"/>
      <c r="R22" s="49"/>
    </row>
    <row r="23" spans="3:18">
      <c r="C23" s="45" t="s">
        <v>516</v>
      </c>
      <c r="D23" s="45" t="s">
        <v>517</v>
      </c>
      <c r="E23" s="45"/>
      <c r="F23" s="45"/>
      <c r="G23" s="48"/>
      <c r="H23" s="45"/>
      <c r="I23" s="48"/>
      <c r="J23" s="45"/>
      <c r="K23" s="45"/>
      <c r="L23" s="52"/>
      <c r="M23" s="52"/>
      <c r="N23" s="49"/>
      <c r="O23" s="49"/>
      <c r="P23" s="49"/>
      <c r="Q23" s="49"/>
      <c r="R23" s="49"/>
    </row>
    <row r="24" spans="3:18">
      <c r="C24" s="48"/>
      <c r="D24" s="48"/>
      <c r="E24" s="48"/>
      <c r="F24" s="48"/>
      <c r="G24" s="48"/>
      <c r="H24" s="48"/>
      <c r="I24" s="48"/>
      <c r="J24" s="48"/>
      <c r="K24" s="48"/>
      <c r="L24" s="49"/>
      <c r="M24" s="49"/>
      <c r="N24" s="49"/>
      <c r="O24" s="49"/>
      <c r="P24" s="49"/>
      <c r="Q24" s="49"/>
      <c r="R24" s="49"/>
    </row>
    <row r="25" spans="3:18">
      <c r="C25" s="48" t="s">
        <v>681</v>
      </c>
      <c r="D25" s="48" t="s">
        <v>505</v>
      </c>
      <c r="E25" s="48"/>
      <c r="F25" s="48"/>
      <c r="G25" s="51">
        <v>39638</v>
      </c>
      <c r="H25" s="48"/>
      <c r="I25" s="48"/>
      <c r="J25" s="48"/>
      <c r="K25" s="48"/>
      <c r="L25" s="49"/>
      <c r="M25" s="49"/>
      <c r="N25" s="49"/>
      <c r="O25" s="49"/>
      <c r="P25" s="49"/>
      <c r="Q25" s="49"/>
      <c r="R25" s="49"/>
    </row>
    <row r="26" spans="3:18">
      <c r="C26" s="48" t="s">
        <v>682</v>
      </c>
      <c r="D26" s="48" t="s">
        <v>506</v>
      </c>
      <c r="E26" s="48"/>
      <c r="F26" s="48"/>
      <c r="G26" s="42">
        <v>590</v>
      </c>
      <c r="H26" s="48"/>
      <c r="I26" s="48"/>
      <c r="J26" s="48"/>
      <c r="K26" s="48"/>
      <c r="L26" s="49"/>
      <c r="M26" s="49"/>
      <c r="N26" s="49"/>
      <c r="O26" s="49"/>
      <c r="P26" s="49"/>
      <c r="Q26" s="49"/>
      <c r="R26" s="49"/>
    </row>
    <row r="27" spans="3:18">
      <c r="C27" s="48" t="s">
        <v>683</v>
      </c>
      <c r="D27" s="48" t="s">
        <v>507</v>
      </c>
      <c r="E27" s="48"/>
      <c r="F27" s="48"/>
      <c r="G27" s="42" t="s">
        <v>513</v>
      </c>
      <c r="H27" s="48"/>
      <c r="I27" s="48"/>
      <c r="J27" s="48"/>
      <c r="K27" s="48"/>
      <c r="L27" s="49"/>
      <c r="M27" s="49"/>
      <c r="N27" s="49"/>
      <c r="O27" s="49"/>
      <c r="P27" s="49"/>
      <c r="Q27" s="49"/>
      <c r="R27" s="49"/>
    </row>
    <row r="28" spans="3:18">
      <c r="C28" s="48" t="s">
        <v>684</v>
      </c>
      <c r="D28" s="48" t="s">
        <v>508</v>
      </c>
      <c r="E28" s="48"/>
      <c r="F28" s="48"/>
      <c r="G28" s="51">
        <v>41204</v>
      </c>
      <c r="H28" s="48"/>
      <c r="I28" s="48"/>
      <c r="J28" s="48"/>
      <c r="K28" s="48"/>
      <c r="L28" s="49"/>
      <c r="M28" s="49"/>
      <c r="N28" s="49"/>
      <c r="O28" s="49"/>
      <c r="P28" s="49"/>
      <c r="Q28" s="49"/>
      <c r="R28" s="49"/>
    </row>
    <row r="29" spans="3:18">
      <c r="C29" s="48" t="s">
        <v>470</v>
      </c>
      <c r="D29" s="48" t="s">
        <v>509</v>
      </c>
      <c r="E29" s="48"/>
      <c r="F29" s="48"/>
      <c r="G29" s="51">
        <v>41348</v>
      </c>
      <c r="H29" s="48"/>
      <c r="I29" s="48"/>
      <c r="J29" s="48"/>
      <c r="K29" s="48"/>
      <c r="L29" s="49"/>
      <c r="M29" s="49"/>
      <c r="N29" s="49"/>
      <c r="O29" s="49"/>
      <c r="P29" s="49"/>
      <c r="Q29" s="49"/>
      <c r="R29" s="49"/>
    </row>
    <row r="30" spans="3:18">
      <c r="C30" s="48" t="s">
        <v>470</v>
      </c>
      <c r="D30" s="48" t="s">
        <v>510</v>
      </c>
      <c r="E30" s="48"/>
      <c r="F30" s="48"/>
      <c r="G30" s="51">
        <v>42292</v>
      </c>
      <c r="H30" s="48"/>
      <c r="I30" s="48"/>
      <c r="J30" s="48"/>
      <c r="K30" s="48"/>
      <c r="L30" s="49"/>
      <c r="M30" s="49"/>
      <c r="N30" s="49"/>
      <c r="O30" s="49"/>
      <c r="P30" s="49"/>
      <c r="Q30" s="49"/>
      <c r="R30" s="49"/>
    </row>
    <row r="31" spans="3:18">
      <c r="C31" s="48"/>
      <c r="D31" s="48" t="s">
        <v>805</v>
      </c>
      <c r="E31" s="48"/>
      <c r="F31" s="48"/>
      <c r="G31" s="51">
        <v>44823</v>
      </c>
      <c r="H31" s="48"/>
      <c r="I31" s="48"/>
      <c r="J31" s="48"/>
      <c r="K31" s="48"/>
      <c r="L31" s="49"/>
      <c r="M31" s="49"/>
      <c r="N31" s="49"/>
      <c r="O31" s="49"/>
      <c r="P31" s="49"/>
      <c r="Q31" s="49"/>
      <c r="R31" s="49"/>
    </row>
    <row r="32" spans="3:18">
      <c r="C32" s="48"/>
      <c r="D32" s="48"/>
      <c r="E32" s="48"/>
      <c r="F32" s="48"/>
      <c r="G32" s="51"/>
      <c r="H32" s="48"/>
      <c r="I32" s="48"/>
      <c r="J32" s="48"/>
      <c r="K32" s="48"/>
      <c r="L32" s="49"/>
      <c r="M32" s="49"/>
      <c r="N32" s="49"/>
      <c r="O32" s="49"/>
      <c r="P32" s="49"/>
      <c r="Q32" s="49"/>
      <c r="R32" s="49"/>
    </row>
    <row r="33" spans="1:18">
      <c r="C33" s="48" t="s">
        <v>685</v>
      </c>
      <c r="D33" s="48" t="s">
        <v>506</v>
      </c>
      <c r="E33" s="48"/>
      <c r="F33" s="48"/>
      <c r="G33" s="42">
        <v>245</v>
      </c>
      <c r="H33" s="48"/>
      <c r="I33" s="48"/>
      <c r="J33" s="48"/>
      <c r="K33" s="48"/>
      <c r="L33" s="49"/>
      <c r="M33" s="49"/>
      <c r="N33" s="49"/>
      <c r="O33" s="49"/>
      <c r="P33" s="49"/>
      <c r="Q33" s="49"/>
      <c r="R33" s="49"/>
    </row>
    <row r="34" spans="1:18">
      <c r="A34" s="9" t="s">
        <v>293</v>
      </c>
      <c r="C34" s="48" t="s">
        <v>470</v>
      </c>
      <c r="D34" s="48" t="s">
        <v>506</v>
      </c>
      <c r="E34" s="48"/>
      <c r="F34" s="48"/>
      <c r="G34" s="42">
        <v>245</v>
      </c>
      <c r="H34" s="48"/>
      <c r="I34" s="48"/>
      <c r="J34" s="48"/>
      <c r="K34" s="48"/>
      <c r="L34" s="49"/>
      <c r="M34" s="49"/>
      <c r="N34" s="49"/>
      <c r="O34" s="49"/>
      <c r="P34" s="49"/>
      <c r="Q34" s="49"/>
      <c r="R34" s="49"/>
    </row>
    <row r="35" spans="1:18">
      <c r="C35" s="48" t="s">
        <v>470</v>
      </c>
      <c r="D35" s="48" t="s">
        <v>506</v>
      </c>
      <c r="E35" s="48"/>
      <c r="F35" s="48"/>
      <c r="G35" s="42">
        <v>1</v>
      </c>
      <c r="H35" s="48"/>
      <c r="I35" s="48"/>
      <c r="J35" s="48"/>
      <c r="K35" s="48"/>
      <c r="L35" s="49"/>
      <c r="M35" s="49"/>
      <c r="N35" s="49"/>
      <c r="O35" s="49"/>
      <c r="P35" s="49"/>
      <c r="Q35" s="49"/>
      <c r="R35" s="49"/>
    </row>
    <row r="36" spans="1:18">
      <c r="C36" s="48"/>
      <c r="D36" s="48" t="s">
        <v>506</v>
      </c>
      <c r="E36" s="48"/>
      <c r="F36" s="48"/>
      <c r="G36" s="42">
        <v>3</v>
      </c>
      <c r="H36" s="48"/>
      <c r="I36" s="48"/>
      <c r="J36" s="48"/>
      <c r="K36" s="48"/>
      <c r="L36" s="49"/>
      <c r="M36" s="49"/>
      <c r="N36" s="49"/>
      <c r="O36" s="49"/>
      <c r="P36" s="49"/>
      <c r="Q36" s="49"/>
      <c r="R36" s="49"/>
    </row>
    <row r="37" spans="1:18">
      <c r="C37" s="48"/>
      <c r="D37" s="48"/>
      <c r="E37" s="48"/>
      <c r="F37" s="48"/>
      <c r="G37" s="48"/>
      <c r="H37" s="48"/>
      <c r="I37" s="48"/>
      <c r="J37" s="48"/>
      <c r="K37" s="48"/>
      <c r="L37" s="49"/>
      <c r="M37" s="49"/>
      <c r="N37" s="49"/>
      <c r="O37" s="49"/>
      <c r="P37" s="49"/>
      <c r="Q37" s="49"/>
      <c r="R37" s="49"/>
    </row>
    <row r="38" spans="1:18">
      <c r="C38" s="45" t="s">
        <v>471</v>
      </c>
      <c r="D38" s="45" t="s">
        <v>472</v>
      </c>
      <c r="E38" s="45"/>
      <c r="F38" s="45"/>
      <c r="G38" s="45"/>
      <c r="H38" s="45"/>
      <c r="I38" s="45"/>
      <c r="J38" s="45"/>
      <c r="K38" s="45"/>
      <c r="L38" s="52"/>
      <c r="M38" s="52"/>
      <c r="N38" s="49"/>
      <c r="O38" s="49"/>
      <c r="P38" s="49"/>
      <c r="Q38" s="49"/>
      <c r="R38" s="49"/>
    </row>
    <row r="39" spans="1:18">
      <c r="C39" s="52"/>
      <c r="D39" s="52"/>
      <c r="E39" s="52"/>
      <c r="F39" s="52"/>
      <c r="G39" s="52"/>
      <c r="H39" s="52"/>
      <c r="I39" s="52"/>
      <c r="J39" s="52"/>
      <c r="K39" s="52"/>
      <c r="L39" s="52"/>
      <c r="M39" s="52"/>
      <c r="N39" s="49"/>
      <c r="O39" s="49"/>
      <c r="P39" s="49"/>
      <c r="Q39" s="49"/>
      <c r="R39" s="49"/>
    </row>
    <row r="40" spans="1:18" ht="15" customHeight="1">
      <c r="C40" s="503" t="s">
        <v>692</v>
      </c>
      <c r="D40" s="504"/>
      <c r="E40" s="504"/>
      <c r="F40" s="505"/>
      <c r="G40" s="503" t="s">
        <v>693</v>
      </c>
      <c r="H40" s="504"/>
      <c r="I40" s="504"/>
      <c r="J40" s="504"/>
      <c r="K40" s="504"/>
      <c r="L40" s="67"/>
      <c r="M40" s="67"/>
      <c r="N40" s="49"/>
      <c r="O40" s="49"/>
      <c r="P40" s="49"/>
      <c r="Q40" s="49"/>
      <c r="R40" s="49"/>
    </row>
    <row r="41" spans="1:18" ht="15" customHeight="1">
      <c r="C41" s="503" t="s">
        <v>694</v>
      </c>
      <c r="D41" s="504"/>
      <c r="E41" s="504"/>
      <c r="F41" s="504"/>
      <c r="G41" s="504"/>
      <c r="H41" s="504"/>
      <c r="I41" s="504"/>
      <c r="J41" s="504"/>
      <c r="K41" s="504"/>
      <c r="L41" s="52"/>
      <c r="M41" s="52"/>
      <c r="N41" s="52"/>
      <c r="O41" s="52"/>
      <c r="P41" s="49"/>
      <c r="Q41" s="49"/>
      <c r="R41" s="49"/>
    </row>
    <row r="42" spans="1:18" ht="15" customHeight="1">
      <c r="C42" s="479" t="s">
        <v>478</v>
      </c>
      <c r="D42" s="479"/>
      <c r="E42" s="479"/>
      <c r="F42" s="479"/>
      <c r="G42" s="479" t="s">
        <v>485</v>
      </c>
      <c r="H42" s="479"/>
      <c r="I42" s="479"/>
      <c r="J42" s="479"/>
      <c r="K42" s="479"/>
      <c r="L42" s="206"/>
      <c r="M42" s="69"/>
      <c r="N42" s="507"/>
      <c r="O42" s="507"/>
      <c r="P42" s="49"/>
      <c r="Q42" s="49"/>
      <c r="R42" s="49"/>
    </row>
    <row r="43" spans="1:18" ht="15" customHeight="1">
      <c r="C43" s="479" t="s">
        <v>479</v>
      </c>
      <c r="D43" s="479"/>
      <c r="E43" s="479"/>
      <c r="F43" s="479"/>
      <c r="G43" s="479" t="s">
        <v>480</v>
      </c>
      <c r="H43" s="479"/>
      <c r="I43" s="479"/>
      <c r="J43" s="479"/>
      <c r="K43" s="479"/>
      <c r="L43" s="206"/>
      <c r="M43" s="69"/>
      <c r="N43" s="49"/>
      <c r="O43" s="49"/>
      <c r="P43" s="49"/>
      <c r="Q43" s="49"/>
      <c r="R43" s="49"/>
    </row>
    <row r="44" spans="1:18" ht="15" customHeight="1">
      <c r="C44" s="479" t="s">
        <v>430</v>
      </c>
      <c r="D44" s="479"/>
      <c r="E44" s="479"/>
      <c r="F44" s="479"/>
      <c r="G44" s="479" t="s">
        <v>757</v>
      </c>
      <c r="H44" s="479"/>
      <c r="I44" s="479"/>
      <c r="J44" s="479"/>
      <c r="K44" s="479"/>
      <c r="L44" s="206"/>
      <c r="M44" s="69"/>
      <c r="N44" s="49"/>
      <c r="O44" s="49"/>
      <c r="P44" s="49"/>
      <c r="Q44" s="49"/>
      <c r="R44" s="49"/>
    </row>
    <row r="45" spans="1:18" ht="15" customHeight="1">
      <c r="C45" s="479" t="s">
        <v>430</v>
      </c>
      <c r="D45" s="479"/>
      <c r="E45" s="479"/>
      <c r="F45" s="479"/>
      <c r="G45" s="479" t="s">
        <v>816</v>
      </c>
      <c r="H45" s="479"/>
      <c r="I45" s="479"/>
      <c r="J45" s="479"/>
      <c r="K45" s="479"/>
      <c r="L45" s="206"/>
      <c r="M45" s="69"/>
      <c r="N45" s="49"/>
      <c r="O45" s="49"/>
      <c r="P45" s="49"/>
      <c r="Q45" s="49"/>
      <c r="R45" s="49"/>
    </row>
    <row r="46" spans="1:18" ht="15" customHeight="1">
      <c r="C46" s="479" t="s">
        <v>430</v>
      </c>
      <c r="D46" s="479"/>
      <c r="E46" s="479"/>
      <c r="F46" s="479"/>
      <c r="G46" s="479" t="s">
        <v>844</v>
      </c>
      <c r="H46" s="479"/>
      <c r="I46" s="479"/>
      <c r="J46" s="479"/>
      <c r="K46" s="479"/>
      <c r="L46" s="206"/>
      <c r="M46" s="69"/>
      <c r="N46" s="49"/>
      <c r="O46" s="49"/>
      <c r="P46" s="49"/>
      <c r="Q46" s="49"/>
      <c r="R46" s="49"/>
    </row>
    <row r="47" spans="1:18" ht="15" customHeight="1">
      <c r="C47" s="479" t="s">
        <v>487</v>
      </c>
      <c r="D47" s="479"/>
      <c r="E47" s="479"/>
      <c r="F47" s="479"/>
      <c r="G47" s="479" t="s">
        <v>758</v>
      </c>
      <c r="H47" s="479"/>
      <c r="I47" s="479"/>
      <c r="J47" s="479"/>
      <c r="K47" s="479"/>
      <c r="L47" s="206"/>
      <c r="M47" s="69"/>
      <c r="N47" s="49"/>
      <c r="O47" s="49"/>
      <c r="P47" s="49"/>
      <c r="Q47" s="49"/>
      <c r="R47" s="49"/>
    </row>
    <row r="48" spans="1:18" ht="15" customHeight="1">
      <c r="C48" s="503" t="s">
        <v>695</v>
      </c>
      <c r="D48" s="504"/>
      <c r="E48" s="504"/>
      <c r="F48" s="504"/>
      <c r="G48" s="504"/>
      <c r="H48" s="504"/>
      <c r="I48" s="504"/>
      <c r="J48" s="504"/>
      <c r="K48" s="504"/>
      <c r="L48" s="52"/>
      <c r="M48" s="52"/>
      <c r="N48" s="52"/>
      <c r="O48" s="52"/>
      <c r="P48" s="49"/>
      <c r="Q48" s="49"/>
      <c r="R48" s="49"/>
    </row>
    <row r="49" spans="3:18" ht="15" customHeight="1">
      <c r="C49" s="479" t="s">
        <v>488</v>
      </c>
      <c r="D49" s="479"/>
      <c r="E49" s="479"/>
      <c r="F49" s="479"/>
      <c r="G49" s="479" t="s">
        <v>757</v>
      </c>
      <c r="H49" s="479"/>
      <c r="I49" s="479"/>
      <c r="J49" s="479"/>
      <c r="K49" s="479"/>
      <c r="L49" s="206"/>
      <c r="M49" s="69"/>
      <c r="N49" s="49"/>
      <c r="O49" s="49"/>
      <c r="P49" s="49"/>
      <c r="Q49" s="49"/>
      <c r="R49" s="49"/>
    </row>
    <row r="50" spans="3:18" ht="15" customHeight="1">
      <c r="C50" s="479" t="s">
        <v>489</v>
      </c>
      <c r="D50" s="479"/>
      <c r="E50" s="479"/>
      <c r="F50" s="479"/>
      <c r="G50" s="479" t="s">
        <v>816</v>
      </c>
      <c r="H50" s="479"/>
      <c r="I50" s="479"/>
      <c r="J50" s="479"/>
      <c r="K50" s="479"/>
      <c r="L50" s="206"/>
      <c r="M50" s="69"/>
      <c r="N50" s="49"/>
      <c r="O50" s="49"/>
      <c r="P50" s="49"/>
      <c r="Q50" s="49"/>
      <c r="R50" s="49"/>
    </row>
    <row r="51" spans="3:18" ht="15" customHeight="1">
      <c r="C51" s="475" t="s">
        <v>490</v>
      </c>
      <c r="D51" s="476"/>
      <c r="E51" s="476"/>
      <c r="F51" s="477"/>
      <c r="G51" s="475" t="s">
        <v>482</v>
      </c>
      <c r="H51" s="476"/>
      <c r="I51" s="476"/>
      <c r="J51" s="476"/>
      <c r="K51" s="477"/>
      <c r="L51" s="206"/>
      <c r="M51" s="69"/>
      <c r="N51" s="49"/>
      <c r="O51" s="49"/>
      <c r="P51" s="49"/>
      <c r="Q51" s="49"/>
      <c r="R51" s="49"/>
    </row>
    <row r="52" spans="3:18" ht="15" customHeight="1">
      <c r="C52" s="479" t="s">
        <v>491</v>
      </c>
      <c r="D52" s="479"/>
      <c r="E52" s="479"/>
      <c r="F52" s="479"/>
      <c r="G52" s="479" t="s">
        <v>482</v>
      </c>
      <c r="H52" s="479"/>
      <c r="I52" s="479"/>
      <c r="J52" s="479"/>
      <c r="K52" s="479"/>
      <c r="L52" s="206"/>
      <c r="M52" s="69"/>
      <c r="N52" s="49"/>
      <c r="O52" s="49"/>
      <c r="P52" s="49"/>
      <c r="Q52" s="49"/>
      <c r="R52" s="49"/>
    </row>
    <row r="53" spans="3:18" ht="15" customHeight="1">
      <c r="C53" s="479" t="s">
        <v>845</v>
      </c>
      <c r="D53" s="479"/>
      <c r="E53" s="479"/>
      <c r="F53" s="479"/>
      <c r="G53" s="479" t="s">
        <v>846</v>
      </c>
      <c r="H53" s="479"/>
      <c r="I53" s="479"/>
      <c r="J53" s="479"/>
      <c r="K53" s="479"/>
      <c r="L53" s="206"/>
      <c r="M53" s="69"/>
      <c r="N53" s="49"/>
      <c r="O53" s="49"/>
      <c r="P53" s="49"/>
      <c r="Q53" s="49"/>
      <c r="R53" s="49"/>
    </row>
    <row r="54" spans="3:18" ht="15" customHeight="1">
      <c r="C54" s="479" t="s">
        <v>486</v>
      </c>
      <c r="D54" s="479"/>
      <c r="E54" s="479"/>
      <c r="F54" s="479"/>
      <c r="G54" s="479" t="s">
        <v>483</v>
      </c>
      <c r="H54" s="479"/>
      <c r="I54" s="479"/>
      <c r="J54" s="479"/>
      <c r="K54" s="479"/>
      <c r="L54" s="206"/>
      <c r="M54" s="69"/>
      <c r="N54" s="49"/>
      <c r="O54" s="49"/>
      <c r="P54" s="49"/>
      <c r="Q54" s="49"/>
      <c r="R54" s="49"/>
    </row>
    <row r="55" spans="3:18">
      <c r="C55" s="45"/>
      <c r="D55" s="45"/>
      <c r="E55" s="45"/>
      <c r="F55" s="45"/>
      <c r="G55" s="45"/>
      <c r="H55" s="45"/>
      <c r="I55" s="45"/>
      <c r="J55" s="45"/>
      <c r="K55" s="45"/>
      <c r="L55" s="207"/>
      <c r="M55" s="52"/>
      <c r="N55" s="49"/>
      <c r="O55" s="49"/>
      <c r="P55" s="49"/>
      <c r="Q55" s="49"/>
      <c r="R55" s="49"/>
    </row>
    <row r="56" spans="3:18">
      <c r="C56" s="49"/>
      <c r="D56" s="49"/>
      <c r="E56" s="49"/>
      <c r="F56" s="49"/>
      <c r="G56" s="49"/>
      <c r="H56" s="49"/>
      <c r="I56" s="49"/>
      <c r="J56" s="49"/>
      <c r="K56" s="49"/>
      <c r="L56" s="49"/>
      <c r="M56" s="49"/>
      <c r="N56" s="49"/>
      <c r="O56" s="49"/>
      <c r="P56" s="49"/>
      <c r="Q56" s="49"/>
      <c r="R56" s="49"/>
    </row>
    <row r="57" spans="3:18">
      <c r="C57" s="45" t="s">
        <v>518</v>
      </c>
      <c r="D57" s="45" t="s">
        <v>519</v>
      </c>
      <c r="E57" s="45"/>
      <c r="F57" s="45"/>
      <c r="G57" s="45"/>
      <c r="H57" s="45"/>
      <c r="I57" s="45"/>
      <c r="J57" s="45"/>
      <c r="K57" s="45"/>
      <c r="L57" s="45"/>
      <c r="M57" s="45"/>
      <c r="N57" s="48"/>
      <c r="O57" s="48"/>
      <c r="P57" s="48"/>
      <c r="Q57" s="48"/>
      <c r="R57" s="48"/>
    </row>
    <row r="58" spans="3:18">
      <c r="C58" s="48"/>
      <c r="D58" s="48"/>
      <c r="E58" s="48"/>
      <c r="F58" s="48"/>
      <c r="G58" s="48"/>
      <c r="H58" s="48"/>
      <c r="I58" s="48"/>
      <c r="J58" s="48"/>
      <c r="K58" s="48"/>
      <c r="L58" s="48"/>
      <c r="M58" s="48"/>
      <c r="N58" s="48"/>
      <c r="O58" s="48"/>
      <c r="P58" s="48"/>
      <c r="Q58" s="48"/>
      <c r="R58" s="48"/>
    </row>
    <row r="59" spans="3:18" ht="27.6" customHeight="1">
      <c r="C59" s="506" t="s">
        <v>901</v>
      </c>
      <c r="D59" s="506"/>
      <c r="E59" s="506"/>
      <c r="F59" s="506"/>
      <c r="G59" s="506"/>
      <c r="H59" s="506"/>
      <c r="I59" s="506"/>
      <c r="J59" s="506"/>
      <c r="K59" s="506"/>
      <c r="L59" s="506"/>
      <c r="M59" s="506"/>
      <c r="N59" s="506"/>
      <c r="O59" s="506"/>
      <c r="P59" s="506"/>
      <c r="Q59" s="506"/>
      <c r="R59" s="506"/>
    </row>
    <row r="60" spans="3:18">
      <c r="C60" s="48" t="s">
        <v>686</v>
      </c>
      <c r="D60" s="48"/>
      <c r="E60" s="48"/>
      <c r="F60" s="485">
        <v>34000000000</v>
      </c>
      <c r="G60" s="485"/>
      <c r="H60" s="48"/>
      <c r="I60" s="48"/>
      <c r="J60" s="48"/>
      <c r="K60" s="48"/>
      <c r="L60" s="48"/>
      <c r="M60" s="48"/>
      <c r="N60" s="48"/>
      <c r="O60" s="53"/>
      <c r="P60" s="48"/>
      <c r="Q60" s="48"/>
      <c r="R60" s="48"/>
    </row>
    <row r="61" spans="3:18">
      <c r="C61" s="48" t="s">
        <v>687</v>
      </c>
      <c r="D61" s="48"/>
      <c r="E61" s="48"/>
      <c r="F61" s="485">
        <v>34000000000</v>
      </c>
      <c r="G61" s="485"/>
      <c r="H61" s="54"/>
      <c r="I61" s="48"/>
      <c r="J61" s="48"/>
      <c r="K61" s="48"/>
      <c r="L61" s="48"/>
      <c r="M61" s="48"/>
      <c r="N61" s="48"/>
      <c r="O61" s="48"/>
      <c r="P61" s="48"/>
      <c r="Q61" s="48"/>
      <c r="R61" s="48"/>
    </row>
    <row r="62" spans="3:18">
      <c r="C62" s="48" t="s">
        <v>688</v>
      </c>
      <c r="D62" s="48"/>
      <c r="E62" s="48"/>
      <c r="F62" s="485">
        <v>34000000000</v>
      </c>
      <c r="G62" s="485"/>
      <c r="H62" s="54"/>
      <c r="I62" s="48"/>
      <c r="J62" s="48"/>
      <c r="K62" s="48"/>
      <c r="L62" s="48"/>
      <c r="M62" s="48"/>
      <c r="N62" s="48"/>
      <c r="O62" s="48"/>
      <c r="P62" s="48"/>
      <c r="Q62" s="48"/>
      <c r="R62" s="48"/>
    </row>
    <row r="63" spans="3:18">
      <c r="C63" s="48" t="s">
        <v>689</v>
      </c>
      <c r="D63" s="48"/>
      <c r="E63" s="48"/>
      <c r="F63" s="485">
        <v>100000</v>
      </c>
      <c r="G63" s="485"/>
      <c r="H63" s="54"/>
      <c r="I63" s="48"/>
      <c r="J63" s="48"/>
      <c r="K63" s="48"/>
      <c r="L63" s="48"/>
      <c r="M63" s="48"/>
      <c r="N63" s="48"/>
      <c r="O63" s="48"/>
      <c r="P63" s="48"/>
      <c r="Q63" s="48"/>
      <c r="R63" s="48"/>
    </row>
    <row r="64" spans="3:18">
      <c r="C64" s="48"/>
      <c r="D64" s="48"/>
      <c r="E64" s="48"/>
      <c r="F64" s="48"/>
      <c r="G64" s="48"/>
      <c r="H64" s="48"/>
      <c r="I64" s="48"/>
      <c r="J64" s="48"/>
      <c r="K64" s="48"/>
      <c r="L64" s="48"/>
      <c r="M64" s="48"/>
      <c r="N64" s="48"/>
      <c r="O64" s="48"/>
      <c r="P64" s="48"/>
      <c r="Q64" s="48"/>
      <c r="R64" s="48"/>
    </row>
    <row r="65" spans="3:18">
      <c r="C65" s="499" t="s">
        <v>520</v>
      </c>
      <c r="D65" s="499"/>
      <c r="E65" s="499"/>
      <c r="F65" s="499"/>
      <c r="G65" s="499"/>
      <c r="H65" s="499"/>
      <c r="I65" s="499"/>
      <c r="J65" s="499"/>
      <c r="K65" s="499"/>
      <c r="L65" s="499"/>
      <c r="M65" s="499"/>
      <c r="N65" s="48"/>
      <c r="O65" s="48"/>
      <c r="P65" s="48"/>
      <c r="Q65" s="48"/>
      <c r="R65" s="48"/>
    </row>
    <row r="66" spans="3:18" ht="51">
      <c r="C66" s="90" t="s">
        <v>438</v>
      </c>
      <c r="D66" s="90" t="s">
        <v>380</v>
      </c>
      <c r="E66" s="90" t="s">
        <v>696</v>
      </c>
      <c r="F66" s="90" t="s">
        <v>724</v>
      </c>
      <c r="G66" s="90" t="s">
        <v>697</v>
      </c>
      <c r="H66" s="90" t="s">
        <v>698</v>
      </c>
      <c r="I66" s="90" t="s">
        <v>699</v>
      </c>
      <c r="J66" s="90" t="s">
        <v>700</v>
      </c>
      <c r="K66" s="90" t="s">
        <v>701</v>
      </c>
      <c r="L66" s="90" t="s">
        <v>702</v>
      </c>
      <c r="M66" s="90" t="s">
        <v>723</v>
      </c>
      <c r="N66" s="55"/>
      <c r="O66" s="48"/>
      <c r="P66" s="48"/>
      <c r="Q66" s="48"/>
      <c r="R66" s="48"/>
    </row>
    <row r="67" spans="3:18" ht="12.75" customHeight="1">
      <c r="C67" s="486">
        <v>1</v>
      </c>
      <c r="D67" s="486" t="s">
        <v>810</v>
      </c>
      <c r="E67" s="56" t="s">
        <v>439</v>
      </c>
      <c r="F67" s="57">
        <v>1</v>
      </c>
      <c r="G67" s="57">
        <v>1</v>
      </c>
      <c r="H67" s="57">
        <v>3880</v>
      </c>
      <c r="I67" s="489">
        <v>218329</v>
      </c>
      <c r="J67" s="56" t="s">
        <v>440</v>
      </c>
      <c r="K67" s="489">
        <v>218329</v>
      </c>
      <c r="L67" s="58">
        <v>388000000</v>
      </c>
      <c r="M67" s="494">
        <v>0.64219999999999999</v>
      </c>
      <c r="N67" s="83"/>
      <c r="O67" s="244"/>
      <c r="P67" s="48"/>
      <c r="Q67" s="48"/>
      <c r="R67" s="48"/>
    </row>
    <row r="68" spans="3:18">
      <c r="C68" s="487"/>
      <c r="D68" s="487"/>
      <c r="E68" s="56" t="s">
        <v>439</v>
      </c>
      <c r="F68" s="57">
        <v>3</v>
      </c>
      <c r="G68" s="57">
        <v>4641</v>
      </c>
      <c r="H68" s="57">
        <v>7600</v>
      </c>
      <c r="I68" s="490"/>
      <c r="J68" s="56" t="s">
        <v>440</v>
      </c>
      <c r="K68" s="490"/>
      <c r="L68" s="58">
        <v>296000000</v>
      </c>
      <c r="M68" s="495"/>
      <c r="N68" s="48"/>
      <c r="O68" s="48"/>
      <c r="P68" s="48"/>
      <c r="Q68" s="48"/>
      <c r="R68" s="48"/>
    </row>
    <row r="69" spans="3:18">
      <c r="C69" s="487"/>
      <c r="D69" s="487"/>
      <c r="E69" s="56" t="s">
        <v>439</v>
      </c>
      <c r="F69" s="57">
        <v>4</v>
      </c>
      <c r="G69" s="57">
        <v>7601</v>
      </c>
      <c r="H69" s="57">
        <v>10000</v>
      </c>
      <c r="I69" s="490"/>
      <c r="J69" s="56" t="s">
        <v>440</v>
      </c>
      <c r="K69" s="490"/>
      <c r="L69" s="58">
        <v>240000000</v>
      </c>
      <c r="M69" s="495"/>
      <c r="N69" s="48"/>
      <c r="O69" s="48"/>
      <c r="P69" s="48"/>
      <c r="Q69" s="48"/>
      <c r="R69" s="48"/>
    </row>
    <row r="70" spans="3:18">
      <c r="C70" s="487"/>
      <c r="D70" s="487"/>
      <c r="E70" s="56" t="s">
        <v>441</v>
      </c>
      <c r="F70" s="57">
        <v>5</v>
      </c>
      <c r="G70" s="57">
        <v>1</v>
      </c>
      <c r="H70" s="57">
        <v>10000</v>
      </c>
      <c r="I70" s="490"/>
      <c r="J70" s="56" t="s">
        <v>440</v>
      </c>
      <c r="K70" s="490"/>
      <c r="L70" s="58">
        <v>1000000000</v>
      </c>
      <c r="M70" s="495"/>
      <c r="N70" s="48"/>
      <c r="O70" s="48"/>
      <c r="P70" s="48"/>
      <c r="Q70" s="48"/>
      <c r="R70" s="48"/>
    </row>
    <row r="71" spans="3:18">
      <c r="C71" s="487"/>
      <c r="D71" s="487"/>
      <c r="E71" s="56" t="s">
        <v>442</v>
      </c>
      <c r="F71" s="57">
        <v>6</v>
      </c>
      <c r="G71" s="57">
        <v>1</v>
      </c>
      <c r="H71" s="57">
        <v>10000</v>
      </c>
      <c r="I71" s="490"/>
      <c r="J71" s="56" t="s">
        <v>440</v>
      </c>
      <c r="K71" s="490"/>
      <c r="L71" s="58">
        <v>1000000000</v>
      </c>
      <c r="M71" s="495"/>
      <c r="N71" s="48"/>
      <c r="O71" s="48"/>
      <c r="P71" s="48"/>
      <c r="Q71" s="48"/>
      <c r="R71" s="48"/>
    </row>
    <row r="72" spans="3:18">
      <c r="C72" s="487"/>
      <c r="D72" s="487"/>
      <c r="E72" s="56" t="s">
        <v>443</v>
      </c>
      <c r="F72" s="57">
        <v>7</v>
      </c>
      <c r="G72" s="57">
        <v>1</v>
      </c>
      <c r="H72" s="57">
        <v>10000</v>
      </c>
      <c r="I72" s="490"/>
      <c r="J72" s="56" t="s">
        <v>440</v>
      </c>
      <c r="K72" s="490"/>
      <c r="L72" s="58">
        <v>1000000000</v>
      </c>
      <c r="M72" s="495"/>
      <c r="N72" s="48"/>
      <c r="O72" s="48"/>
      <c r="P72" s="48"/>
      <c r="Q72" s="48"/>
      <c r="R72" s="48"/>
    </row>
    <row r="73" spans="3:18">
      <c r="C73" s="487"/>
      <c r="D73" s="487"/>
      <c r="E73" s="56" t="s">
        <v>444</v>
      </c>
      <c r="F73" s="57">
        <v>8</v>
      </c>
      <c r="G73" s="57">
        <v>1</v>
      </c>
      <c r="H73" s="57">
        <v>10000</v>
      </c>
      <c r="I73" s="490"/>
      <c r="J73" s="56" t="s">
        <v>440</v>
      </c>
      <c r="K73" s="490"/>
      <c r="L73" s="58">
        <v>1000000000</v>
      </c>
      <c r="M73" s="495"/>
      <c r="N73" s="48"/>
      <c r="O73" s="48"/>
      <c r="P73" s="48"/>
      <c r="Q73" s="48"/>
      <c r="R73" s="48"/>
    </row>
    <row r="74" spans="3:18">
      <c r="C74" s="487"/>
      <c r="D74" s="487"/>
      <c r="E74" s="56" t="s">
        <v>445</v>
      </c>
      <c r="F74" s="57">
        <v>9</v>
      </c>
      <c r="G74" s="57">
        <v>1</v>
      </c>
      <c r="H74" s="57">
        <v>10000</v>
      </c>
      <c r="I74" s="490"/>
      <c r="J74" s="56" t="s">
        <v>440</v>
      </c>
      <c r="K74" s="490"/>
      <c r="L74" s="58">
        <v>1000000000</v>
      </c>
      <c r="M74" s="495"/>
      <c r="N74" s="48"/>
      <c r="O74" s="48"/>
      <c r="P74" s="48"/>
      <c r="Q74" s="48"/>
      <c r="R74" s="48"/>
    </row>
    <row r="75" spans="3:18">
      <c r="C75" s="487"/>
      <c r="D75" s="487"/>
      <c r="E75" s="56" t="s">
        <v>446</v>
      </c>
      <c r="F75" s="57">
        <v>10</v>
      </c>
      <c r="G75" s="57">
        <v>1</v>
      </c>
      <c r="H75" s="57">
        <v>10000</v>
      </c>
      <c r="I75" s="490"/>
      <c r="J75" s="56" t="s">
        <v>440</v>
      </c>
      <c r="K75" s="490"/>
      <c r="L75" s="58">
        <v>1000000000</v>
      </c>
      <c r="M75" s="495"/>
      <c r="N75" s="48"/>
      <c r="O75" s="48"/>
      <c r="P75" s="48"/>
      <c r="Q75" s="48"/>
      <c r="R75" s="48"/>
    </row>
    <row r="76" spans="3:18">
      <c r="C76" s="487"/>
      <c r="D76" s="487"/>
      <c r="E76" s="56" t="s">
        <v>447</v>
      </c>
      <c r="F76" s="57">
        <v>11</v>
      </c>
      <c r="G76" s="57">
        <v>1</v>
      </c>
      <c r="H76" s="57">
        <v>10000</v>
      </c>
      <c r="I76" s="490"/>
      <c r="J76" s="56" t="s">
        <v>440</v>
      </c>
      <c r="K76" s="490"/>
      <c r="L76" s="58">
        <v>1000000000</v>
      </c>
      <c r="M76" s="495"/>
      <c r="N76" s="48"/>
      <c r="O76" s="48"/>
      <c r="P76" s="48"/>
      <c r="Q76" s="48"/>
      <c r="R76" s="48"/>
    </row>
    <row r="77" spans="3:18">
      <c r="C77" s="487"/>
      <c r="D77" s="487"/>
      <c r="E77" s="56" t="s">
        <v>448</v>
      </c>
      <c r="F77" s="57">
        <v>12</v>
      </c>
      <c r="G77" s="57">
        <v>1</v>
      </c>
      <c r="H77" s="57">
        <v>10000</v>
      </c>
      <c r="I77" s="490"/>
      <c r="J77" s="56" t="s">
        <v>440</v>
      </c>
      <c r="K77" s="490"/>
      <c r="L77" s="58">
        <v>1000000000</v>
      </c>
      <c r="M77" s="495"/>
      <c r="N77" s="48"/>
      <c r="O77" s="48"/>
      <c r="P77" s="48"/>
      <c r="Q77" s="48"/>
      <c r="R77" s="48"/>
    </row>
    <row r="78" spans="3:18">
      <c r="C78" s="487"/>
      <c r="D78" s="487"/>
      <c r="E78" s="56" t="s">
        <v>449</v>
      </c>
      <c r="F78" s="57">
        <v>13</v>
      </c>
      <c r="G78" s="57">
        <v>1</v>
      </c>
      <c r="H78" s="57">
        <v>10000</v>
      </c>
      <c r="I78" s="490"/>
      <c r="J78" s="56" t="s">
        <v>440</v>
      </c>
      <c r="K78" s="490"/>
      <c r="L78" s="58">
        <v>1000000000</v>
      </c>
      <c r="M78" s="495"/>
      <c r="N78" s="48"/>
      <c r="O78" s="48"/>
      <c r="P78" s="48"/>
      <c r="Q78" s="48"/>
      <c r="R78" s="48"/>
    </row>
    <row r="79" spans="3:18">
      <c r="C79" s="487"/>
      <c r="D79" s="487"/>
      <c r="E79" s="56" t="s">
        <v>450</v>
      </c>
      <c r="F79" s="57">
        <v>15</v>
      </c>
      <c r="G79" s="57">
        <v>836</v>
      </c>
      <c r="H79" s="57">
        <v>10000</v>
      </c>
      <c r="I79" s="490"/>
      <c r="J79" s="56" t="s">
        <v>440</v>
      </c>
      <c r="K79" s="490"/>
      <c r="L79" s="58">
        <v>916500000</v>
      </c>
      <c r="M79" s="495"/>
      <c r="N79" s="48"/>
      <c r="O79" s="48"/>
      <c r="P79" s="48"/>
      <c r="Q79" s="48"/>
      <c r="R79" s="48"/>
    </row>
    <row r="80" spans="3:18">
      <c r="C80" s="487"/>
      <c r="D80" s="487"/>
      <c r="E80" s="56" t="s">
        <v>451</v>
      </c>
      <c r="F80" s="57">
        <v>16</v>
      </c>
      <c r="G80" s="57">
        <v>1</v>
      </c>
      <c r="H80" s="57">
        <v>10000</v>
      </c>
      <c r="I80" s="490"/>
      <c r="J80" s="56" t="s">
        <v>440</v>
      </c>
      <c r="K80" s="490"/>
      <c r="L80" s="58">
        <v>1000000000</v>
      </c>
      <c r="M80" s="495"/>
      <c r="N80" s="48"/>
      <c r="O80" s="48"/>
      <c r="P80" s="48"/>
      <c r="Q80" s="48"/>
      <c r="R80" s="48"/>
    </row>
    <row r="81" spans="3:18">
      <c r="C81" s="487"/>
      <c r="D81" s="487"/>
      <c r="E81" s="56" t="s">
        <v>460</v>
      </c>
      <c r="F81" s="57">
        <v>17</v>
      </c>
      <c r="G81" s="57">
        <v>1</v>
      </c>
      <c r="H81" s="57">
        <v>10000</v>
      </c>
      <c r="I81" s="490"/>
      <c r="J81" s="56" t="s">
        <v>440</v>
      </c>
      <c r="K81" s="490"/>
      <c r="L81" s="58">
        <v>1000000000</v>
      </c>
      <c r="M81" s="495"/>
      <c r="N81" s="48"/>
      <c r="O81" s="48"/>
      <c r="P81" s="48"/>
      <c r="Q81" s="48"/>
      <c r="R81" s="48"/>
    </row>
    <row r="82" spans="3:18">
      <c r="C82" s="487"/>
      <c r="D82" s="487"/>
      <c r="E82" s="56" t="s">
        <v>452</v>
      </c>
      <c r="F82" s="57">
        <v>18</v>
      </c>
      <c r="G82" s="57">
        <v>1</v>
      </c>
      <c r="H82" s="57">
        <v>10000</v>
      </c>
      <c r="I82" s="490"/>
      <c r="J82" s="56" t="s">
        <v>440</v>
      </c>
      <c r="K82" s="490"/>
      <c r="L82" s="58">
        <v>1000000000</v>
      </c>
      <c r="M82" s="495"/>
      <c r="N82" s="48"/>
      <c r="O82" s="48"/>
      <c r="P82" s="48"/>
      <c r="Q82" s="48"/>
      <c r="R82" s="48"/>
    </row>
    <row r="83" spans="3:18">
      <c r="C83" s="487"/>
      <c r="D83" s="487"/>
      <c r="E83" s="56" t="s">
        <v>453</v>
      </c>
      <c r="F83" s="57">
        <v>19</v>
      </c>
      <c r="G83" s="57">
        <v>1</v>
      </c>
      <c r="H83" s="57">
        <v>10000</v>
      </c>
      <c r="I83" s="490"/>
      <c r="J83" s="56" t="s">
        <v>440</v>
      </c>
      <c r="K83" s="490"/>
      <c r="L83" s="58">
        <v>1000000000</v>
      </c>
      <c r="M83" s="495"/>
      <c r="N83" s="48"/>
      <c r="O83" s="48"/>
      <c r="P83" s="48"/>
      <c r="Q83" s="48"/>
      <c r="R83" s="48"/>
    </row>
    <row r="84" spans="3:18">
      <c r="C84" s="487"/>
      <c r="D84" s="487"/>
      <c r="E84" s="56" t="s">
        <v>454</v>
      </c>
      <c r="F84" s="57">
        <v>20</v>
      </c>
      <c r="G84" s="57">
        <v>1</v>
      </c>
      <c r="H84" s="57">
        <v>10000</v>
      </c>
      <c r="I84" s="490"/>
      <c r="J84" s="56" t="s">
        <v>440</v>
      </c>
      <c r="K84" s="490"/>
      <c r="L84" s="58">
        <v>1000000000</v>
      </c>
      <c r="M84" s="495"/>
      <c r="N84" s="48"/>
      <c r="O84" s="48"/>
      <c r="P84" s="48"/>
      <c r="Q84" s="48"/>
      <c r="R84" s="48"/>
    </row>
    <row r="85" spans="3:18">
      <c r="C85" s="487"/>
      <c r="D85" s="487"/>
      <c r="E85" s="56" t="s">
        <v>455</v>
      </c>
      <c r="F85" s="57">
        <v>21</v>
      </c>
      <c r="G85" s="57">
        <v>1</v>
      </c>
      <c r="H85" s="57">
        <v>10000</v>
      </c>
      <c r="I85" s="490"/>
      <c r="J85" s="56" t="s">
        <v>440</v>
      </c>
      <c r="K85" s="490"/>
      <c r="L85" s="58">
        <v>1000000000</v>
      </c>
      <c r="M85" s="495"/>
      <c r="N85" s="48"/>
      <c r="O85" s="48"/>
      <c r="P85" s="48"/>
      <c r="Q85" s="48"/>
      <c r="R85" s="48"/>
    </row>
    <row r="86" spans="3:18">
      <c r="C86" s="487"/>
      <c r="D86" s="487"/>
      <c r="E86" s="56" t="s">
        <v>456</v>
      </c>
      <c r="F86" s="57">
        <v>22</v>
      </c>
      <c r="G86" s="57">
        <v>1</v>
      </c>
      <c r="H86" s="57">
        <v>10000</v>
      </c>
      <c r="I86" s="490"/>
      <c r="J86" s="56" t="s">
        <v>440</v>
      </c>
      <c r="K86" s="490"/>
      <c r="L86" s="58">
        <v>1000000000</v>
      </c>
      <c r="M86" s="495"/>
      <c r="N86" s="48"/>
      <c r="O86" s="48"/>
      <c r="P86" s="48"/>
      <c r="Q86" s="48"/>
      <c r="R86" s="48"/>
    </row>
    <row r="87" spans="3:18">
      <c r="C87" s="487"/>
      <c r="D87" s="487"/>
      <c r="E87" s="56" t="s">
        <v>457</v>
      </c>
      <c r="F87" s="57">
        <v>23</v>
      </c>
      <c r="G87" s="57">
        <v>1</v>
      </c>
      <c r="H87" s="57">
        <v>10000</v>
      </c>
      <c r="I87" s="490"/>
      <c r="J87" s="56" t="s">
        <v>440</v>
      </c>
      <c r="K87" s="490"/>
      <c r="L87" s="58">
        <v>1000000000</v>
      </c>
      <c r="M87" s="495"/>
      <c r="N87" s="48"/>
      <c r="O87" s="48"/>
      <c r="P87" s="48"/>
      <c r="Q87" s="48"/>
      <c r="R87" s="48"/>
    </row>
    <row r="88" spans="3:18">
      <c r="C88" s="487"/>
      <c r="D88" s="487"/>
      <c r="E88" s="56" t="s">
        <v>458</v>
      </c>
      <c r="F88" s="57">
        <v>24</v>
      </c>
      <c r="G88" s="57">
        <v>1</v>
      </c>
      <c r="H88" s="57">
        <v>10000</v>
      </c>
      <c r="I88" s="490"/>
      <c r="J88" s="56" t="s">
        <v>440</v>
      </c>
      <c r="K88" s="490"/>
      <c r="L88" s="58">
        <v>1000000000</v>
      </c>
      <c r="M88" s="495"/>
      <c r="N88" s="48"/>
      <c r="O88" s="238"/>
      <c r="P88" s="48"/>
      <c r="Q88" s="238"/>
      <c r="R88" s="48"/>
    </row>
    <row r="89" spans="3:18">
      <c r="C89" s="487"/>
      <c r="D89" s="487"/>
      <c r="E89" s="56" t="s">
        <v>459</v>
      </c>
      <c r="F89" s="57">
        <v>25</v>
      </c>
      <c r="G89" s="57">
        <v>1</v>
      </c>
      <c r="H89" s="57">
        <v>10000</v>
      </c>
      <c r="I89" s="490"/>
      <c r="J89" s="56" t="s">
        <v>440</v>
      </c>
      <c r="K89" s="490"/>
      <c r="L89" s="58">
        <v>1000000000</v>
      </c>
      <c r="M89" s="495"/>
      <c r="N89" s="48"/>
      <c r="O89" s="238"/>
      <c r="P89" s="48"/>
      <c r="Q89" s="238"/>
      <c r="R89" s="48"/>
    </row>
    <row r="90" spans="3:18">
      <c r="C90" s="488"/>
      <c r="D90" s="488"/>
      <c r="E90" s="56" t="s">
        <v>461</v>
      </c>
      <c r="F90" s="57">
        <v>26</v>
      </c>
      <c r="G90" s="56">
        <v>77</v>
      </c>
      <c r="H90" s="57">
        <v>10000</v>
      </c>
      <c r="I90" s="490"/>
      <c r="J90" s="56" t="s">
        <v>440</v>
      </c>
      <c r="K90" s="490"/>
      <c r="L90" s="58">
        <v>992400000</v>
      </c>
      <c r="M90" s="495"/>
      <c r="N90" s="48"/>
      <c r="O90" s="48"/>
      <c r="P90" s="48"/>
      <c r="Q90" s="239"/>
      <c r="R90" s="48"/>
    </row>
    <row r="91" spans="3:18">
      <c r="C91" s="486">
        <v>2</v>
      </c>
      <c r="D91" s="486" t="s">
        <v>372</v>
      </c>
      <c r="E91" s="56" t="s">
        <v>462</v>
      </c>
      <c r="F91" s="57">
        <v>28</v>
      </c>
      <c r="G91" s="57">
        <v>1</v>
      </c>
      <c r="H91" s="57">
        <v>10000</v>
      </c>
      <c r="I91" s="489">
        <v>119076</v>
      </c>
      <c r="J91" s="56" t="s">
        <v>440</v>
      </c>
      <c r="K91" s="489">
        <v>119076</v>
      </c>
      <c r="L91" s="58">
        <v>1000000000</v>
      </c>
      <c r="M91" s="494">
        <v>0.35020000000000001</v>
      </c>
      <c r="N91" s="48"/>
      <c r="O91" s="48"/>
      <c r="P91" s="48"/>
      <c r="Q91" s="48"/>
      <c r="R91" s="48"/>
    </row>
    <row r="92" spans="3:18">
      <c r="C92" s="487"/>
      <c r="D92" s="487"/>
      <c r="E92" s="56" t="s">
        <v>463</v>
      </c>
      <c r="F92" s="57">
        <v>29</v>
      </c>
      <c r="G92" s="57">
        <v>1</v>
      </c>
      <c r="H92" s="57">
        <v>10000</v>
      </c>
      <c r="I92" s="490"/>
      <c r="J92" s="56" t="s">
        <v>440</v>
      </c>
      <c r="K92" s="490"/>
      <c r="L92" s="58">
        <v>1000000000</v>
      </c>
      <c r="M92" s="495"/>
      <c r="N92" s="48"/>
      <c r="O92" s="48"/>
      <c r="P92" s="48"/>
      <c r="Q92" s="48"/>
      <c r="R92" s="48"/>
    </row>
    <row r="93" spans="3:18">
      <c r="C93" s="487"/>
      <c r="D93" s="487"/>
      <c r="E93" s="56" t="s">
        <v>464</v>
      </c>
      <c r="F93" s="57">
        <v>30</v>
      </c>
      <c r="G93" s="57">
        <v>1</v>
      </c>
      <c r="H93" s="57">
        <v>10000</v>
      </c>
      <c r="I93" s="490"/>
      <c r="J93" s="56" t="s">
        <v>440</v>
      </c>
      <c r="K93" s="490"/>
      <c r="L93" s="58">
        <v>1000000000</v>
      </c>
      <c r="M93" s="495"/>
      <c r="N93" s="48"/>
      <c r="O93" s="48"/>
      <c r="P93" s="48"/>
      <c r="Q93" s="48"/>
      <c r="R93" s="48"/>
    </row>
    <row r="94" spans="3:18">
      <c r="C94" s="487"/>
      <c r="D94" s="487"/>
      <c r="E94" s="56" t="s">
        <v>465</v>
      </c>
      <c r="F94" s="57">
        <v>31</v>
      </c>
      <c r="G94" s="57">
        <v>1</v>
      </c>
      <c r="H94" s="57">
        <v>10000</v>
      </c>
      <c r="I94" s="490"/>
      <c r="J94" s="56" t="s">
        <v>440</v>
      </c>
      <c r="K94" s="490"/>
      <c r="L94" s="58">
        <v>1000000000</v>
      </c>
      <c r="M94" s="495"/>
      <c r="N94" s="48"/>
      <c r="O94" s="48"/>
      <c r="P94" s="48"/>
      <c r="Q94" s="48"/>
      <c r="R94" s="48"/>
    </row>
    <row r="95" spans="3:18">
      <c r="C95" s="487"/>
      <c r="D95" s="487"/>
      <c r="E95" s="56" t="s">
        <v>466</v>
      </c>
      <c r="F95" s="57">
        <v>32</v>
      </c>
      <c r="G95" s="57">
        <v>1</v>
      </c>
      <c r="H95" s="57">
        <v>10000</v>
      </c>
      <c r="I95" s="490"/>
      <c r="J95" s="56" t="s">
        <v>440</v>
      </c>
      <c r="K95" s="490"/>
      <c r="L95" s="58">
        <v>1000000000</v>
      </c>
      <c r="M95" s="495"/>
      <c r="N95" s="48"/>
      <c r="O95" s="48"/>
      <c r="P95" s="48"/>
      <c r="Q95" s="48"/>
      <c r="R95" s="48"/>
    </row>
    <row r="96" spans="3:18">
      <c r="C96" s="487"/>
      <c r="D96" s="487"/>
      <c r="E96" s="56" t="s">
        <v>467</v>
      </c>
      <c r="F96" s="57">
        <v>33</v>
      </c>
      <c r="G96" s="57">
        <v>1</v>
      </c>
      <c r="H96" s="57">
        <v>10000</v>
      </c>
      <c r="I96" s="490"/>
      <c r="J96" s="56" t="s">
        <v>440</v>
      </c>
      <c r="K96" s="490"/>
      <c r="L96" s="58">
        <v>1000000000</v>
      </c>
      <c r="M96" s="495"/>
      <c r="N96" s="48"/>
      <c r="O96" s="48"/>
      <c r="P96" s="48"/>
      <c r="Q96" s="48"/>
      <c r="R96" s="48"/>
    </row>
    <row r="97" spans="3:18">
      <c r="C97" s="487"/>
      <c r="D97" s="487"/>
      <c r="E97" s="56" t="s">
        <v>468</v>
      </c>
      <c r="F97" s="57">
        <v>34</v>
      </c>
      <c r="G97" s="57">
        <v>1</v>
      </c>
      <c r="H97" s="57">
        <v>10000</v>
      </c>
      <c r="I97" s="490"/>
      <c r="J97" s="56" t="s">
        <v>440</v>
      </c>
      <c r="K97" s="490"/>
      <c r="L97" s="58">
        <v>1000000000</v>
      </c>
      <c r="M97" s="495"/>
      <c r="N97" s="48"/>
      <c r="O97" s="48"/>
      <c r="P97" s="48"/>
      <c r="Q97" s="48"/>
      <c r="R97" s="48"/>
    </row>
    <row r="98" spans="3:18">
      <c r="C98" s="487"/>
      <c r="D98" s="487"/>
      <c r="E98" s="56" t="s">
        <v>469</v>
      </c>
      <c r="F98" s="57">
        <v>35</v>
      </c>
      <c r="G98" s="57">
        <v>1</v>
      </c>
      <c r="H98" s="57">
        <v>9392</v>
      </c>
      <c r="I98" s="490"/>
      <c r="J98" s="56" t="s">
        <v>440</v>
      </c>
      <c r="K98" s="490"/>
      <c r="L98" s="58">
        <v>939200000</v>
      </c>
      <c r="M98" s="495"/>
      <c r="N98" s="48"/>
      <c r="O98" s="48"/>
      <c r="P98" s="48"/>
      <c r="Q98" s="48"/>
      <c r="R98" s="48"/>
    </row>
    <row r="99" spans="3:18">
      <c r="C99" s="487"/>
      <c r="D99" s="487"/>
      <c r="E99" s="56" t="s">
        <v>775</v>
      </c>
      <c r="F99" s="57">
        <v>38</v>
      </c>
      <c r="G99" s="57">
        <v>1</v>
      </c>
      <c r="H99" s="57">
        <v>9684</v>
      </c>
      <c r="I99" s="490"/>
      <c r="J99" s="56" t="s">
        <v>440</v>
      </c>
      <c r="K99" s="490"/>
      <c r="L99" s="58">
        <v>969600000</v>
      </c>
      <c r="M99" s="495"/>
      <c r="R99" s="48"/>
    </row>
    <row r="100" spans="3:18">
      <c r="C100" s="487"/>
      <c r="D100" s="487"/>
      <c r="E100" s="56" t="s">
        <v>776</v>
      </c>
      <c r="F100" s="57">
        <v>39</v>
      </c>
      <c r="G100" s="57">
        <v>1</v>
      </c>
      <c r="H100" s="57">
        <v>10000</v>
      </c>
      <c r="I100" s="490"/>
      <c r="J100" s="56" t="s">
        <v>440</v>
      </c>
      <c r="K100" s="490"/>
      <c r="L100" s="58">
        <v>1000000000</v>
      </c>
      <c r="M100" s="495"/>
      <c r="R100" s="48"/>
    </row>
    <row r="101" spans="3:18">
      <c r="C101" s="487"/>
      <c r="D101" s="487"/>
      <c r="E101" s="56" t="s">
        <v>778</v>
      </c>
      <c r="F101" s="57">
        <v>41</v>
      </c>
      <c r="G101" s="57">
        <v>1</v>
      </c>
      <c r="H101" s="57">
        <v>10000</v>
      </c>
      <c r="I101" s="490"/>
      <c r="J101" s="56" t="s">
        <v>440</v>
      </c>
      <c r="K101" s="490"/>
      <c r="L101" s="58">
        <v>1000000000</v>
      </c>
      <c r="M101" s="495"/>
      <c r="R101" s="48"/>
    </row>
    <row r="102" spans="3:18">
      <c r="C102" s="488"/>
      <c r="D102" s="488"/>
      <c r="E102" s="56" t="s">
        <v>777</v>
      </c>
      <c r="F102" s="57">
        <v>40</v>
      </c>
      <c r="G102" s="57">
        <v>1</v>
      </c>
      <c r="H102" s="57">
        <v>10000</v>
      </c>
      <c r="I102" s="492"/>
      <c r="J102" s="56" t="s">
        <v>440</v>
      </c>
      <c r="K102" s="492"/>
      <c r="L102" s="58">
        <v>1000000000</v>
      </c>
      <c r="M102" s="496"/>
      <c r="R102" s="48"/>
    </row>
    <row r="103" spans="3:18" ht="12.75" customHeight="1">
      <c r="C103" s="478">
        <v>3</v>
      </c>
      <c r="D103" s="478" t="s">
        <v>529</v>
      </c>
      <c r="E103" s="56" t="s">
        <v>439</v>
      </c>
      <c r="F103" s="57">
        <v>2</v>
      </c>
      <c r="G103" s="57">
        <v>3881</v>
      </c>
      <c r="H103" s="57">
        <v>4640</v>
      </c>
      <c r="I103" s="489">
        <v>2595</v>
      </c>
      <c r="J103" s="56" t="s">
        <v>440</v>
      </c>
      <c r="K103" s="489">
        <v>2595</v>
      </c>
      <c r="L103" s="58">
        <v>76000000</v>
      </c>
      <c r="M103" s="500">
        <v>7.6E-3</v>
      </c>
      <c r="R103" s="48"/>
    </row>
    <row r="104" spans="3:18">
      <c r="C104" s="478"/>
      <c r="D104" s="478"/>
      <c r="E104" s="56" t="s">
        <v>450</v>
      </c>
      <c r="F104" s="57">
        <v>14</v>
      </c>
      <c r="G104" s="56">
        <v>1</v>
      </c>
      <c r="H104" s="57">
        <v>835</v>
      </c>
      <c r="I104" s="490"/>
      <c r="J104" s="56" t="s">
        <v>440</v>
      </c>
      <c r="K104" s="490"/>
      <c r="L104" s="58">
        <v>83500000</v>
      </c>
      <c r="M104" s="501"/>
      <c r="R104" s="48"/>
    </row>
    <row r="105" spans="3:18">
      <c r="C105" s="478"/>
      <c r="D105" s="478"/>
      <c r="E105" s="56" t="s">
        <v>461</v>
      </c>
      <c r="F105" s="57">
        <v>27</v>
      </c>
      <c r="G105" s="56">
        <v>1</v>
      </c>
      <c r="H105" s="57">
        <v>76</v>
      </c>
      <c r="I105" s="490"/>
      <c r="J105" s="56" t="s">
        <v>440</v>
      </c>
      <c r="K105" s="490"/>
      <c r="L105" s="58">
        <v>7600000</v>
      </c>
      <c r="M105" s="501"/>
      <c r="R105" s="48"/>
    </row>
    <row r="106" spans="3:18">
      <c r="C106" s="478"/>
      <c r="D106" s="478"/>
      <c r="E106" s="56" t="s">
        <v>469</v>
      </c>
      <c r="F106" s="57">
        <v>36</v>
      </c>
      <c r="G106" s="57">
        <v>9393</v>
      </c>
      <c r="H106" s="57">
        <v>10000</v>
      </c>
      <c r="I106" s="490"/>
      <c r="J106" s="56" t="s">
        <v>440</v>
      </c>
      <c r="K106" s="490"/>
      <c r="L106" s="58">
        <v>60800000</v>
      </c>
      <c r="M106" s="501"/>
      <c r="N106" s="48"/>
      <c r="O106" s="48"/>
      <c r="P106" s="48"/>
      <c r="Q106" s="48"/>
      <c r="R106" s="48"/>
    </row>
    <row r="107" spans="3:18">
      <c r="C107" s="478"/>
      <c r="D107" s="478"/>
      <c r="E107" s="56" t="s">
        <v>775</v>
      </c>
      <c r="F107" s="57">
        <v>37</v>
      </c>
      <c r="G107" s="57">
        <v>1</v>
      </c>
      <c r="H107" s="57">
        <v>316</v>
      </c>
      <c r="I107" s="492"/>
      <c r="J107" s="56" t="s">
        <v>440</v>
      </c>
      <c r="K107" s="492"/>
      <c r="L107" s="58">
        <v>30400000</v>
      </c>
      <c r="M107" s="502"/>
      <c r="N107" s="48"/>
      <c r="O107" s="48"/>
      <c r="P107" s="48"/>
      <c r="Q107" s="48"/>
      <c r="R107" s="48"/>
    </row>
    <row r="108" spans="3:18">
      <c r="C108" s="508" t="s">
        <v>68</v>
      </c>
      <c r="D108" s="508"/>
      <c r="E108" s="508"/>
      <c r="F108" s="508"/>
      <c r="G108" s="508"/>
      <c r="H108" s="508"/>
      <c r="I108" s="59">
        <f>SUM(I67:I107)</f>
        <v>340000</v>
      </c>
      <c r="J108" s="60"/>
      <c r="K108" s="59">
        <f>SUM(K67:K107)</f>
        <v>340000</v>
      </c>
      <c r="L108" s="61">
        <f>SUM(L67:L107)</f>
        <v>34000000000</v>
      </c>
      <c r="M108" s="62">
        <f>SUM(M67:M107)</f>
        <v>1</v>
      </c>
      <c r="N108" s="48"/>
      <c r="O108" s="48"/>
      <c r="P108" s="48"/>
      <c r="Q108" s="48"/>
      <c r="R108" s="48"/>
    </row>
    <row r="109" spans="3:18">
      <c r="C109" s="48"/>
      <c r="D109" s="48"/>
      <c r="E109" s="55"/>
      <c r="F109" s="63"/>
      <c r="G109" s="55"/>
      <c r="H109" s="63"/>
      <c r="I109" s="48"/>
      <c r="J109" s="55"/>
      <c r="K109" s="48"/>
      <c r="L109" s="64"/>
      <c r="M109" s="48"/>
      <c r="N109" s="48"/>
      <c r="O109" s="48"/>
      <c r="P109" s="48"/>
      <c r="Q109" s="48"/>
      <c r="R109" s="48"/>
    </row>
    <row r="110" spans="3:18">
      <c r="C110" s="48"/>
      <c r="D110" s="48"/>
      <c r="E110" s="48"/>
      <c r="F110" s="48"/>
      <c r="G110" s="48"/>
      <c r="H110" s="48"/>
      <c r="I110" s="48"/>
      <c r="J110" s="48"/>
      <c r="K110" s="48"/>
      <c r="L110" s="48"/>
      <c r="M110" s="48"/>
      <c r="N110" s="48"/>
      <c r="O110" s="48"/>
      <c r="P110" s="48"/>
      <c r="Q110" s="48"/>
      <c r="R110" s="48"/>
    </row>
    <row r="111" spans="3:18">
      <c r="C111" s="499" t="s">
        <v>521</v>
      </c>
      <c r="D111" s="499"/>
      <c r="E111" s="499"/>
      <c r="F111" s="499"/>
      <c r="G111" s="499"/>
      <c r="H111" s="499"/>
      <c r="I111" s="499"/>
      <c r="J111" s="499"/>
      <c r="K111" s="499"/>
      <c r="L111" s="499"/>
      <c r="M111" s="499"/>
      <c r="N111" s="48"/>
      <c r="O111" s="48"/>
      <c r="P111" s="48"/>
      <c r="Q111" s="48"/>
      <c r="R111" s="48"/>
    </row>
    <row r="112" spans="3:18" ht="48" customHeight="1">
      <c r="C112" s="70" t="s">
        <v>438</v>
      </c>
      <c r="D112" s="70" t="s">
        <v>380</v>
      </c>
      <c r="E112" s="70" t="s">
        <v>696</v>
      </c>
      <c r="F112" s="70" t="s">
        <v>724</v>
      </c>
      <c r="G112" s="70" t="s">
        <v>697</v>
      </c>
      <c r="H112" s="70" t="s">
        <v>698</v>
      </c>
      <c r="I112" s="70" t="s">
        <v>699</v>
      </c>
      <c r="J112" s="70" t="s">
        <v>700</v>
      </c>
      <c r="K112" s="70" t="s">
        <v>701</v>
      </c>
      <c r="L112" s="70" t="s">
        <v>702</v>
      </c>
      <c r="M112" s="70" t="s">
        <v>725</v>
      </c>
      <c r="N112" s="48"/>
      <c r="O112" s="48"/>
      <c r="P112" s="48"/>
      <c r="Q112" s="48"/>
      <c r="R112" s="48"/>
    </row>
    <row r="113" spans="3:18" ht="12.75" customHeight="1">
      <c r="C113" s="486">
        <v>1</v>
      </c>
      <c r="D113" s="486" t="s">
        <v>810</v>
      </c>
      <c r="E113" s="56" t="s">
        <v>439</v>
      </c>
      <c r="F113" s="57">
        <v>1</v>
      </c>
      <c r="G113" s="57">
        <v>1</v>
      </c>
      <c r="H113" s="57">
        <v>3880</v>
      </c>
      <c r="I113" s="489">
        <v>218329</v>
      </c>
      <c r="J113" s="56" t="s">
        <v>440</v>
      </c>
      <c r="K113" s="489">
        <v>218329</v>
      </c>
      <c r="L113" s="58">
        <v>388000000</v>
      </c>
      <c r="M113" s="494">
        <v>0.64219999999999999</v>
      </c>
      <c r="N113" s="48"/>
      <c r="O113" s="48"/>
      <c r="P113" s="48"/>
      <c r="Q113" s="48"/>
      <c r="R113" s="48"/>
    </row>
    <row r="114" spans="3:18" ht="12.75" customHeight="1">
      <c r="C114" s="487"/>
      <c r="D114" s="487"/>
      <c r="E114" s="56" t="s">
        <v>439</v>
      </c>
      <c r="F114" s="57">
        <v>3</v>
      </c>
      <c r="G114" s="57">
        <v>4641</v>
      </c>
      <c r="H114" s="57">
        <v>7600</v>
      </c>
      <c r="I114" s="490"/>
      <c r="J114" s="56" t="s">
        <v>440</v>
      </c>
      <c r="K114" s="490"/>
      <c r="L114" s="58">
        <v>296000000</v>
      </c>
      <c r="M114" s="495"/>
      <c r="N114" s="48"/>
      <c r="O114" s="48"/>
      <c r="P114" s="48"/>
      <c r="Q114" s="48"/>
      <c r="R114" s="48"/>
    </row>
    <row r="115" spans="3:18" ht="12.75" customHeight="1">
      <c r="C115" s="487"/>
      <c r="D115" s="487"/>
      <c r="E115" s="56" t="s">
        <v>439</v>
      </c>
      <c r="F115" s="57">
        <v>4</v>
      </c>
      <c r="G115" s="57">
        <v>7601</v>
      </c>
      <c r="H115" s="57">
        <v>10000</v>
      </c>
      <c r="I115" s="490"/>
      <c r="J115" s="56" t="s">
        <v>440</v>
      </c>
      <c r="K115" s="490"/>
      <c r="L115" s="58">
        <v>240000000</v>
      </c>
      <c r="M115" s="495"/>
      <c r="N115" s="48"/>
      <c r="O115" s="48"/>
      <c r="P115" s="48"/>
      <c r="Q115" s="48"/>
      <c r="R115" s="48"/>
    </row>
    <row r="116" spans="3:18" ht="12.75" customHeight="1">
      <c r="C116" s="487"/>
      <c r="D116" s="487"/>
      <c r="E116" s="56" t="s">
        <v>441</v>
      </c>
      <c r="F116" s="57">
        <v>5</v>
      </c>
      <c r="G116" s="57">
        <v>1</v>
      </c>
      <c r="H116" s="57">
        <v>10000</v>
      </c>
      <c r="I116" s="490"/>
      <c r="J116" s="56" t="s">
        <v>440</v>
      </c>
      <c r="K116" s="490"/>
      <c r="L116" s="58">
        <v>1000000000</v>
      </c>
      <c r="M116" s="495"/>
      <c r="N116" s="48"/>
      <c r="O116" s="48"/>
      <c r="P116" s="48"/>
      <c r="Q116" s="48"/>
      <c r="R116" s="48"/>
    </row>
    <row r="117" spans="3:18" ht="12.75" customHeight="1">
      <c r="C117" s="487"/>
      <c r="D117" s="487"/>
      <c r="E117" s="56" t="s">
        <v>442</v>
      </c>
      <c r="F117" s="57">
        <v>6</v>
      </c>
      <c r="G117" s="57">
        <v>1</v>
      </c>
      <c r="H117" s="57">
        <v>10000</v>
      </c>
      <c r="I117" s="490"/>
      <c r="J117" s="56" t="s">
        <v>440</v>
      </c>
      <c r="K117" s="490"/>
      <c r="L117" s="58">
        <v>1000000000</v>
      </c>
      <c r="M117" s="495"/>
      <c r="N117" s="48"/>
      <c r="O117" s="48"/>
      <c r="P117" s="48"/>
      <c r="Q117" s="48"/>
      <c r="R117" s="48"/>
    </row>
    <row r="118" spans="3:18" ht="12.75" customHeight="1">
      <c r="C118" s="487"/>
      <c r="D118" s="487"/>
      <c r="E118" s="56" t="s">
        <v>443</v>
      </c>
      <c r="F118" s="57">
        <v>7</v>
      </c>
      <c r="G118" s="57">
        <v>1</v>
      </c>
      <c r="H118" s="57">
        <v>10000</v>
      </c>
      <c r="I118" s="490"/>
      <c r="J118" s="56" t="s">
        <v>440</v>
      </c>
      <c r="K118" s="490"/>
      <c r="L118" s="58">
        <v>1000000000</v>
      </c>
      <c r="M118" s="495"/>
      <c r="N118" s="48"/>
      <c r="O118" s="48"/>
      <c r="P118" s="48"/>
      <c r="Q118" s="48"/>
      <c r="R118" s="48"/>
    </row>
    <row r="119" spans="3:18" ht="12.75" customHeight="1">
      <c r="C119" s="487"/>
      <c r="D119" s="487"/>
      <c r="E119" s="56" t="s">
        <v>444</v>
      </c>
      <c r="F119" s="57">
        <v>8</v>
      </c>
      <c r="G119" s="57">
        <v>1</v>
      </c>
      <c r="H119" s="57">
        <v>10000</v>
      </c>
      <c r="I119" s="490"/>
      <c r="J119" s="56" t="s">
        <v>440</v>
      </c>
      <c r="K119" s="490"/>
      <c r="L119" s="58">
        <v>1000000000</v>
      </c>
      <c r="M119" s="495"/>
      <c r="N119" s="83"/>
      <c r="O119" s="48"/>
      <c r="P119" s="48"/>
      <c r="Q119" s="48"/>
      <c r="R119" s="48"/>
    </row>
    <row r="120" spans="3:18" ht="12.75" customHeight="1">
      <c r="C120" s="487"/>
      <c r="D120" s="487"/>
      <c r="E120" s="56" t="s">
        <v>445</v>
      </c>
      <c r="F120" s="57">
        <v>9</v>
      </c>
      <c r="G120" s="57">
        <v>1</v>
      </c>
      <c r="H120" s="57">
        <v>10000</v>
      </c>
      <c r="I120" s="490"/>
      <c r="J120" s="56" t="s">
        <v>440</v>
      </c>
      <c r="K120" s="490"/>
      <c r="L120" s="58">
        <v>1000000000</v>
      </c>
      <c r="M120" s="495"/>
      <c r="N120" s="48"/>
      <c r="O120" s="48"/>
      <c r="P120" s="48"/>
      <c r="Q120" s="48"/>
      <c r="R120" s="48"/>
    </row>
    <row r="121" spans="3:18" ht="12.75" customHeight="1">
      <c r="C121" s="487"/>
      <c r="D121" s="487"/>
      <c r="E121" s="56" t="s">
        <v>446</v>
      </c>
      <c r="F121" s="57">
        <v>10</v>
      </c>
      <c r="G121" s="57">
        <v>1</v>
      </c>
      <c r="H121" s="57">
        <v>10000</v>
      </c>
      <c r="I121" s="490"/>
      <c r="J121" s="56" t="s">
        <v>440</v>
      </c>
      <c r="K121" s="490"/>
      <c r="L121" s="58">
        <v>1000000000</v>
      </c>
      <c r="M121" s="495"/>
      <c r="N121" s="48"/>
      <c r="O121" s="48"/>
      <c r="P121" s="48"/>
      <c r="Q121" s="48"/>
      <c r="R121" s="48"/>
    </row>
    <row r="122" spans="3:18" ht="12.75" customHeight="1">
      <c r="C122" s="487"/>
      <c r="D122" s="487"/>
      <c r="E122" s="56" t="s">
        <v>447</v>
      </c>
      <c r="F122" s="57">
        <v>11</v>
      </c>
      <c r="G122" s="57">
        <v>1</v>
      </c>
      <c r="H122" s="57">
        <v>10000</v>
      </c>
      <c r="I122" s="490"/>
      <c r="J122" s="56" t="s">
        <v>440</v>
      </c>
      <c r="K122" s="490"/>
      <c r="L122" s="58">
        <v>1000000000</v>
      </c>
      <c r="M122" s="495"/>
      <c r="N122" s="48"/>
      <c r="O122" s="48"/>
      <c r="P122" s="48"/>
      <c r="Q122" s="48"/>
      <c r="R122" s="48"/>
    </row>
    <row r="123" spans="3:18" ht="12.75" customHeight="1">
      <c r="C123" s="487"/>
      <c r="D123" s="487"/>
      <c r="E123" s="56" t="s">
        <v>448</v>
      </c>
      <c r="F123" s="57">
        <v>12</v>
      </c>
      <c r="G123" s="57">
        <v>1</v>
      </c>
      <c r="H123" s="57">
        <v>10000</v>
      </c>
      <c r="I123" s="490"/>
      <c r="J123" s="56" t="s">
        <v>440</v>
      </c>
      <c r="K123" s="490"/>
      <c r="L123" s="58">
        <v>1000000000</v>
      </c>
      <c r="M123" s="495"/>
      <c r="N123" s="48"/>
      <c r="O123" s="48"/>
      <c r="P123" s="48"/>
      <c r="Q123" s="48"/>
      <c r="R123" s="48"/>
    </row>
    <row r="124" spans="3:18" ht="12.75" customHeight="1">
      <c r="C124" s="487"/>
      <c r="D124" s="487"/>
      <c r="E124" s="56" t="s">
        <v>449</v>
      </c>
      <c r="F124" s="57">
        <v>13</v>
      </c>
      <c r="G124" s="57">
        <v>1</v>
      </c>
      <c r="H124" s="57">
        <v>10000</v>
      </c>
      <c r="I124" s="490"/>
      <c r="J124" s="56" t="s">
        <v>440</v>
      </c>
      <c r="K124" s="490"/>
      <c r="L124" s="58">
        <v>1000000000</v>
      </c>
      <c r="M124" s="495"/>
      <c r="N124" s="48"/>
      <c r="O124" s="48"/>
      <c r="P124" s="48"/>
      <c r="Q124" s="48"/>
      <c r="R124" s="48"/>
    </row>
    <row r="125" spans="3:18" ht="12.75" customHeight="1">
      <c r="C125" s="487"/>
      <c r="D125" s="487"/>
      <c r="E125" s="56" t="s">
        <v>450</v>
      </c>
      <c r="F125" s="57">
        <v>15</v>
      </c>
      <c r="G125" s="57">
        <v>836</v>
      </c>
      <c r="H125" s="57">
        <v>10000</v>
      </c>
      <c r="I125" s="490"/>
      <c r="J125" s="56" t="s">
        <v>440</v>
      </c>
      <c r="K125" s="490"/>
      <c r="L125" s="58">
        <v>916500000</v>
      </c>
      <c r="M125" s="495"/>
      <c r="N125" s="48"/>
      <c r="O125" s="48"/>
      <c r="P125" s="48"/>
      <c r="Q125" s="48"/>
      <c r="R125" s="48"/>
    </row>
    <row r="126" spans="3:18" ht="12.75" customHeight="1">
      <c r="C126" s="487"/>
      <c r="D126" s="487"/>
      <c r="E126" s="56" t="s">
        <v>451</v>
      </c>
      <c r="F126" s="57">
        <v>16</v>
      </c>
      <c r="G126" s="57">
        <v>1</v>
      </c>
      <c r="H126" s="57">
        <v>10000</v>
      </c>
      <c r="I126" s="490"/>
      <c r="J126" s="56" t="s">
        <v>440</v>
      </c>
      <c r="K126" s="490"/>
      <c r="L126" s="58">
        <v>1000000000</v>
      </c>
      <c r="M126" s="495"/>
      <c r="N126" s="48"/>
      <c r="O126" s="48"/>
      <c r="P126" s="48"/>
      <c r="Q126" s="48"/>
      <c r="R126" s="48"/>
    </row>
    <row r="127" spans="3:18" ht="12.75" customHeight="1">
      <c r="C127" s="487"/>
      <c r="D127" s="487"/>
      <c r="E127" s="56" t="s">
        <v>460</v>
      </c>
      <c r="F127" s="57">
        <v>17</v>
      </c>
      <c r="G127" s="57">
        <v>1</v>
      </c>
      <c r="H127" s="57">
        <v>10000</v>
      </c>
      <c r="I127" s="490"/>
      <c r="J127" s="56" t="s">
        <v>440</v>
      </c>
      <c r="K127" s="490"/>
      <c r="L127" s="58">
        <v>1000000000</v>
      </c>
      <c r="M127" s="495"/>
      <c r="N127" s="48"/>
      <c r="O127" s="48"/>
      <c r="P127" s="48"/>
      <c r="Q127" s="48"/>
      <c r="R127" s="48"/>
    </row>
    <row r="128" spans="3:18" ht="12.75" customHeight="1">
      <c r="C128" s="487"/>
      <c r="D128" s="487"/>
      <c r="E128" s="56" t="s">
        <v>452</v>
      </c>
      <c r="F128" s="57">
        <v>18</v>
      </c>
      <c r="G128" s="57">
        <v>1</v>
      </c>
      <c r="H128" s="57">
        <v>10000</v>
      </c>
      <c r="I128" s="490"/>
      <c r="J128" s="56" t="s">
        <v>440</v>
      </c>
      <c r="K128" s="490"/>
      <c r="L128" s="58">
        <v>1000000000</v>
      </c>
      <c r="M128" s="495"/>
      <c r="N128" s="48"/>
      <c r="O128" s="48"/>
      <c r="P128" s="48"/>
      <c r="Q128" s="48"/>
      <c r="R128" s="48"/>
    </row>
    <row r="129" spans="3:18" ht="12.75" customHeight="1">
      <c r="C129" s="487"/>
      <c r="D129" s="487"/>
      <c r="E129" s="56" t="s">
        <v>453</v>
      </c>
      <c r="F129" s="57">
        <v>19</v>
      </c>
      <c r="G129" s="57">
        <v>1</v>
      </c>
      <c r="H129" s="57">
        <v>10000</v>
      </c>
      <c r="I129" s="490"/>
      <c r="J129" s="56" t="s">
        <v>440</v>
      </c>
      <c r="K129" s="490"/>
      <c r="L129" s="58">
        <v>1000000000</v>
      </c>
      <c r="M129" s="495"/>
      <c r="N129" s="48"/>
      <c r="O129" s="48"/>
      <c r="P129" s="48"/>
      <c r="Q129" s="48"/>
      <c r="R129" s="48"/>
    </row>
    <row r="130" spans="3:18" ht="12.75" customHeight="1">
      <c r="C130" s="487"/>
      <c r="D130" s="487"/>
      <c r="E130" s="56" t="s">
        <v>454</v>
      </c>
      <c r="F130" s="57">
        <v>20</v>
      </c>
      <c r="G130" s="57">
        <v>1</v>
      </c>
      <c r="H130" s="57">
        <v>10000</v>
      </c>
      <c r="I130" s="490"/>
      <c r="J130" s="56" t="s">
        <v>440</v>
      </c>
      <c r="K130" s="490"/>
      <c r="L130" s="58">
        <v>1000000000</v>
      </c>
      <c r="M130" s="495"/>
      <c r="N130" s="48"/>
      <c r="O130" s="48"/>
      <c r="P130" s="48"/>
      <c r="Q130" s="48"/>
      <c r="R130" s="48"/>
    </row>
    <row r="131" spans="3:18" ht="12.75" customHeight="1">
      <c r="C131" s="487"/>
      <c r="D131" s="487"/>
      <c r="E131" s="56" t="s">
        <v>455</v>
      </c>
      <c r="F131" s="57">
        <v>21</v>
      </c>
      <c r="G131" s="57">
        <v>1</v>
      </c>
      <c r="H131" s="57">
        <v>10000</v>
      </c>
      <c r="I131" s="490"/>
      <c r="J131" s="56" t="s">
        <v>440</v>
      </c>
      <c r="K131" s="490"/>
      <c r="L131" s="58">
        <v>1000000000</v>
      </c>
      <c r="M131" s="495"/>
      <c r="N131" s="48"/>
      <c r="O131" s="48"/>
      <c r="P131" s="48"/>
      <c r="Q131" s="48"/>
      <c r="R131" s="48"/>
    </row>
    <row r="132" spans="3:18" ht="12.75" customHeight="1">
      <c r="C132" s="487"/>
      <c r="D132" s="487"/>
      <c r="E132" s="56" t="s">
        <v>456</v>
      </c>
      <c r="F132" s="57">
        <v>22</v>
      </c>
      <c r="G132" s="57">
        <v>1</v>
      </c>
      <c r="H132" s="57">
        <v>10000</v>
      </c>
      <c r="I132" s="490"/>
      <c r="J132" s="56" t="s">
        <v>440</v>
      </c>
      <c r="K132" s="490"/>
      <c r="L132" s="58">
        <v>1000000000</v>
      </c>
      <c r="M132" s="495"/>
      <c r="N132" s="48"/>
      <c r="O132" s="48"/>
      <c r="P132" s="48"/>
      <c r="Q132" s="48"/>
      <c r="R132" s="48"/>
    </row>
    <row r="133" spans="3:18" ht="12.75" customHeight="1">
      <c r="C133" s="487"/>
      <c r="D133" s="487"/>
      <c r="E133" s="56" t="s">
        <v>457</v>
      </c>
      <c r="F133" s="57">
        <v>23</v>
      </c>
      <c r="G133" s="57">
        <v>1</v>
      </c>
      <c r="H133" s="57">
        <v>10000</v>
      </c>
      <c r="I133" s="490"/>
      <c r="J133" s="56" t="s">
        <v>440</v>
      </c>
      <c r="K133" s="490"/>
      <c r="L133" s="58">
        <v>1000000000</v>
      </c>
      <c r="M133" s="495"/>
      <c r="N133" s="48"/>
      <c r="O133" s="48"/>
      <c r="P133" s="48"/>
      <c r="Q133" s="48"/>
      <c r="R133" s="48"/>
    </row>
    <row r="134" spans="3:18" ht="12.75" customHeight="1">
      <c r="C134" s="487"/>
      <c r="D134" s="487"/>
      <c r="E134" s="56" t="s">
        <v>458</v>
      </c>
      <c r="F134" s="57">
        <v>24</v>
      </c>
      <c r="G134" s="57">
        <v>1</v>
      </c>
      <c r="H134" s="57">
        <v>10000</v>
      </c>
      <c r="I134" s="490"/>
      <c r="J134" s="56" t="s">
        <v>440</v>
      </c>
      <c r="K134" s="490"/>
      <c r="L134" s="58">
        <v>1000000000</v>
      </c>
      <c r="M134" s="495"/>
      <c r="N134" s="48"/>
      <c r="O134" s="48"/>
      <c r="P134" s="48"/>
      <c r="Q134" s="48"/>
      <c r="R134" s="48"/>
    </row>
    <row r="135" spans="3:18" ht="12.75" customHeight="1">
      <c r="C135" s="487"/>
      <c r="D135" s="487"/>
      <c r="E135" s="56" t="s">
        <v>459</v>
      </c>
      <c r="F135" s="57">
        <v>25</v>
      </c>
      <c r="G135" s="57">
        <v>1</v>
      </c>
      <c r="H135" s="57">
        <v>10000</v>
      </c>
      <c r="I135" s="490"/>
      <c r="J135" s="56" t="s">
        <v>440</v>
      </c>
      <c r="K135" s="490"/>
      <c r="L135" s="58">
        <v>1000000000</v>
      </c>
      <c r="M135" s="495"/>
      <c r="N135" s="48"/>
      <c r="O135" s="48"/>
      <c r="P135" s="48"/>
      <c r="Q135" s="48"/>
      <c r="R135" s="48"/>
    </row>
    <row r="136" spans="3:18" ht="12.75" customHeight="1">
      <c r="C136" s="488"/>
      <c r="D136" s="488"/>
      <c r="E136" s="56" t="s">
        <v>461</v>
      </c>
      <c r="F136" s="57">
        <v>26</v>
      </c>
      <c r="G136" s="56">
        <v>77</v>
      </c>
      <c r="H136" s="57">
        <v>10000</v>
      </c>
      <c r="I136" s="490"/>
      <c r="J136" s="56" t="s">
        <v>440</v>
      </c>
      <c r="K136" s="490"/>
      <c r="L136" s="58">
        <v>992400000</v>
      </c>
      <c r="M136" s="495"/>
      <c r="N136" s="48"/>
      <c r="O136" s="48"/>
      <c r="P136" s="48"/>
      <c r="Q136" s="48"/>
      <c r="R136" s="48"/>
    </row>
    <row r="137" spans="3:18" ht="12.75" customHeight="1">
      <c r="C137" s="486">
        <v>2</v>
      </c>
      <c r="D137" s="486" t="s">
        <v>372</v>
      </c>
      <c r="E137" s="56" t="s">
        <v>462</v>
      </c>
      <c r="F137" s="57">
        <v>28</v>
      </c>
      <c r="G137" s="57">
        <v>1</v>
      </c>
      <c r="H137" s="57">
        <v>10000</v>
      </c>
      <c r="I137" s="489">
        <v>119076</v>
      </c>
      <c r="J137" s="56" t="s">
        <v>440</v>
      </c>
      <c r="K137" s="489">
        <v>119076</v>
      </c>
      <c r="L137" s="58">
        <v>1000000000</v>
      </c>
      <c r="M137" s="494">
        <v>0.35020000000000001</v>
      </c>
      <c r="N137" s="48"/>
      <c r="O137" s="48"/>
      <c r="P137" s="48"/>
      <c r="Q137" s="48"/>
      <c r="R137" s="48"/>
    </row>
    <row r="138" spans="3:18" ht="12.75" customHeight="1">
      <c r="C138" s="487"/>
      <c r="D138" s="487"/>
      <c r="E138" s="56" t="s">
        <v>463</v>
      </c>
      <c r="F138" s="57">
        <v>29</v>
      </c>
      <c r="G138" s="57">
        <v>1</v>
      </c>
      <c r="H138" s="57">
        <v>10000</v>
      </c>
      <c r="I138" s="490"/>
      <c r="J138" s="56" t="s">
        <v>440</v>
      </c>
      <c r="K138" s="490"/>
      <c r="L138" s="58">
        <v>1000000000</v>
      </c>
      <c r="M138" s="495"/>
      <c r="N138" s="48"/>
      <c r="O138" s="48"/>
      <c r="P138" s="48"/>
      <c r="Q138" s="48"/>
      <c r="R138" s="48"/>
    </row>
    <row r="139" spans="3:18" ht="12.75" customHeight="1">
      <c r="C139" s="487"/>
      <c r="D139" s="487"/>
      <c r="E139" s="56" t="s">
        <v>464</v>
      </c>
      <c r="F139" s="57">
        <v>30</v>
      </c>
      <c r="G139" s="57">
        <v>1</v>
      </c>
      <c r="H139" s="57">
        <v>10000</v>
      </c>
      <c r="I139" s="490"/>
      <c r="J139" s="56" t="s">
        <v>440</v>
      </c>
      <c r="K139" s="490"/>
      <c r="L139" s="58">
        <v>1000000000</v>
      </c>
      <c r="M139" s="495"/>
      <c r="N139" s="48"/>
      <c r="O139" s="48"/>
      <c r="P139" s="48"/>
      <c r="Q139" s="48"/>
      <c r="R139" s="48"/>
    </row>
    <row r="140" spans="3:18" ht="12.75" customHeight="1">
      <c r="C140" s="487"/>
      <c r="D140" s="487"/>
      <c r="E140" s="56" t="s">
        <v>465</v>
      </c>
      <c r="F140" s="57">
        <v>31</v>
      </c>
      <c r="G140" s="57">
        <v>1</v>
      </c>
      <c r="H140" s="57">
        <v>10000</v>
      </c>
      <c r="I140" s="490"/>
      <c r="J140" s="56" t="s">
        <v>440</v>
      </c>
      <c r="K140" s="490"/>
      <c r="L140" s="58">
        <v>1000000000</v>
      </c>
      <c r="M140" s="495"/>
      <c r="N140" s="48"/>
      <c r="O140" s="48"/>
      <c r="P140" s="48"/>
      <c r="Q140" s="48"/>
      <c r="R140" s="48"/>
    </row>
    <row r="141" spans="3:18" ht="12.75" customHeight="1">
      <c r="C141" s="487"/>
      <c r="D141" s="487"/>
      <c r="E141" s="56" t="s">
        <v>466</v>
      </c>
      <c r="F141" s="57">
        <v>32</v>
      </c>
      <c r="G141" s="57">
        <v>1</v>
      </c>
      <c r="H141" s="57">
        <v>10000</v>
      </c>
      <c r="I141" s="490"/>
      <c r="J141" s="56" t="s">
        <v>440</v>
      </c>
      <c r="K141" s="490"/>
      <c r="L141" s="58">
        <v>1000000000</v>
      </c>
      <c r="M141" s="495"/>
      <c r="N141" s="48"/>
      <c r="O141" s="48"/>
      <c r="P141" s="48"/>
      <c r="Q141" s="48"/>
      <c r="R141" s="48"/>
    </row>
    <row r="142" spans="3:18" ht="12.75" customHeight="1">
      <c r="C142" s="487"/>
      <c r="D142" s="487"/>
      <c r="E142" s="56" t="s">
        <v>467</v>
      </c>
      <c r="F142" s="57">
        <v>33</v>
      </c>
      <c r="G142" s="57">
        <v>1</v>
      </c>
      <c r="H142" s="57">
        <v>10000</v>
      </c>
      <c r="I142" s="490"/>
      <c r="J142" s="56" t="s">
        <v>440</v>
      </c>
      <c r="K142" s="490"/>
      <c r="L142" s="58">
        <v>1000000000</v>
      </c>
      <c r="M142" s="495"/>
      <c r="N142" s="48"/>
      <c r="O142" s="48"/>
      <c r="P142" s="48"/>
      <c r="Q142" s="48"/>
      <c r="R142" s="48"/>
    </row>
    <row r="143" spans="3:18" ht="12.75" customHeight="1">
      <c r="C143" s="487"/>
      <c r="D143" s="487"/>
      <c r="E143" s="56" t="s">
        <v>468</v>
      </c>
      <c r="F143" s="57">
        <v>34</v>
      </c>
      <c r="G143" s="57">
        <v>1</v>
      </c>
      <c r="H143" s="57">
        <v>10000</v>
      </c>
      <c r="I143" s="490"/>
      <c r="J143" s="56" t="s">
        <v>440</v>
      </c>
      <c r="K143" s="490"/>
      <c r="L143" s="58">
        <v>1000000000</v>
      </c>
      <c r="M143" s="495"/>
      <c r="N143" s="48"/>
      <c r="O143" s="48"/>
      <c r="P143" s="48"/>
      <c r="Q143" s="48"/>
      <c r="R143" s="48"/>
    </row>
    <row r="144" spans="3:18" ht="12.75" customHeight="1">
      <c r="C144" s="487"/>
      <c r="D144" s="487"/>
      <c r="E144" s="56" t="s">
        <v>469</v>
      </c>
      <c r="F144" s="57">
        <v>35</v>
      </c>
      <c r="G144" s="57">
        <v>1</v>
      </c>
      <c r="H144" s="57">
        <v>9392</v>
      </c>
      <c r="I144" s="490"/>
      <c r="J144" s="56" t="s">
        <v>440</v>
      </c>
      <c r="K144" s="490"/>
      <c r="L144" s="58">
        <v>939200000</v>
      </c>
      <c r="M144" s="495"/>
      <c r="N144" s="48"/>
      <c r="O144" s="48"/>
      <c r="P144" s="48"/>
      <c r="Q144" s="48"/>
      <c r="R144" s="48"/>
    </row>
    <row r="145" spans="3:18" ht="12.75" customHeight="1">
      <c r="C145" s="487"/>
      <c r="D145" s="487"/>
      <c r="E145" s="56" t="s">
        <v>775</v>
      </c>
      <c r="F145" s="57">
        <v>36</v>
      </c>
      <c r="G145" s="57">
        <v>1</v>
      </c>
      <c r="H145" s="57">
        <v>10000</v>
      </c>
      <c r="I145" s="490"/>
      <c r="J145" s="56" t="s">
        <v>440</v>
      </c>
      <c r="K145" s="490"/>
      <c r="L145" s="58">
        <v>1000000000</v>
      </c>
      <c r="M145" s="495"/>
      <c r="N145" s="83"/>
      <c r="O145" s="48"/>
      <c r="P145" s="48"/>
      <c r="Q145" s="48"/>
      <c r="R145" s="48"/>
    </row>
    <row r="146" spans="3:18" ht="12.75" customHeight="1">
      <c r="C146" s="487"/>
      <c r="D146" s="487"/>
      <c r="E146" s="56" t="s">
        <v>776</v>
      </c>
      <c r="F146" s="57">
        <v>37</v>
      </c>
      <c r="G146" s="57">
        <v>1</v>
      </c>
      <c r="H146" s="57">
        <v>10000</v>
      </c>
      <c r="I146" s="490"/>
      <c r="J146" s="56" t="s">
        <v>440</v>
      </c>
      <c r="K146" s="490"/>
      <c r="L146" s="58">
        <v>1000000000</v>
      </c>
      <c r="M146" s="495"/>
      <c r="N146" s="48"/>
      <c r="O146" s="48"/>
      <c r="P146" s="48"/>
      <c r="Q146" s="48"/>
      <c r="R146" s="48"/>
    </row>
    <row r="147" spans="3:18" ht="12.75" customHeight="1">
      <c r="C147" s="487"/>
      <c r="D147" s="487"/>
      <c r="E147" s="56" t="s">
        <v>777</v>
      </c>
      <c r="F147" s="57">
        <v>38</v>
      </c>
      <c r="G147" s="57">
        <v>1</v>
      </c>
      <c r="H147" s="57">
        <v>10000</v>
      </c>
      <c r="I147" s="490"/>
      <c r="J147" s="56" t="s">
        <v>440</v>
      </c>
      <c r="K147" s="490"/>
      <c r="L147" s="58">
        <v>1000000000</v>
      </c>
      <c r="M147" s="495"/>
      <c r="N147" s="48"/>
      <c r="O147" s="48"/>
      <c r="P147" s="48"/>
      <c r="Q147" s="48"/>
      <c r="R147" s="48"/>
    </row>
    <row r="148" spans="3:18" ht="12.75" customHeight="1">
      <c r="C148" s="488"/>
      <c r="D148" s="488"/>
      <c r="E148" s="56" t="s">
        <v>778</v>
      </c>
      <c r="F148" s="57">
        <v>39</v>
      </c>
      <c r="G148" s="57">
        <v>1</v>
      </c>
      <c r="H148" s="57">
        <v>9684</v>
      </c>
      <c r="I148" s="492"/>
      <c r="J148" s="56" t="s">
        <v>440</v>
      </c>
      <c r="K148" s="492"/>
      <c r="L148" s="58">
        <v>968400000</v>
      </c>
      <c r="M148" s="496"/>
      <c r="N148" s="48"/>
      <c r="O148" s="48"/>
      <c r="P148" s="48"/>
      <c r="Q148" s="48"/>
      <c r="R148" s="48"/>
    </row>
    <row r="149" spans="3:18" ht="12.75" customHeight="1">
      <c r="C149" s="478">
        <v>3</v>
      </c>
      <c r="D149" s="478" t="s">
        <v>529</v>
      </c>
      <c r="E149" s="56" t="s">
        <v>439</v>
      </c>
      <c r="F149" s="57">
        <v>2</v>
      </c>
      <c r="G149" s="57">
        <v>3881</v>
      </c>
      <c r="H149" s="57">
        <v>4640</v>
      </c>
      <c r="I149" s="489">
        <v>2595</v>
      </c>
      <c r="J149" s="56" t="s">
        <v>440</v>
      </c>
      <c r="K149" s="489">
        <v>2595</v>
      </c>
      <c r="L149" s="58">
        <v>76000000</v>
      </c>
      <c r="M149" s="500">
        <v>7.6E-3</v>
      </c>
      <c r="N149" s="48"/>
      <c r="O149" s="48"/>
      <c r="P149" s="48"/>
      <c r="Q149" s="48"/>
      <c r="R149" s="48"/>
    </row>
    <row r="150" spans="3:18" ht="12.75" customHeight="1">
      <c r="C150" s="478"/>
      <c r="D150" s="478"/>
      <c r="E150" s="56" t="s">
        <v>450</v>
      </c>
      <c r="F150" s="57">
        <v>14</v>
      </c>
      <c r="G150" s="56">
        <v>1</v>
      </c>
      <c r="H150" s="57">
        <v>835</v>
      </c>
      <c r="I150" s="490"/>
      <c r="J150" s="56" t="s">
        <v>440</v>
      </c>
      <c r="K150" s="490"/>
      <c r="L150" s="58">
        <v>83500000</v>
      </c>
      <c r="M150" s="501"/>
      <c r="N150" s="48"/>
      <c r="O150" s="48"/>
      <c r="P150" s="48"/>
      <c r="Q150" s="48"/>
      <c r="R150" s="48"/>
    </row>
    <row r="151" spans="3:18" ht="12.75" customHeight="1">
      <c r="C151" s="478"/>
      <c r="D151" s="478"/>
      <c r="E151" s="56" t="s">
        <v>461</v>
      </c>
      <c r="F151" s="57">
        <v>27</v>
      </c>
      <c r="G151" s="56">
        <v>1</v>
      </c>
      <c r="H151" s="57">
        <v>76</v>
      </c>
      <c r="I151" s="490"/>
      <c r="J151" s="56" t="s">
        <v>440</v>
      </c>
      <c r="K151" s="490"/>
      <c r="L151" s="58">
        <v>7600000</v>
      </c>
      <c r="M151" s="501"/>
      <c r="N151" s="48"/>
      <c r="O151" s="48"/>
      <c r="P151" s="48"/>
      <c r="Q151" s="48"/>
      <c r="R151" s="48"/>
    </row>
    <row r="152" spans="3:18" ht="12.75" customHeight="1">
      <c r="C152" s="478"/>
      <c r="D152" s="478"/>
      <c r="E152" s="56" t="s">
        <v>469</v>
      </c>
      <c r="F152" s="57">
        <v>36</v>
      </c>
      <c r="G152" s="57">
        <v>9393</v>
      </c>
      <c r="H152" s="57">
        <v>10000</v>
      </c>
      <c r="I152" s="490"/>
      <c r="J152" s="56" t="s">
        <v>440</v>
      </c>
      <c r="K152" s="490"/>
      <c r="L152" s="58">
        <v>60800000</v>
      </c>
      <c r="M152" s="501"/>
      <c r="N152" s="48"/>
      <c r="O152" s="48"/>
      <c r="P152" s="48"/>
      <c r="Q152" s="48"/>
      <c r="R152" s="48"/>
    </row>
    <row r="153" spans="3:18" ht="12.75" customHeight="1">
      <c r="C153" s="478"/>
      <c r="D153" s="478"/>
      <c r="E153" s="56" t="s">
        <v>778</v>
      </c>
      <c r="F153" s="57">
        <v>39</v>
      </c>
      <c r="G153" s="57">
        <v>1</v>
      </c>
      <c r="H153" s="57">
        <v>316</v>
      </c>
      <c r="I153" s="492"/>
      <c r="J153" s="56" t="s">
        <v>440</v>
      </c>
      <c r="K153" s="492"/>
      <c r="L153" s="58">
        <v>31600000</v>
      </c>
      <c r="M153" s="502"/>
      <c r="N153" s="83"/>
      <c r="O153" s="48"/>
      <c r="P153" s="48"/>
      <c r="Q153" s="48"/>
      <c r="R153" s="48"/>
    </row>
    <row r="154" spans="3:18">
      <c r="C154" s="508" t="s">
        <v>68</v>
      </c>
      <c r="D154" s="508"/>
      <c r="E154" s="508"/>
      <c r="F154" s="508"/>
      <c r="G154" s="508"/>
      <c r="H154" s="508"/>
      <c r="I154" s="59">
        <f>SUM(I113:I153)</f>
        <v>340000</v>
      </c>
      <c r="J154" s="60"/>
      <c r="K154" s="59">
        <f>SUM(K113:K153)</f>
        <v>340000</v>
      </c>
      <c r="L154" s="61">
        <f>SUM(L113:L153)</f>
        <v>34000000000</v>
      </c>
      <c r="M154" s="62">
        <f>SUM(M113:M153)</f>
        <v>1</v>
      </c>
      <c r="N154" s="48"/>
      <c r="O154" s="48"/>
      <c r="P154" s="48"/>
      <c r="Q154" s="48"/>
      <c r="R154" s="48"/>
    </row>
    <row r="155" spans="3:18">
      <c r="C155" s="48"/>
      <c r="D155" s="48"/>
      <c r="E155" s="48"/>
      <c r="F155" s="48"/>
      <c r="G155" s="48"/>
      <c r="H155" s="48"/>
      <c r="I155" s="48"/>
      <c r="J155" s="48"/>
      <c r="K155" s="48"/>
      <c r="L155" s="48"/>
      <c r="M155" s="48"/>
      <c r="N155" s="48"/>
      <c r="O155" s="48"/>
      <c r="P155" s="48"/>
      <c r="Q155" s="48"/>
      <c r="R155" s="48"/>
    </row>
    <row r="156" spans="3:18">
      <c r="C156" s="48"/>
      <c r="D156" s="48"/>
      <c r="E156" s="48"/>
      <c r="F156" s="48"/>
      <c r="G156" s="48"/>
      <c r="H156" s="48"/>
      <c r="I156" s="48"/>
      <c r="J156" s="48"/>
      <c r="K156" s="48"/>
      <c r="L156" s="48"/>
      <c r="M156" s="48"/>
      <c r="N156" s="48"/>
      <c r="O156" s="48"/>
      <c r="P156" s="48"/>
      <c r="Q156" s="48"/>
      <c r="R156" s="48"/>
    </row>
    <row r="157" spans="3:18" ht="34.5" customHeight="1">
      <c r="C157" s="70" t="s">
        <v>438</v>
      </c>
      <c r="D157" s="491" t="s">
        <v>380</v>
      </c>
      <c r="E157" s="491"/>
      <c r="F157" s="491"/>
      <c r="G157" s="491"/>
      <c r="H157" s="491" t="s">
        <v>867</v>
      </c>
      <c r="I157" s="491"/>
      <c r="J157" s="491"/>
      <c r="K157" s="48"/>
      <c r="L157" s="48"/>
      <c r="M157" s="48"/>
      <c r="N157" s="48"/>
      <c r="O157" s="48"/>
      <c r="P157" s="48"/>
      <c r="Q157" s="48"/>
      <c r="R157" s="48"/>
    </row>
    <row r="158" spans="3:18" ht="15" customHeight="1">
      <c r="C158" s="335">
        <v>1</v>
      </c>
      <c r="D158" s="493" t="s">
        <v>868</v>
      </c>
      <c r="E158" s="493"/>
      <c r="F158" s="493"/>
      <c r="G158" s="493"/>
      <c r="H158" s="479" t="s">
        <v>372</v>
      </c>
      <c r="I158" s="479"/>
      <c r="J158" s="479"/>
      <c r="K158" s="48"/>
      <c r="L158" s="48"/>
      <c r="M158" s="48"/>
      <c r="N158" s="48"/>
      <c r="O158" s="48"/>
      <c r="P158" s="48"/>
      <c r="Q158" s="48"/>
      <c r="R158" s="48"/>
    </row>
    <row r="159" spans="3:18">
      <c r="C159" s="48"/>
      <c r="D159" s="48"/>
      <c r="E159" s="55"/>
      <c r="F159" s="55"/>
      <c r="G159" s="55"/>
      <c r="H159" s="55"/>
      <c r="I159" s="48"/>
      <c r="J159" s="48"/>
      <c r="K159" s="48"/>
      <c r="L159" s="48"/>
      <c r="M159" s="48"/>
      <c r="N159" s="48"/>
      <c r="O159" s="48"/>
      <c r="P159" s="48"/>
      <c r="Q159" s="48"/>
      <c r="R159" s="48"/>
    </row>
    <row r="160" spans="3:18">
      <c r="C160" s="48"/>
      <c r="D160" s="48"/>
      <c r="E160" s="48"/>
      <c r="F160" s="48"/>
      <c r="G160" s="48"/>
      <c r="H160" s="48"/>
      <c r="I160" s="48"/>
      <c r="J160" s="48"/>
      <c r="K160" s="48"/>
      <c r="L160" s="48"/>
      <c r="M160" s="48"/>
      <c r="N160" s="48"/>
      <c r="O160" s="48"/>
      <c r="P160" s="48"/>
      <c r="Q160" s="48"/>
      <c r="R160" s="48"/>
    </row>
    <row r="161" spans="3:18">
      <c r="C161" s="70" t="s">
        <v>438</v>
      </c>
      <c r="D161" s="70" t="s">
        <v>380</v>
      </c>
      <c r="E161" s="481" t="s">
        <v>476</v>
      </c>
      <c r="F161" s="482"/>
      <c r="G161" s="483"/>
      <c r="H161" s="481" t="s">
        <v>726</v>
      </c>
      <c r="I161" s="482"/>
      <c r="J161" s="483"/>
      <c r="K161" s="48"/>
      <c r="L161" s="48"/>
      <c r="M161" s="48"/>
      <c r="N161" s="48"/>
      <c r="O161" s="48"/>
      <c r="P161" s="48"/>
      <c r="Q161" s="48"/>
      <c r="R161" s="48"/>
    </row>
    <row r="162" spans="3:18" ht="15" customHeight="1">
      <c r="C162" s="478">
        <v>1</v>
      </c>
      <c r="D162" s="478" t="s">
        <v>372</v>
      </c>
      <c r="E162" s="479" t="s">
        <v>865</v>
      </c>
      <c r="F162" s="479"/>
      <c r="G162" s="479"/>
      <c r="H162" s="480">
        <v>0.83720000000000006</v>
      </c>
      <c r="I162" s="480"/>
      <c r="J162" s="480"/>
      <c r="K162" s="48"/>
      <c r="L162" s="48"/>
      <c r="M162" s="48"/>
      <c r="N162" s="48"/>
      <c r="O162" s="48"/>
      <c r="P162" s="48"/>
      <c r="Q162" s="48"/>
      <c r="R162" s="48"/>
    </row>
    <row r="163" spans="3:18" ht="15" customHeight="1">
      <c r="C163" s="478"/>
      <c r="D163" s="478"/>
      <c r="E163" s="479" t="s">
        <v>866</v>
      </c>
      <c r="F163" s="479"/>
      <c r="G163" s="479"/>
      <c r="H163" s="480">
        <v>0.1628</v>
      </c>
      <c r="I163" s="480"/>
      <c r="J163" s="480"/>
      <c r="K163" s="48"/>
      <c r="L163" s="48"/>
      <c r="M163" s="48"/>
      <c r="N163" s="48"/>
      <c r="O163" s="48"/>
      <c r="P163" s="48"/>
      <c r="Q163" s="48"/>
      <c r="R163" s="48"/>
    </row>
    <row r="164" spans="3:18">
      <c r="C164" s="333"/>
      <c r="D164" s="333"/>
      <c r="E164" s="48"/>
      <c r="F164" s="48"/>
      <c r="G164" s="48"/>
      <c r="H164" s="55"/>
      <c r="I164" s="48"/>
      <c r="J164" s="48"/>
      <c r="K164" s="48"/>
      <c r="L164" s="48"/>
      <c r="M164" s="48"/>
      <c r="N164" s="48"/>
      <c r="O164" s="48"/>
      <c r="P164" s="48"/>
      <c r="Q164" s="48"/>
      <c r="R164" s="48"/>
    </row>
    <row r="165" spans="3:18">
      <c r="C165" s="48"/>
      <c r="D165" s="48"/>
      <c r="E165" s="48"/>
      <c r="F165" s="48"/>
      <c r="G165" s="48"/>
      <c r="H165" s="48"/>
      <c r="I165" s="48"/>
      <c r="J165" s="48"/>
      <c r="K165" s="48"/>
      <c r="L165" s="48"/>
      <c r="M165" s="48"/>
      <c r="N165" s="48"/>
      <c r="O165" s="48"/>
      <c r="P165" s="48"/>
      <c r="Q165" s="48"/>
      <c r="R165" s="48"/>
    </row>
    <row r="166" spans="3:18">
      <c r="C166" s="70" t="s">
        <v>438</v>
      </c>
      <c r="D166" s="70" t="s">
        <v>380</v>
      </c>
      <c r="E166" s="481" t="s">
        <v>476</v>
      </c>
      <c r="F166" s="482"/>
      <c r="G166" s="483"/>
      <c r="H166" s="481" t="s">
        <v>726</v>
      </c>
      <c r="I166" s="482"/>
      <c r="J166" s="483"/>
      <c r="K166" s="48"/>
      <c r="L166" s="48"/>
      <c r="M166" s="48"/>
      <c r="N166" s="48"/>
      <c r="O166" s="48"/>
      <c r="P166" s="48"/>
      <c r="Q166" s="48"/>
      <c r="R166" s="48"/>
    </row>
    <row r="167" spans="3:18" ht="15" customHeight="1">
      <c r="C167" s="478">
        <v>1</v>
      </c>
      <c r="D167" s="478" t="s">
        <v>318</v>
      </c>
      <c r="E167" s="479" t="s">
        <v>526</v>
      </c>
      <c r="F167" s="479"/>
      <c r="G167" s="479"/>
      <c r="H167" s="484">
        <v>0.4</v>
      </c>
      <c r="I167" s="479"/>
      <c r="J167" s="479"/>
      <c r="K167" s="48"/>
      <c r="L167" s="48"/>
      <c r="M167" s="48"/>
      <c r="N167" s="48"/>
      <c r="O167" s="48"/>
      <c r="P167" s="48"/>
      <c r="Q167" s="48"/>
      <c r="R167" s="48"/>
    </row>
    <row r="168" spans="3:18" ht="15" customHeight="1">
      <c r="C168" s="478"/>
      <c r="D168" s="478"/>
      <c r="E168" s="479" t="s">
        <v>527</v>
      </c>
      <c r="F168" s="479"/>
      <c r="G168" s="479"/>
      <c r="H168" s="484">
        <v>0.4</v>
      </c>
      <c r="I168" s="479"/>
      <c r="J168" s="479"/>
      <c r="K168" s="48"/>
      <c r="L168" s="48"/>
      <c r="M168" s="48"/>
      <c r="N168" s="48"/>
      <c r="O168" s="48"/>
      <c r="P168" s="48"/>
      <c r="Q168" s="48"/>
      <c r="R168" s="48"/>
    </row>
    <row r="169" spans="3:18" ht="15" customHeight="1">
      <c r="C169" s="478"/>
      <c r="D169" s="478"/>
      <c r="E169" s="479" t="s">
        <v>528</v>
      </c>
      <c r="F169" s="479"/>
      <c r="G169" s="479"/>
      <c r="H169" s="484">
        <v>0.1</v>
      </c>
      <c r="I169" s="479"/>
      <c r="J169" s="479"/>
      <c r="K169" s="48"/>
      <c r="L169" s="48"/>
      <c r="M169" s="48"/>
      <c r="N169" s="48"/>
      <c r="O169" s="48"/>
      <c r="P169" s="48"/>
      <c r="Q169" s="48"/>
      <c r="R169" s="48"/>
    </row>
    <row r="170" spans="3:18" ht="15" customHeight="1">
      <c r="C170" s="478"/>
      <c r="D170" s="478"/>
      <c r="E170" s="479" t="s">
        <v>481</v>
      </c>
      <c r="F170" s="479"/>
      <c r="G170" s="479"/>
      <c r="H170" s="484">
        <v>0.1</v>
      </c>
      <c r="I170" s="479"/>
      <c r="J170" s="479"/>
      <c r="K170" s="48"/>
      <c r="L170" s="48"/>
      <c r="M170" s="48"/>
      <c r="N170" s="48"/>
      <c r="O170" s="48"/>
      <c r="P170" s="48"/>
      <c r="Q170" s="48"/>
      <c r="R170" s="48"/>
    </row>
    <row r="171" spans="3:18">
      <c r="C171" s="48"/>
      <c r="D171" s="48"/>
      <c r="E171" s="48"/>
      <c r="F171" s="48"/>
      <c r="G171" s="48"/>
      <c r="H171" s="48"/>
      <c r="I171" s="48"/>
      <c r="J171" s="48"/>
      <c r="K171" s="48"/>
      <c r="L171" s="48"/>
      <c r="M171" s="48"/>
      <c r="N171" s="48"/>
      <c r="O171" s="48"/>
      <c r="P171" s="48"/>
      <c r="Q171" s="48"/>
      <c r="R171" s="48"/>
    </row>
    <row r="172" spans="3:18">
      <c r="C172" s="48"/>
      <c r="D172" s="48"/>
      <c r="E172" s="48"/>
      <c r="F172" s="48"/>
      <c r="G172" s="48"/>
      <c r="H172" s="48"/>
      <c r="I172" s="48"/>
      <c r="J172" s="48"/>
      <c r="K172" s="48"/>
      <c r="L172" s="48"/>
      <c r="M172" s="48"/>
      <c r="N172" s="48"/>
      <c r="O172" s="48"/>
      <c r="P172" s="48"/>
      <c r="Q172" s="48"/>
      <c r="R172" s="48"/>
    </row>
    <row r="173" spans="3:18" ht="28.15" customHeight="1">
      <c r="C173" s="45" t="s">
        <v>473</v>
      </c>
      <c r="D173" s="45" t="s">
        <v>474</v>
      </c>
      <c r="E173" s="48"/>
      <c r="F173" s="48"/>
      <c r="G173" s="48"/>
      <c r="H173" s="48"/>
      <c r="I173" s="48"/>
      <c r="J173" s="48"/>
      <c r="K173" s="45"/>
      <c r="L173" s="45"/>
      <c r="M173" s="45"/>
      <c r="N173" s="65"/>
      <c r="O173" s="48"/>
      <c r="P173" s="48"/>
      <c r="Q173" s="48"/>
      <c r="R173" s="48"/>
    </row>
    <row r="174" spans="3:18" ht="12" customHeight="1">
      <c r="C174" s="48"/>
      <c r="D174" s="48"/>
      <c r="E174" s="48"/>
      <c r="F174" s="48"/>
      <c r="G174" s="48" t="s">
        <v>712</v>
      </c>
      <c r="H174" s="48"/>
      <c r="I174" s="48"/>
      <c r="J174" s="48"/>
      <c r="K174" s="48"/>
      <c r="L174" s="48"/>
      <c r="M174" s="48"/>
      <c r="N174" s="48"/>
      <c r="O174" s="48"/>
      <c r="P174" s="48"/>
      <c r="Q174" s="48"/>
      <c r="R174" s="48"/>
    </row>
    <row r="175" spans="3:18" ht="12" customHeight="1">
      <c r="C175" s="48" t="s">
        <v>690</v>
      </c>
      <c r="D175" s="48" t="s">
        <v>524</v>
      </c>
      <c r="E175" s="48"/>
      <c r="F175" s="48"/>
      <c r="G175" s="48" t="s">
        <v>713</v>
      </c>
      <c r="H175" s="48"/>
      <c r="I175" s="48"/>
      <c r="J175" s="48"/>
      <c r="K175" s="48"/>
      <c r="L175" s="48"/>
      <c r="M175" s="48"/>
      <c r="N175" s="48"/>
      <c r="O175" s="55"/>
      <c r="P175" s="48"/>
      <c r="Q175" s="48"/>
      <c r="R175" s="48"/>
    </row>
    <row r="176" spans="3:18" ht="12" customHeight="1">
      <c r="C176" s="48" t="s">
        <v>691</v>
      </c>
      <c r="D176" s="48" t="s">
        <v>525</v>
      </c>
      <c r="E176" s="48"/>
      <c r="F176" s="48"/>
      <c r="G176" s="48"/>
      <c r="H176" s="48"/>
      <c r="I176" s="48"/>
      <c r="J176" s="48"/>
      <c r="K176" s="48"/>
      <c r="L176" s="48"/>
      <c r="M176" s="48"/>
      <c r="N176" s="48"/>
      <c r="O176" s="48"/>
      <c r="P176" s="48"/>
      <c r="Q176" s="48"/>
      <c r="R176" s="48"/>
    </row>
    <row r="177" spans="3:18" ht="12" customHeight="1">
      <c r="C177" s="48"/>
      <c r="D177" s="48"/>
      <c r="E177" s="45"/>
      <c r="F177" s="45"/>
      <c r="G177" s="45"/>
      <c r="H177" s="45"/>
      <c r="I177" s="45"/>
      <c r="J177" s="45"/>
      <c r="K177" s="48"/>
      <c r="L177" s="48"/>
      <c r="M177" s="48"/>
      <c r="N177" s="48"/>
      <c r="O177" s="48"/>
      <c r="P177" s="48"/>
      <c r="Q177" s="48"/>
      <c r="R177" s="48"/>
    </row>
    <row r="178" spans="3:18" ht="12" customHeight="1">
      <c r="C178" s="45" t="s">
        <v>475</v>
      </c>
      <c r="D178" s="45" t="s">
        <v>477</v>
      </c>
      <c r="E178" s="48"/>
      <c r="F178" s="48"/>
      <c r="G178" s="48"/>
      <c r="H178" s="48"/>
      <c r="I178" s="48"/>
      <c r="J178" s="48"/>
      <c r="K178" s="45"/>
      <c r="L178" s="45"/>
      <c r="M178" s="45"/>
      <c r="N178" s="48"/>
      <c r="O178" s="48"/>
      <c r="P178" s="48"/>
      <c r="Q178" s="48"/>
      <c r="R178" s="48"/>
    </row>
    <row r="179" spans="3:18" ht="12" customHeight="1">
      <c r="C179" s="48"/>
      <c r="D179" s="48"/>
      <c r="J179" s="48"/>
      <c r="K179" s="48"/>
      <c r="L179" s="48"/>
      <c r="M179" s="48"/>
      <c r="N179" s="48"/>
      <c r="O179" s="48"/>
      <c r="P179" s="48"/>
      <c r="Q179" s="48"/>
      <c r="R179" s="48"/>
    </row>
    <row r="180" spans="3:18" ht="21.75" customHeight="1">
      <c r="C180" s="481" t="s">
        <v>477</v>
      </c>
      <c r="D180" s="482"/>
      <c r="E180" s="483"/>
      <c r="F180" s="491" t="s">
        <v>738</v>
      </c>
      <c r="G180" s="491"/>
      <c r="H180" s="491"/>
      <c r="I180" s="491"/>
      <c r="J180" s="48"/>
      <c r="K180" s="48"/>
      <c r="L180" s="48"/>
      <c r="M180" s="48"/>
      <c r="N180" s="48"/>
      <c r="O180" s="48"/>
      <c r="P180" s="48"/>
      <c r="Q180" s="48"/>
      <c r="R180" s="48"/>
    </row>
    <row r="181" spans="3:18" ht="12.75" customHeight="1">
      <c r="C181" s="475" t="s">
        <v>484</v>
      </c>
      <c r="D181" s="476"/>
      <c r="E181" s="477"/>
      <c r="F181" s="475" t="s">
        <v>478</v>
      </c>
      <c r="G181" s="476"/>
      <c r="H181" s="476"/>
      <c r="I181" s="477"/>
      <c r="J181" s="48"/>
      <c r="K181" s="48"/>
      <c r="L181" s="48"/>
      <c r="M181" s="48"/>
      <c r="N181" s="48"/>
      <c r="O181" s="48"/>
      <c r="P181" s="48"/>
      <c r="Q181" s="48"/>
      <c r="R181" s="48"/>
    </row>
    <row r="182" spans="3:18" ht="12.75" customHeight="1">
      <c r="C182" s="475" t="s">
        <v>480</v>
      </c>
      <c r="D182" s="476"/>
      <c r="E182" s="477"/>
      <c r="F182" s="475" t="s">
        <v>479</v>
      </c>
      <c r="G182" s="476"/>
      <c r="H182" s="476"/>
      <c r="I182" s="477"/>
      <c r="J182" s="48"/>
      <c r="K182" s="48"/>
      <c r="L182" s="48"/>
      <c r="M182" s="48"/>
      <c r="N182" s="48"/>
      <c r="O182" s="48"/>
      <c r="P182" s="48"/>
      <c r="Q182" s="48"/>
      <c r="R182" s="48"/>
    </row>
    <row r="183" spans="3:18" ht="12.75" customHeight="1">
      <c r="C183" s="475" t="s">
        <v>757</v>
      </c>
      <c r="D183" s="476"/>
      <c r="E183" s="477"/>
      <c r="F183" s="475" t="s">
        <v>430</v>
      </c>
      <c r="G183" s="476"/>
      <c r="H183" s="476"/>
      <c r="I183" s="477"/>
      <c r="J183" s="48"/>
      <c r="K183" s="48"/>
      <c r="L183" s="48"/>
      <c r="M183" s="48"/>
      <c r="N183" s="48"/>
      <c r="O183" s="48"/>
      <c r="P183" s="48"/>
      <c r="Q183" s="48"/>
      <c r="R183" s="48"/>
    </row>
    <row r="184" spans="3:18" ht="12.75" customHeight="1">
      <c r="C184" s="475" t="s">
        <v>816</v>
      </c>
      <c r="D184" s="476"/>
      <c r="E184" s="477"/>
      <c r="F184" s="475" t="s">
        <v>430</v>
      </c>
      <c r="G184" s="476"/>
      <c r="H184" s="476"/>
      <c r="I184" s="477"/>
      <c r="J184" s="48"/>
      <c r="K184" s="48"/>
      <c r="L184" s="48"/>
      <c r="M184" s="48"/>
      <c r="N184" s="48"/>
      <c r="O184" s="48"/>
      <c r="P184" s="48"/>
      <c r="Q184" s="48"/>
      <c r="R184" s="48"/>
    </row>
    <row r="185" spans="3:18" ht="12.75" customHeight="1">
      <c r="C185" s="475" t="s">
        <v>847</v>
      </c>
      <c r="D185" s="476"/>
      <c r="E185" s="477"/>
      <c r="F185" s="475" t="s">
        <v>430</v>
      </c>
      <c r="G185" s="476"/>
      <c r="H185" s="476"/>
      <c r="I185" s="477"/>
      <c r="J185" s="48"/>
      <c r="K185" s="48"/>
      <c r="L185" s="48"/>
      <c r="M185" s="48"/>
      <c r="N185" s="48"/>
      <c r="O185" s="48"/>
      <c r="P185" s="48"/>
      <c r="Q185" s="48"/>
      <c r="R185" s="48"/>
    </row>
    <row r="186" spans="3:18" ht="12.75" customHeight="1">
      <c r="C186" s="475" t="s">
        <v>758</v>
      </c>
      <c r="D186" s="476"/>
      <c r="E186" s="477"/>
      <c r="F186" s="475" t="s">
        <v>487</v>
      </c>
      <c r="G186" s="476"/>
      <c r="H186" s="476"/>
      <c r="I186" s="477"/>
      <c r="J186" s="48"/>
      <c r="K186" s="48"/>
      <c r="L186" s="48"/>
      <c r="M186" s="48"/>
      <c r="N186" s="48"/>
      <c r="O186" s="48"/>
      <c r="P186" s="48"/>
      <c r="Q186" s="48"/>
      <c r="R186" s="48"/>
    </row>
    <row r="187" spans="3:18" ht="12.75" customHeight="1">
      <c r="C187" s="475" t="s">
        <v>757</v>
      </c>
      <c r="D187" s="476"/>
      <c r="E187" s="477"/>
      <c r="F187" s="475" t="s">
        <v>488</v>
      </c>
      <c r="G187" s="476"/>
      <c r="H187" s="476"/>
      <c r="I187" s="477"/>
      <c r="J187" s="48"/>
      <c r="K187" s="48"/>
      <c r="L187" s="48"/>
      <c r="M187" s="48"/>
      <c r="N187" s="48"/>
      <c r="O187" s="48"/>
      <c r="P187" s="48"/>
      <c r="Q187" s="48"/>
      <c r="R187" s="48"/>
    </row>
    <row r="188" spans="3:18" ht="12.75" customHeight="1">
      <c r="C188" s="475" t="s">
        <v>816</v>
      </c>
      <c r="D188" s="476"/>
      <c r="E188" s="477"/>
      <c r="F188" s="475" t="s">
        <v>489</v>
      </c>
      <c r="G188" s="476"/>
      <c r="H188" s="476"/>
      <c r="I188" s="477"/>
      <c r="J188" s="48"/>
      <c r="K188" s="48"/>
      <c r="L188" s="48"/>
      <c r="M188" s="48"/>
      <c r="N188" s="48"/>
      <c r="O188" s="48"/>
      <c r="P188" s="48"/>
      <c r="Q188" s="48"/>
      <c r="R188" s="48"/>
    </row>
    <row r="189" spans="3:18" ht="12.75" customHeight="1">
      <c r="C189" s="475" t="s">
        <v>482</v>
      </c>
      <c r="D189" s="476"/>
      <c r="E189" s="477"/>
      <c r="F189" s="475" t="s">
        <v>491</v>
      </c>
      <c r="G189" s="476"/>
      <c r="H189" s="476"/>
      <c r="I189" s="477"/>
      <c r="J189" s="48"/>
      <c r="K189" s="48"/>
      <c r="L189" s="48"/>
      <c r="M189" s="48"/>
      <c r="N189" s="48"/>
      <c r="O189" s="48"/>
      <c r="P189" s="48"/>
      <c r="Q189" s="48"/>
      <c r="R189" s="48"/>
    </row>
    <row r="190" spans="3:18" ht="12.75" customHeight="1">
      <c r="C190" s="475" t="s">
        <v>482</v>
      </c>
      <c r="D190" s="476"/>
      <c r="E190" s="477"/>
      <c r="F190" s="475" t="s">
        <v>490</v>
      </c>
      <c r="G190" s="476"/>
      <c r="H190" s="476"/>
      <c r="I190" s="477"/>
      <c r="J190" s="48"/>
      <c r="K190" s="48"/>
      <c r="L190" s="48"/>
      <c r="M190" s="48"/>
      <c r="N190" s="48"/>
      <c r="O190" s="48"/>
      <c r="P190" s="48"/>
      <c r="Q190" s="48"/>
      <c r="R190" s="48"/>
    </row>
    <row r="191" spans="3:18" ht="12.75" customHeight="1">
      <c r="C191" s="475" t="s">
        <v>846</v>
      </c>
      <c r="D191" s="476"/>
      <c r="E191" s="477"/>
      <c r="F191" s="475" t="s">
        <v>845</v>
      </c>
      <c r="G191" s="476"/>
      <c r="H191" s="476"/>
      <c r="I191" s="477"/>
      <c r="J191" s="48"/>
      <c r="K191" s="48"/>
      <c r="L191" s="48"/>
      <c r="M191" s="48"/>
      <c r="N191" s="48"/>
      <c r="O191" s="48"/>
      <c r="P191" s="48"/>
      <c r="Q191" s="48"/>
      <c r="R191" s="48"/>
    </row>
    <row r="192" spans="3:18" ht="12.75" customHeight="1">
      <c r="C192" s="475" t="s">
        <v>483</v>
      </c>
      <c r="D192" s="476"/>
      <c r="E192" s="477"/>
      <c r="F192" s="475" t="s">
        <v>486</v>
      </c>
      <c r="G192" s="476"/>
      <c r="H192" s="476"/>
      <c r="I192" s="477"/>
      <c r="J192" s="48"/>
      <c r="K192" s="48"/>
      <c r="L192" s="48"/>
      <c r="M192" s="48"/>
      <c r="N192" s="48"/>
      <c r="O192" s="48"/>
      <c r="P192" s="48"/>
      <c r="Q192" s="48"/>
      <c r="R192" s="48"/>
    </row>
    <row r="193" spans="3:18">
      <c r="C193" s="48"/>
      <c r="D193" s="48"/>
      <c r="E193" s="48"/>
      <c r="K193" s="48"/>
      <c r="L193" s="48"/>
      <c r="M193" s="48"/>
      <c r="N193" s="48"/>
      <c r="O193" s="48"/>
      <c r="P193" s="48"/>
      <c r="Q193" s="48"/>
      <c r="R193" s="48"/>
    </row>
    <row r="194" spans="3:18">
      <c r="C194" s="497" t="s">
        <v>492</v>
      </c>
      <c r="D194" s="497"/>
      <c r="E194" s="48"/>
      <c r="F194" s="48" t="s">
        <v>806</v>
      </c>
      <c r="G194" s="48"/>
      <c r="H194" s="48"/>
      <c r="I194" s="48"/>
      <c r="J194" s="48"/>
      <c r="K194" s="48"/>
      <c r="L194" s="48"/>
      <c r="M194" s="48"/>
      <c r="N194" s="48"/>
      <c r="O194" s="48"/>
      <c r="P194" s="48"/>
      <c r="Q194" s="48"/>
      <c r="R194" s="48"/>
    </row>
    <row r="195" spans="3:18">
      <c r="C195" s="45" t="s">
        <v>493</v>
      </c>
      <c r="D195" s="45"/>
      <c r="E195" s="48"/>
      <c r="F195" s="48" t="s">
        <v>807</v>
      </c>
      <c r="G195" s="48"/>
      <c r="H195" s="48"/>
      <c r="I195" s="48"/>
      <c r="J195" s="48"/>
      <c r="K195" s="48"/>
      <c r="L195" s="48"/>
      <c r="M195" s="48"/>
      <c r="N195" s="48"/>
      <c r="O195" s="48"/>
      <c r="P195" s="48"/>
      <c r="Q195" s="48"/>
      <c r="R195" s="48"/>
    </row>
    <row r="196" spans="3:18">
      <c r="C196" s="45" t="s">
        <v>494</v>
      </c>
      <c r="D196" s="45"/>
      <c r="E196" s="48"/>
      <c r="F196" s="48" t="s">
        <v>808</v>
      </c>
      <c r="G196" s="48"/>
      <c r="H196" s="48"/>
      <c r="I196" s="48"/>
      <c r="J196" s="48"/>
      <c r="K196" s="48"/>
      <c r="L196" s="48"/>
      <c r="M196" s="48"/>
      <c r="N196" s="48"/>
      <c r="O196" s="48"/>
      <c r="P196" s="48"/>
      <c r="Q196" s="48"/>
      <c r="R196" s="48"/>
    </row>
    <row r="197" spans="3:18">
      <c r="C197" s="45" t="s">
        <v>495</v>
      </c>
      <c r="D197" s="45"/>
      <c r="E197" s="48"/>
      <c r="F197" s="66">
        <v>0.99239999999999995</v>
      </c>
      <c r="G197" s="48"/>
      <c r="H197" s="48"/>
      <c r="I197" s="48"/>
      <c r="J197" s="48"/>
      <c r="K197" s="48"/>
      <c r="L197" s="48"/>
      <c r="M197" s="48"/>
      <c r="N197" s="48"/>
      <c r="O197" s="48"/>
      <c r="P197" s="48"/>
      <c r="Q197" s="48"/>
      <c r="R197" s="48"/>
    </row>
    <row r="198" spans="3:18">
      <c r="C198" s="45" t="s">
        <v>496</v>
      </c>
      <c r="D198" s="45"/>
      <c r="E198" s="48"/>
      <c r="F198" s="66">
        <v>0.99239999999999995</v>
      </c>
      <c r="G198" s="48"/>
      <c r="H198" s="48"/>
      <c r="I198" s="48"/>
      <c r="J198" s="48"/>
      <c r="K198" s="48"/>
      <c r="L198" s="48"/>
      <c r="M198" s="48"/>
      <c r="N198" s="48"/>
      <c r="O198" s="48"/>
      <c r="P198" s="48"/>
      <c r="Q198" s="48"/>
      <c r="R198" s="48"/>
    </row>
    <row r="199" spans="3:18">
      <c r="C199" s="48"/>
      <c r="D199" s="48"/>
      <c r="E199" s="48"/>
      <c r="F199" s="48"/>
      <c r="G199" s="48"/>
      <c r="H199" s="48"/>
      <c r="I199" s="48"/>
      <c r="J199" s="48"/>
      <c r="K199" s="48"/>
      <c r="L199" s="48"/>
      <c r="M199" s="48"/>
      <c r="N199" s="48"/>
      <c r="O199" s="48"/>
      <c r="P199" s="48"/>
      <c r="Q199" s="48"/>
      <c r="R199" s="48"/>
    </row>
    <row r="200" spans="3:18">
      <c r="C200" s="48"/>
      <c r="D200" s="48"/>
      <c r="E200" s="48"/>
      <c r="F200" s="48"/>
      <c r="G200" s="48"/>
      <c r="H200" s="48"/>
      <c r="I200" s="48"/>
      <c r="J200" s="48"/>
      <c r="K200" s="48"/>
      <c r="L200" s="48"/>
      <c r="M200" s="48"/>
      <c r="N200" s="48"/>
      <c r="O200" s="48"/>
      <c r="P200" s="48"/>
      <c r="Q200" s="48"/>
      <c r="R200" s="48"/>
    </row>
    <row r="201" spans="3:18">
      <c r="C201" s="497" t="s">
        <v>522</v>
      </c>
      <c r="D201" s="497"/>
      <c r="E201" s="48"/>
      <c r="F201" s="48" t="s">
        <v>722</v>
      </c>
      <c r="G201" s="48"/>
      <c r="H201" s="48"/>
      <c r="I201" s="48"/>
      <c r="J201" s="48"/>
      <c r="K201" s="48"/>
      <c r="L201" s="48"/>
      <c r="M201" s="48"/>
      <c r="N201" s="48"/>
      <c r="O201" s="48"/>
      <c r="P201" s="48"/>
      <c r="Q201" s="48"/>
      <c r="R201" s="48"/>
    </row>
    <row r="202" spans="3:18">
      <c r="C202" s="45" t="s">
        <v>493</v>
      </c>
      <c r="D202" s="45"/>
      <c r="E202" s="48"/>
      <c r="F202" s="48" t="s">
        <v>512</v>
      </c>
      <c r="G202" s="48"/>
      <c r="H202" s="48"/>
      <c r="I202" s="48"/>
      <c r="J202" s="48"/>
      <c r="K202" s="48"/>
      <c r="L202" s="48"/>
      <c r="M202" s="48"/>
      <c r="N202" s="48"/>
      <c r="O202" s="48"/>
      <c r="P202" s="48"/>
      <c r="Q202" s="48"/>
      <c r="R202" s="48"/>
    </row>
    <row r="203" spans="3:18">
      <c r="C203" s="45" t="s">
        <v>494</v>
      </c>
      <c r="D203" s="45"/>
      <c r="E203" s="48"/>
      <c r="F203" s="48" t="s">
        <v>523</v>
      </c>
      <c r="G203" s="48"/>
      <c r="H203" s="48"/>
      <c r="I203" s="48"/>
      <c r="J203" s="48"/>
      <c r="K203" s="48"/>
      <c r="L203" s="48"/>
      <c r="M203" s="48"/>
      <c r="N203" s="48"/>
      <c r="O203" s="48"/>
      <c r="P203" s="48"/>
      <c r="Q203" s="48"/>
      <c r="R203" s="48"/>
    </row>
    <row r="204" spans="3:18">
      <c r="C204" s="45" t="s">
        <v>789</v>
      </c>
      <c r="D204" s="45"/>
      <c r="E204" s="48"/>
      <c r="F204" s="66">
        <v>0.9002</v>
      </c>
      <c r="G204" s="48"/>
      <c r="H204" s="48"/>
      <c r="I204" s="48"/>
      <c r="J204" s="48"/>
      <c r="K204" s="48"/>
      <c r="L204" s="48"/>
      <c r="M204" s="48"/>
      <c r="N204" s="48"/>
      <c r="O204" s="48"/>
      <c r="P204" s="48"/>
      <c r="Q204" s="48"/>
      <c r="R204" s="48"/>
    </row>
    <row r="205" spans="3:18">
      <c r="C205" s="45" t="s">
        <v>790</v>
      </c>
      <c r="D205" s="45"/>
      <c r="F205" s="66">
        <v>0.9002</v>
      </c>
      <c r="G205" s="48"/>
      <c r="H205" s="48"/>
      <c r="I205" s="48"/>
      <c r="J205" s="48"/>
      <c r="K205" s="48"/>
      <c r="L205" s="48"/>
      <c r="M205" s="48"/>
      <c r="N205" s="48"/>
      <c r="O205" s="48"/>
      <c r="P205" s="48"/>
      <c r="Q205" s="48"/>
      <c r="R205" s="48"/>
    </row>
    <row r="230" spans="15:18">
      <c r="O230" s="509"/>
      <c r="P230" s="509"/>
      <c r="Q230" s="509"/>
      <c r="R230" s="509"/>
    </row>
    <row r="231" spans="15:18">
      <c r="O231" s="509"/>
      <c r="P231" s="509"/>
      <c r="Q231" s="509"/>
      <c r="R231" s="509"/>
    </row>
    <row r="232" spans="15:18">
      <c r="O232" s="509"/>
      <c r="P232" s="509"/>
      <c r="Q232" s="509"/>
      <c r="R232" s="509"/>
    </row>
    <row r="233" spans="15:18">
      <c r="O233" s="509"/>
      <c r="P233" s="509"/>
      <c r="Q233" s="509"/>
      <c r="R233" s="509"/>
    </row>
    <row r="234" spans="15:18">
      <c r="O234" s="509"/>
      <c r="P234" s="509"/>
      <c r="Q234" s="509"/>
      <c r="R234" s="509"/>
    </row>
  </sheetData>
  <mergeCells count="124">
    <mergeCell ref="O230:R234"/>
    <mergeCell ref="F188:I188"/>
    <mergeCell ref="F190:I190"/>
    <mergeCell ref="F186:I186"/>
    <mergeCell ref="C201:D201"/>
    <mergeCell ref="F189:I189"/>
    <mergeCell ref="F185:I185"/>
    <mergeCell ref="F181:I181"/>
    <mergeCell ref="F180:I180"/>
    <mergeCell ref="F191:I191"/>
    <mergeCell ref="C194:D194"/>
    <mergeCell ref="C180:E180"/>
    <mergeCell ref="C181:E181"/>
    <mergeCell ref="C182:E182"/>
    <mergeCell ref="C183:E183"/>
    <mergeCell ref="C184:E184"/>
    <mergeCell ref="C185:E185"/>
    <mergeCell ref="C186:E186"/>
    <mergeCell ref="C188:E188"/>
    <mergeCell ref="C189:E189"/>
    <mergeCell ref="C190:E190"/>
    <mergeCell ref="C191:E191"/>
    <mergeCell ref="C192:E192"/>
    <mergeCell ref="F182:I182"/>
    <mergeCell ref="N42:O42"/>
    <mergeCell ref="H157:J157"/>
    <mergeCell ref="H158:J158"/>
    <mergeCell ref="C49:F49"/>
    <mergeCell ref="C50:F50"/>
    <mergeCell ref="G44:K44"/>
    <mergeCell ref="G47:K47"/>
    <mergeCell ref="G49:K49"/>
    <mergeCell ref="G50:K50"/>
    <mergeCell ref="M149:M153"/>
    <mergeCell ref="C111:M111"/>
    <mergeCell ref="F62:G62"/>
    <mergeCell ref="F63:G63"/>
    <mergeCell ref="G54:K54"/>
    <mergeCell ref="C53:F53"/>
    <mergeCell ref="C154:H154"/>
    <mergeCell ref="C108:H108"/>
    <mergeCell ref="C45:F45"/>
    <mergeCell ref="G45:K45"/>
    <mergeCell ref="C46:F46"/>
    <mergeCell ref="C54:F54"/>
    <mergeCell ref="G52:K52"/>
    <mergeCell ref="F60:G60"/>
    <mergeCell ref="C47:F47"/>
    <mergeCell ref="C5:J5"/>
    <mergeCell ref="C9:K9"/>
    <mergeCell ref="C10:K10"/>
    <mergeCell ref="G53:K53"/>
    <mergeCell ref="M103:M107"/>
    <mergeCell ref="C103:C107"/>
    <mergeCell ref="D103:D107"/>
    <mergeCell ref="I103:I107"/>
    <mergeCell ref="K103:K107"/>
    <mergeCell ref="G40:K40"/>
    <mergeCell ref="G42:K42"/>
    <mergeCell ref="C41:K41"/>
    <mergeCell ref="G43:K43"/>
    <mergeCell ref="C42:F42"/>
    <mergeCell ref="C43:F43"/>
    <mergeCell ref="C40:F40"/>
    <mergeCell ref="G46:K46"/>
    <mergeCell ref="C51:F51"/>
    <mergeCell ref="G51:K51"/>
    <mergeCell ref="C44:F44"/>
    <mergeCell ref="C48:K48"/>
    <mergeCell ref="C52:F52"/>
    <mergeCell ref="C59:R59"/>
    <mergeCell ref="C65:M65"/>
    <mergeCell ref="M67:M90"/>
    <mergeCell ref="C91:C102"/>
    <mergeCell ref="D91:D102"/>
    <mergeCell ref="I91:I102"/>
    <mergeCell ref="K91:K102"/>
    <mergeCell ref="M91:M102"/>
    <mergeCell ref="C149:C153"/>
    <mergeCell ref="D149:D153"/>
    <mergeCell ref="I149:I153"/>
    <mergeCell ref="K149:K153"/>
    <mergeCell ref="M113:M136"/>
    <mergeCell ref="K113:K136"/>
    <mergeCell ref="I113:I136"/>
    <mergeCell ref="D113:D136"/>
    <mergeCell ref="C113:C136"/>
    <mergeCell ref="D137:D148"/>
    <mergeCell ref="C137:C148"/>
    <mergeCell ref="I137:I148"/>
    <mergeCell ref="M137:M148"/>
    <mergeCell ref="H170:J170"/>
    <mergeCell ref="F61:G61"/>
    <mergeCell ref="C67:C90"/>
    <mergeCell ref="D67:D90"/>
    <mergeCell ref="I67:I90"/>
    <mergeCell ref="K67:K90"/>
    <mergeCell ref="D157:G157"/>
    <mergeCell ref="K137:K148"/>
    <mergeCell ref="D158:G158"/>
    <mergeCell ref="F183:I183"/>
    <mergeCell ref="F184:I184"/>
    <mergeCell ref="D162:D163"/>
    <mergeCell ref="F192:I192"/>
    <mergeCell ref="E162:G162"/>
    <mergeCell ref="H162:J162"/>
    <mergeCell ref="E166:G166"/>
    <mergeCell ref="H166:J166"/>
    <mergeCell ref="E161:G161"/>
    <mergeCell ref="H161:J161"/>
    <mergeCell ref="E163:G163"/>
    <mergeCell ref="H163:J163"/>
    <mergeCell ref="C187:E187"/>
    <mergeCell ref="F187:I187"/>
    <mergeCell ref="C162:C163"/>
    <mergeCell ref="C167:C170"/>
    <mergeCell ref="D167:D170"/>
    <mergeCell ref="E167:G167"/>
    <mergeCell ref="H167:J167"/>
    <mergeCell ref="E168:G168"/>
    <mergeCell ref="H168:J168"/>
    <mergeCell ref="E169:G169"/>
    <mergeCell ref="H169:J169"/>
    <mergeCell ref="E170:G170"/>
  </mergeCells>
  <hyperlinks>
    <hyperlink ref="G20" r:id="rId1" xr:uid="{0E995443-A2C3-4228-B8F5-29DADD928CA5}"/>
    <hyperlink ref="G19" r:id="rId2" xr:uid="{BBAF8B08-D48B-4073-B47D-B87B0A1F50CC}"/>
  </hyperlinks>
  <pageMargins left="0.25" right="0.25" top="0.75" bottom="0.75" header="0.3" footer="0.3"/>
  <pageSetup scale="70" orientation="portrait" r:id="rId3"/>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1F0B1-45EC-422B-8CC2-186FC8BDA07A}">
  <dimension ref="B2:I41"/>
  <sheetViews>
    <sheetView showGridLines="0" workbookViewId="0">
      <selection activeCell="I41" sqref="B2:I41"/>
    </sheetView>
  </sheetViews>
  <sheetFormatPr baseColWidth="10" defaultRowHeight="15"/>
  <cols>
    <col min="2" max="2" width="25.28515625" customWidth="1"/>
    <col min="3" max="3" width="34.28515625" customWidth="1"/>
    <col min="4" max="4" width="12.42578125" style="1" hidden="1" customWidth="1"/>
    <col min="5" max="5" width="16.7109375" style="2" hidden="1" customWidth="1"/>
    <col min="6" max="6" width="14.28515625" style="1" hidden="1" customWidth="1"/>
    <col min="7" max="8" width="0" style="2" hidden="1" customWidth="1"/>
    <col min="9" max="9" width="11.5703125" style="1"/>
  </cols>
  <sheetData>
    <row r="2" spans="2:9" ht="18.75">
      <c r="B2" s="511" t="s">
        <v>299</v>
      </c>
      <c r="C2" s="511"/>
      <c r="D2" s="511"/>
      <c r="E2" s="511"/>
      <c r="F2" s="511"/>
      <c r="G2" s="511"/>
      <c r="H2" s="511"/>
      <c r="I2" s="511"/>
    </row>
    <row r="3" spans="2:9" ht="43.9" customHeight="1">
      <c r="B3" s="3" t="s">
        <v>380</v>
      </c>
      <c r="C3" s="3" t="s">
        <v>332</v>
      </c>
      <c r="D3" s="3" t="s">
        <v>333</v>
      </c>
      <c r="E3" s="4" t="s">
        <v>334</v>
      </c>
      <c r="F3" s="3" t="s">
        <v>369</v>
      </c>
      <c r="G3" s="4" t="s">
        <v>371</v>
      </c>
      <c r="H3" s="4" t="s">
        <v>335</v>
      </c>
      <c r="I3" s="3" t="s">
        <v>368</v>
      </c>
    </row>
    <row r="4" spans="2:9">
      <c r="B4" s="510" t="s">
        <v>372</v>
      </c>
      <c r="C4" s="5" t="s">
        <v>300</v>
      </c>
      <c r="D4" s="6" t="s">
        <v>336</v>
      </c>
      <c r="E4" s="7">
        <v>21600</v>
      </c>
      <c r="F4" s="6" t="s">
        <v>370</v>
      </c>
      <c r="G4" s="7">
        <v>90784</v>
      </c>
      <c r="H4" s="7">
        <v>100000</v>
      </c>
      <c r="I4" s="8">
        <v>5.3999999999999999E-2</v>
      </c>
    </row>
    <row r="5" spans="2:9">
      <c r="B5" s="510"/>
      <c r="C5" s="5" t="s">
        <v>301</v>
      </c>
      <c r="D5" s="6" t="s">
        <v>337</v>
      </c>
      <c r="E5" s="7">
        <v>1910</v>
      </c>
      <c r="F5" s="6" t="s">
        <v>370</v>
      </c>
      <c r="G5" s="7">
        <v>9254</v>
      </c>
      <c r="H5" s="7">
        <v>100000</v>
      </c>
      <c r="I5" s="8">
        <v>4.7999999999999996E-3</v>
      </c>
    </row>
    <row r="6" spans="2:9">
      <c r="B6" s="510"/>
      <c r="C6" s="5" t="s">
        <v>302</v>
      </c>
      <c r="D6" s="6" t="s">
        <v>338</v>
      </c>
      <c r="E6" s="7">
        <v>1716</v>
      </c>
      <c r="F6" s="6" t="s">
        <v>370</v>
      </c>
      <c r="G6" s="7">
        <v>4084</v>
      </c>
      <c r="H6" s="7">
        <v>100000</v>
      </c>
      <c r="I6" s="8">
        <v>4.3E-3</v>
      </c>
    </row>
    <row r="7" spans="2:9">
      <c r="B7" s="510"/>
      <c r="C7" s="5" t="s">
        <v>303</v>
      </c>
      <c r="D7" s="6" t="s">
        <v>339</v>
      </c>
      <c r="E7" s="7">
        <v>2384</v>
      </c>
      <c r="F7" s="6" t="s">
        <v>370</v>
      </c>
      <c r="G7" s="7">
        <v>4068</v>
      </c>
      <c r="H7" s="7">
        <v>100000</v>
      </c>
      <c r="I7" s="8">
        <v>6.0000000000000001E-3</v>
      </c>
    </row>
    <row r="8" spans="2:9">
      <c r="B8" s="510"/>
      <c r="C8" s="5" t="s">
        <v>304</v>
      </c>
      <c r="D8" s="6" t="s">
        <v>340</v>
      </c>
      <c r="E8" s="7">
        <v>24323</v>
      </c>
      <c r="F8" s="6" t="s">
        <v>370</v>
      </c>
      <c r="G8" s="7">
        <v>102227</v>
      </c>
      <c r="H8" s="7">
        <v>100000</v>
      </c>
      <c r="I8" s="8">
        <v>6.08E-2</v>
      </c>
    </row>
    <row r="9" spans="2:9">
      <c r="B9" s="510"/>
      <c r="C9" s="5" t="s">
        <v>305</v>
      </c>
      <c r="D9" s="6" t="s">
        <v>341</v>
      </c>
      <c r="E9" s="7">
        <v>421</v>
      </c>
      <c r="F9" s="6" t="s">
        <v>370</v>
      </c>
      <c r="G9" s="7">
        <v>1769</v>
      </c>
      <c r="H9" s="7">
        <v>100000</v>
      </c>
      <c r="I9" s="8">
        <v>1.1000000000000001E-3</v>
      </c>
    </row>
    <row r="10" spans="2:9">
      <c r="B10" s="510"/>
      <c r="C10" s="5" t="s">
        <v>306</v>
      </c>
      <c r="D10" s="6" t="s">
        <v>342</v>
      </c>
      <c r="E10" s="7">
        <v>9509</v>
      </c>
      <c r="F10" s="6" t="s">
        <v>370</v>
      </c>
      <c r="G10" s="7">
        <v>41753</v>
      </c>
      <c r="H10" s="7">
        <v>100000</v>
      </c>
      <c r="I10" s="8">
        <v>2.3800000000000002E-2</v>
      </c>
    </row>
    <row r="11" spans="2:9">
      <c r="B11" s="510"/>
      <c r="C11" s="5" t="s">
        <v>307</v>
      </c>
      <c r="D11" s="6" t="s">
        <v>343</v>
      </c>
      <c r="E11" s="7">
        <v>7126</v>
      </c>
      <c r="F11" s="6" t="s">
        <v>370</v>
      </c>
      <c r="G11" s="7">
        <v>30298</v>
      </c>
      <c r="H11" s="7">
        <v>100000</v>
      </c>
      <c r="I11" s="8">
        <v>1.78E-2</v>
      </c>
    </row>
    <row r="12" spans="2:9">
      <c r="B12" s="510"/>
      <c r="C12" s="5" t="s">
        <v>308</v>
      </c>
      <c r="D12" s="6" t="s">
        <v>344</v>
      </c>
      <c r="E12" s="7">
        <v>3530</v>
      </c>
      <c r="F12" s="6" t="s">
        <v>370</v>
      </c>
      <c r="G12" s="7">
        <v>10950</v>
      </c>
      <c r="H12" s="7">
        <v>100000</v>
      </c>
      <c r="I12" s="8">
        <v>8.8000000000000005E-3</v>
      </c>
    </row>
    <row r="13" spans="2:9">
      <c r="B13" s="510"/>
      <c r="C13" s="5" t="s">
        <v>309</v>
      </c>
      <c r="D13" s="6" t="s">
        <v>345</v>
      </c>
      <c r="E13" s="7">
        <v>450</v>
      </c>
      <c r="F13" s="6" t="s">
        <v>370</v>
      </c>
      <c r="G13" s="7">
        <v>450</v>
      </c>
      <c r="H13" s="7">
        <v>100000</v>
      </c>
      <c r="I13" s="8">
        <v>1.1000000000000001E-3</v>
      </c>
    </row>
    <row r="14" spans="2:9">
      <c r="B14" s="510"/>
      <c r="C14" s="5" t="s">
        <v>310</v>
      </c>
      <c r="D14" s="6" t="s">
        <v>346</v>
      </c>
      <c r="E14" s="7">
        <v>15833</v>
      </c>
      <c r="F14" s="6" t="s">
        <v>370</v>
      </c>
      <c r="G14" s="7">
        <v>66549</v>
      </c>
      <c r="H14" s="7">
        <v>100000</v>
      </c>
      <c r="I14" s="8">
        <v>3.9600000000000003E-2</v>
      </c>
    </row>
    <row r="15" spans="2:9">
      <c r="B15" s="510"/>
      <c r="C15" s="5" t="s">
        <v>311</v>
      </c>
      <c r="D15" s="6" t="s">
        <v>347</v>
      </c>
      <c r="E15" s="7">
        <v>3130</v>
      </c>
      <c r="F15" s="6" t="s">
        <v>370</v>
      </c>
      <c r="G15" s="7">
        <v>9014</v>
      </c>
      <c r="H15" s="7">
        <v>100000</v>
      </c>
      <c r="I15" s="8">
        <v>7.7999999999999996E-3</v>
      </c>
    </row>
    <row r="16" spans="2:9">
      <c r="B16" s="510"/>
      <c r="C16" s="5" t="s">
        <v>312</v>
      </c>
      <c r="D16" s="6" t="s">
        <v>348</v>
      </c>
      <c r="E16" s="7">
        <v>3049</v>
      </c>
      <c r="F16" s="6" t="s">
        <v>370</v>
      </c>
      <c r="G16" s="7">
        <v>8089</v>
      </c>
      <c r="H16" s="7">
        <v>100000</v>
      </c>
      <c r="I16" s="8">
        <v>7.6E-3</v>
      </c>
    </row>
    <row r="17" spans="2:9">
      <c r="B17" s="510"/>
      <c r="C17" s="5" t="s">
        <v>313</v>
      </c>
      <c r="D17" s="6" t="s">
        <v>349</v>
      </c>
      <c r="E17" s="7">
        <v>7300</v>
      </c>
      <c r="F17" s="6" t="s">
        <v>370</v>
      </c>
      <c r="G17" s="7">
        <v>30680</v>
      </c>
      <c r="H17" s="7">
        <v>100000</v>
      </c>
      <c r="I17" s="8">
        <v>1.83E-2</v>
      </c>
    </row>
    <row r="18" spans="2:9">
      <c r="B18" s="510"/>
      <c r="C18" s="5" t="s">
        <v>314</v>
      </c>
      <c r="D18" s="6" t="s">
        <v>350</v>
      </c>
      <c r="E18" s="7">
        <v>1133</v>
      </c>
      <c r="F18" s="6" t="s">
        <v>370</v>
      </c>
      <c r="G18" s="7">
        <v>4973</v>
      </c>
      <c r="H18" s="7">
        <v>100000</v>
      </c>
      <c r="I18" s="8">
        <v>2.8E-3</v>
      </c>
    </row>
    <row r="19" spans="2:9">
      <c r="B19" s="510"/>
      <c r="C19" s="5" t="s">
        <v>315</v>
      </c>
      <c r="D19" s="6" t="s">
        <v>351</v>
      </c>
      <c r="E19" s="7">
        <v>29012</v>
      </c>
      <c r="F19" s="6" t="s">
        <v>370</v>
      </c>
      <c r="G19" s="7">
        <v>121940</v>
      </c>
      <c r="H19" s="7">
        <v>100000</v>
      </c>
      <c r="I19" s="8">
        <v>7.2499999999999995E-2</v>
      </c>
    </row>
    <row r="20" spans="2:9">
      <c r="B20" s="510"/>
      <c r="C20" s="5" t="s">
        <v>316</v>
      </c>
      <c r="D20" s="6" t="s">
        <v>352</v>
      </c>
      <c r="E20" s="7">
        <v>28188</v>
      </c>
      <c r="F20" s="6" t="s">
        <v>370</v>
      </c>
      <c r="G20" s="7">
        <v>123776</v>
      </c>
      <c r="H20" s="7">
        <v>100000</v>
      </c>
      <c r="I20" s="8">
        <v>7.0499999999999993E-2</v>
      </c>
    </row>
    <row r="21" spans="2:9">
      <c r="B21" s="510"/>
      <c r="C21" s="5" t="s">
        <v>317</v>
      </c>
      <c r="D21" s="6" t="s">
        <v>353</v>
      </c>
      <c r="E21" s="7">
        <v>2946</v>
      </c>
      <c r="F21" s="6" t="s">
        <v>370</v>
      </c>
      <c r="G21" s="7">
        <v>7398</v>
      </c>
      <c r="H21" s="7">
        <v>100000</v>
      </c>
      <c r="I21" s="8">
        <v>7.4000000000000003E-3</v>
      </c>
    </row>
    <row r="22" spans="2:9">
      <c r="B22" s="510"/>
      <c r="C22" s="5" t="s">
        <v>318</v>
      </c>
      <c r="D22" s="6" t="s">
        <v>354</v>
      </c>
      <c r="E22" s="7">
        <v>205012</v>
      </c>
      <c r="F22" s="6" t="s">
        <v>370</v>
      </c>
      <c r="G22" s="7">
        <v>876872</v>
      </c>
      <c r="H22" s="7">
        <v>100000</v>
      </c>
      <c r="I22" s="8">
        <v>0.51249999999999996</v>
      </c>
    </row>
    <row r="23" spans="2:9">
      <c r="B23" s="510"/>
      <c r="C23" s="5" t="s">
        <v>319</v>
      </c>
      <c r="D23" s="6" t="s">
        <v>355</v>
      </c>
      <c r="E23" s="7">
        <v>8122</v>
      </c>
      <c r="F23" s="6" t="s">
        <v>370</v>
      </c>
      <c r="G23" s="7">
        <v>31086</v>
      </c>
      <c r="H23" s="7">
        <v>100000</v>
      </c>
      <c r="I23" s="8">
        <v>2.0299999999999999E-2</v>
      </c>
    </row>
    <row r="24" spans="2:9">
      <c r="B24" s="510"/>
      <c r="C24" s="5" t="s">
        <v>320</v>
      </c>
      <c r="D24" s="6" t="s">
        <v>356</v>
      </c>
      <c r="E24" s="7">
        <v>5382</v>
      </c>
      <c r="F24" s="6" t="s">
        <v>370</v>
      </c>
      <c r="G24" s="7">
        <v>23634</v>
      </c>
      <c r="H24" s="7">
        <v>100000</v>
      </c>
      <c r="I24" s="8">
        <v>1.35E-2</v>
      </c>
    </row>
    <row r="25" spans="2:9">
      <c r="B25" s="510"/>
      <c r="C25" s="5" t="s">
        <v>321</v>
      </c>
      <c r="D25" s="6" t="s">
        <v>357</v>
      </c>
      <c r="E25" s="7">
        <v>2500</v>
      </c>
      <c r="F25" s="6" t="s">
        <v>370</v>
      </c>
      <c r="G25" s="7">
        <v>2500</v>
      </c>
      <c r="H25" s="7">
        <v>100000</v>
      </c>
      <c r="I25" s="8">
        <v>6.3E-3</v>
      </c>
    </row>
    <row r="26" spans="2:9">
      <c r="B26" s="510"/>
      <c r="C26" s="5" t="s">
        <v>322</v>
      </c>
      <c r="D26" s="6" t="s">
        <v>358</v>
      </c>
      <c r="E26" s="7">
        <v>2600</v>
      </c>
      <c r="F26" s="6" t="s">
        <v>370</v>
      </c>
      <c r="G26" s="7">
        <v>2600</v>
      </c>
      <c r="H26" s="7">
        <v>100000</v>
      </c>
      <c r="I26" s="8">
        <v>6.4999999999999997E-3</v>
      </c>
    </row>
    <row r="27" spans="2:9">
      <c r="B27" s="510"/>
      <c r="C27" s="5" t="s">
        <v>323</v>
      </c>
      <c r="D27" s="6" t="s">
        <v>359</v>
      </c>
      <c r="E27" s="7">
        <v>3572</v>
      </c>
      <c r="F27" s="6" t="s">
        <v>370</v>
      </c>
      <c r="G27" s="7">
        <v>6536</v>
      </c>
      <c r="H27" s="7">
        <v>100000</v>
      </c>
      <c r="I27" s="8">
        <v>8.8999999999999999E-3</v>
      </c>
    </row>
    <row r="28" spans="2:9">
      <c r="B28" s="510"/>
      <c r="C28" s="5" t="s">
        <v>324</v>
      </c>
      <c r="D28" s="6" t="s">
        <v>360</v>
      </c>
      <c r="E28" s="7">
        <v>2850</v>
      </c>
      <c r="F28" s="6" t="s">
        <v>370</v>
      </c>
      <c r="G28" s="7">
        <v>3850</v>
      </c>
      <c r="H28" s="7">
        <v>100000</v>
      </c>
      <c r="I28" s="8">
        <v>7.1000000000000004E-3</v>
      </c>
    </row>
    <row r="29" spans="2:9">
      <c r="B29" s="510"/>
      <c r="C29" s="5" t="s">
        <v>325</v>
      </c>
      <c r="D29" s="6" t="s">
        <v>361</v>
      </c>
      <c r="E29" s="7">
        <v>4197</v>
      </c>
      <c r="F29" s="6" t="s">
        <v>370</v>
      </c>
      <c r="G29" s="7">
        <v>20985</v>
      </c>
      <c r="H29" s="7">
        <v>100000</v>
      </c>
      <c r="I29" s="8">
        <v>1.0500000000000001E-2</v>
      </c>
    </row>
    <row r="30" spans="2:9">
      <c r="B30" s="510"/>
      <c r="C30" s="5" t="s">
        <v>326</v>
      </c>
      <c r="D30" s="6" t="s">
        <v>362</v>
      </c>
      <c r="E30" s="7">
        <v>300</v>
      </c>
      <c r="F30" s="6" t="s">
        <v>370</v>
      </c>
      <c r="G30" s="7">
        <v>1500</v>
      </c>
      <c r="H30" s="7">
        <v>100000</v>
      </c>
      <c r="I30" s="8">
        <v>6.9999999999999999E-4</v>
      </c>
    </row>
    <row r="31" spans="2:9">
      <c r="B31" s="510"/>
      <c r="C31" s="5" t="s">
        <v>327</v>
      </c>
      <c r="D31" s="6" t="s">
        <v>363</v>
      </c>
      <c r="E31" s="7">
        <v>1250</v>
      </c>
      <c r="F31" s="6" t="s">
        <v>370</v>
      </c>
      <c r="G31" s="7">
        <v>1726</v>
      </c>
      <c r="H31" s="7">
        <v>100000</v>
      </c>
      <c r="I31" s="8">
        <v>3.0999999999999999E-3</v>
      </c>
    </row>
    <row r="32" spans="2:9">
      <c r="B32" s="510"/>
      <c r="C32" s="5" t="s">
        <v>328</v>
      </c>
      <c r="D32" s="6" t="s">
        <v>364</v>
      </c>
      <c r="E32" s="7">
        <v>300</v>
      </c>
      <c r="F32" s="6" t="s">
        <v>370</v>
      </c>
      <c r="G32" s="7">
        <v>300</v>
      </c>
      <c r="H32" s="7">
        <v>100000</v>
      </c>
      <c r="I32" s="8">
        <v>6.9999999999999999E-4</v>
      </c>
    </row>
    <row r="33" spans="2:9">
      <c r="B33" s="510"/>
      <c r="C33" s="5" t="s">
        <v>329</v>
      </c>
      <c r="D33" s="6" t="s">
        <v>365</v>
      </c>
      <c r="E33" s="7">
        <v>300</v>
      </c>
      <c r="F33" s="6" t="s">
        <v>370</v>
      </c>
      <c r="G33" s="7">
        <v>300</v>
      </c>
      <c r="H33" s="7">
        <v>100000</v>
      </c>
      <c r="I33" s="8">
        <v>6.9999999999999999E-4</v>
      </c>
    </row>
    <row r="34" spans="2:9">
      <c r="B34" s="510"/>
      <c r="C34" s="5" t="s">
        <v>330</v>
      </c>
      <c r="D34" s="6" t="s">
        <v>366</v>
      </c>
      <c r="E34" s="7">
        <v>50</v>
      </c>
      <c r="F34" s="6" t="s">
        <v>370</v>
      </c>
      <c r="G34" s="7">
        <v>50</v>
      </c>
      <c r="H34" s="7">
        <v>100000</v>
      </c>
      <c r="I34" s="8">
        <v>1E-4</v>
      </c>
    </row>
    <row r="35" spans="2:9">
      <c r="B35" s="510"/>
      <c r="C35" s="5" t="s">
        <v>331</v>
      </c>
      <c r="D35" s="6" t="s">
        <v>367</v>
      </c>
      <c r="E35" s="7">
        <v>5</v>
      </c>
      <c r="F35" s="6" t="s">
        <v>370</v>
      </c>
      <c r="G35" s="7">
        <v>5</v>
      </c>
      <c r="H35" s="7">
        <v>100000</v>
      </c>
      <c r="I35" s="8">
        <v>1E-4</v>
      </c>
    </row>
    <row r="36" spans="2:9">
      <c r="D36"/>
      <c r="E36"/>
      <c r="F36"/>
      <c r="G36"/>
      <c r="H36"/>
      <c r="I36"/>
    </row>
    <row r="37" spans="2:9" ht="36">
      <c r="B37" s="3" t="s">
        <v>380</v>
      </c>
      <c r="C37" s="3" t="s">
        <v>332</v>
      </c>
      <c r="D37" s="3" t="s">
        <v>333</v>
      </c>
      <c r="E37" s="4" t="s">
        <v>334</v>
      </c>
      <c r="F37" s="3" t="s">
        <v>369</v>
      </c>
      <c r="G37" s="4" t="s">
        <v>371</v>
      </c>
      <c r="H37" s="4" t="s">
        <v>335</v>
      </c>
      <c r="I37" s="3" t="s">
        <v>368</v>
      </c>
    </row>
    <row r="38" spans="2:9">
      <c r="B38" s="510" t="s">
        <v>318</v>
      </c>
      <c r="C38" s="5" t="s">
        <v>373</v>
      </c>
      <c r="D38" s="6" t="s">
        <v>377</v>
      </c>
      <c r="E38" s="7">
        <v>21471</v>
      </c>
      <c r="F38" s="6" t="s">
        <v>370</v>
      </c>
      <c r="G38" s="7">
        <v>21471</v>
      </c>
      <c r="H38" s="7">
        <v>500000</v>
      </c>
      <c r="I38" s="8">
        <v>0.7157</v>
      </c>
    </row>
    <row r="39" spans="2:9">
      <c r="B39" s="510"/>
      <c r="C39" s="5" t="s">
        <v>374</v>
      </c>
      <c r="D39" s="6">
        <v>1753023</v>
      </c>
      <c r="E39" s="7">
        <v>7359</v>
      </c>
      <c r="F39" s="6" t="s">
        <v>370</v>
      </c>
      <c r="G39" s="7">
        <v>7359</v>
      </c>
      <c r="H39" s="7">
        <v>500000</v>
      </c>
      <c r="I39" s="8">
        <v>0.24529999999999999</v>
      </c>
    </row>
    <row r="40" spans="2:9">
      <c r="B40" s="510"/>
      <c r="C40" s="5" t="s">
        <v>375</v>
      </c>
      <c r="D40" s="6" t="s">
        <v>378</v>
      </c>
      <c r="E40" s="7">
        <v>585</v>
      </c>
      <c r="F40" s="6" t="s">
        <v>370</v>
      </c>
      <c r="G40" s="7">
        <v>585</v>
      </c>
      <c r="H40" s="7">
        <v>500000</v>
      </c>
      <c r="I40" s="8">
        <v>1.95E-2</v>
      </c>
    </row>
    <row r="41" spans="2:9">
      <c r="B41" s="510"/>
      <c r="C41" s="5" t="s">
        <v>376</v>
      </c>
      <c r="D41" s="6" t="s">
        <v>379</v>
      </c>
      <c r="E41" s="7">
        <v>585</v>
      </c>
      <c r="F41" s="6" t="s">
        <v>370</v>
      </c>
      <c r="G41" s="7">
        <v>585</v>
      </c>
      <c r="H41" s="7">
        <v>500000</v>
      </c>
      <c r="I41" s="8">
        <v>1.95E-2</v>
      </c>
    </row>
  </sheetData>
  <mergeCells count="3">
    <mergeCell ref="B4:B35"/>
    <mergeCell ref="B2:I2"/>
    <mergeCell ref="B38:B4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74"/>
  <sheetViews>
    <sheetView showGridLines="0" topLeftCell="B32" zoomScale="80" zoomScaleNormal="80" workbookViewId="0">
      <selection activeCell="D31" sqref="D31"/>
    </sheetView>
  </sheetViews>
  <sheetFormatPr baseColWidth="10" defaultColWidth="11.5703125" defaultRowHeight="12.75"/>
  <cols>
    <col min="1" max="1" width="7.5703125" style="9" customWidth="1"/>
    <col min="2" max="2" width="43.85546875" style="9" customWidth="1"/>
    <col min="3" max="3" width="6.5703125" style="11" customWidth="1"/>
    <col min="4" max="4" width="18" style="9" customWidth="1"/>
    <col min="5" max="5" width="19.85546875" style="9" customWidth="1"/>
    <col min="6" max="6" width="39.42578125" style="9" customWidth="1"/>
    <col min="7" max="7" width="6.7109375" style="11" customWidth="1"/>
    <col min="8" max="9" width="18" style="9" customWidth="1"/>
    <col min="10" max="10" width="2.42578125" style="9" customWidth="1"/>
    <col min="11" max="11" width="17.42578125" style="9" customWidth="1"/>
    <col min="12" max="12" width="14.5703125" style="9" bestFit="1" customWidth="1"/>
    <col min="13" max="13" width="14.85546875" style="9" bestFit="1" customWidth="1"/>
    <col min="14" max="14" width="13.85546875" style="9" bestFit="1" customWidth="1"/>
    <col min="15" max="19" width="11.5703125" style="9"/>
    <col min="20" max="20" width="13" style="9" bestFit="1" customWidth="1"/>
    <col min="21" max="16384" width="11.5703125" style="9"/>
  </cols>
  <sheetData>
    <row r="1" spans="2:12" ht="12" customHeight="1"/>
    <row r="2" spans="2:12" ht="15" customHeight="1">
      <c r="B2" s="513"/>
      <c r="C2" s="513"/>
      <c r="D2" s="513"/>
      <c r="E2" s="513"/>
      <c r="F2" s="513"/>
      <c r="G2" s="513"/>
      <c r="H2" s="513"/>
      <c r="I2" s="513"/>
    </row>
    <row r="3" spans="2:12" ht="15" customHeight="1">
      <c r="B3" s="39"/>
      <c r="C3" s="39"/>
      <c r="D3" s="39"/>
      <c r="E3" s="39"/>
      <c r="F3" s="39"/>
      <c r="G3" s="39"/>
      <c r="H3" s="39"/>
      <c r="I3" s="39"/>
    </row>
    <row r="4" spans="2:12" ht="15" customHeight="1">
      <c r="B4" s="39"/>
      <c r="C4" s="39"/>
      <c r="D4" s="39"/>
      <c r="E4" s="39"/>
      <c r="F4" s="39"/>
      <c r="G4" s="39"/>
      <c r="H4" s="39"/>
      <c r="I4" s="39"/>
    </row>
    <row r="5" spans="2:12" ht="15" customHeight="1">
      <c r="B5" s="497" t="s">
        <v>298</v>
      </c>
      <c r="C5" s="497"/>
      <c r="D5" s="497"/>
      <c r="E5" s="497"/>
      <c r="F5" s="497"/>
      <c r="G5" s="497"/>
      <c r="H5" s="497"/>
      <c r="I5" s="497"/>
    </row>
    <row r="6" spans="2:12" ht="12.6" customHeight="1">
      <c r="B6" s="42" t="s">
        <v>652</v>
      </c>
      <c r="C6" s="38"/>
      <c r="D6" s="38"/>
      <c r="E6" s="38"/>
      <c r="F6" s="38"/>
      <c r="G6" s="38"/>
      <c r="H6" s="38"/>
      <c r="I6" s="38"/>
    </row>
    <row r="7" spans="2:12" ht="12.6" customHeight="1">
      <c r="B7" s="42" t="s">
        <v>653</v>
      </c>
      <c r="C7" s="38"/>
      <c r="D7" s="38"/>
      <c r="E7" s="38"/>
      <c r="F7" s="38"/>
      <c r="G7" s="38"/>
      <c r="H7" s="38"/>
      <c r="I7" s="38"/>
    </row>
    <row r="8" spans="2:12" ht="15.75">
      <c r="B8" s="512"/>
      <c r="C8" s="512"/>
      <c r="D8" s="512"/>
      <c r="E8" s="512"/>
      <c r="F8" s="512"/>
      <c r="G8" s="512"/>
      <c r="H8" s="512"/>
      <c r="I8" s="512"/>
    </row>
    <row r="9" spans="2:12">
      <c r="B9" s="499" t="s">
        <v>899</v>
      </c>
      <c r="C9" s="499"/>
      <c r="D9" s="499"/>
      <c r="E9" s="499"/>
      <c r="F9" s="499"/>
      <c r="G9" s="499"/>
      <c r="H9" s="499"/>
      <c r="I9" s="499"/>
    </row>
    <row r="10" spans="2:12">
      <c r="B10" s="499" t="s">
        <v>828</v>
      </c>
      <c r="C10" s="499"/>
      <c r="D10" s="499"/>
      <c r="E10" s="499"/>
      <c r="F10" s="499"/>
      <c r="G10" s="499"/>
      <c r="H10" s="499"/>
      <c r="I10" s="499"/>
    </row>
    <row r="11" spans="2:12" ht="15.6" customHeight="1">
      <c r="B11" s="499" t="s">
        <v>791</v>
      </c>
      <c r="C11" s="499"/>
      <c r="D11" s="499"/>
      <c r="E11" s="499"/>
      <c r="F11" s="499"/>
      <c r="G11" s="499"/>
      <c r="H11" s="499"/>
      <c r="I11" s="499"/>
      <c r="J11" s="10"/>
      <c r="K11" s="10"/>
      <c r="L11" s="10"/>
    </row>
    <row r="12" spans="2:12" ht="6.75" customHeight="1"/>
    <row r="13" spans="2:12" ht="32.25" customHeight="1">
      <c r="B13" s="90" t="s">
        <v>0</v>
      </c>
      <c r="C13" s="90" t="s">
        <v>394</v>
      </c>
      <c r="D13" s="242">
        <v>45291</v>
      </c>
      <c r="E13" s="242">
        <v>44926</v>
      </c>
      <c r="F13" s="90" t="s">
        <v>6</v>
      </c>
      <c r="G13" s="90" t="s">
        <v>394</v>
      </c>
      <c r="H13" s="242">
        <v>45291</v>
      </c>
      <c r="I13" s="242">
        <v>44926</v>
      </c>
    </row>
    <row r="14" spans="2:12" ht="15" customHeight="1">
      <c r="B14" s="122" t="s">
        <v>1</v>
      </c>
      <c r="C14" s="123"/>
      <c r="D14" s="124"/>
      <c r="E14" s="124"/>
      <c r="F14" s="122" t="s">
        <v>174</v>
      </c>
      <c r="G14" s="125"/>
      <c r="H14" s="124"/>
      <c r="I14" s="124"/>
    </row>
    <row r="15" spans="2:12" ht="15" customHeight="1">
      <c r="B15" s="122" t="s">
        <v>111</v>
      </c>
      <c r="C15" s="123"/>
      <c r="D15" s="121">
        <f>SUM(D16:D18)</f>
        <v>249750540</v>
      </c>
      <c r="E15" s="121">
        <f>SUM(E16:E18)</f>
        <v>3426905609</v>
      </c>
      <c r="F15" s="122" t="s">
        <v>280</v>
      </c>
      <c r="G15" s="123"/>
      <c r="H15" s="121">
        <f>SUM(H16:H18)</f>
        <v>3219660198</v>
      </c>
      <c r="I15" s="121">
        <f>SUM(I16:I18)</f>
        <v>20719875089</v>
      </c>
      <c r="K15" s="12"/>
      <c r="L15" s="12"/>
    </row>
    <row r="16" spans="2:12" ht="15" customHeight="1">
      <c r="B16" s="126" t="s">
        <v>531</v>
      </c>
      <c r="C16" s="123" t="str">
        <f>+Notas!B105</f>
        <v>5.4.1</v>
      </c>
      <c r="D16" s="120">
        <f>+Notas!F109</f>
        <v>3000000</v>
      </c>
      <c r="E16" s="120">
        <v>3000000</v>
      </c>
      <c r="F16" s="127" t="s">
        <v>423</v>
      </c>
      <c r="G16" s="123" t="s">
        <v>622</v>
      </c>
      <c r="H16" s="120">
        <v>0</v>
      </c>
      <c r="I16" s="120">
        <v>0</v>
      </c>
      <c r="K16" s="12"/>
      <c r="L16" s="12"/>
    </row>
    <row r="17" spans="2:14" ht="15" customHeight="1">
      <c r="B17" s="231" t="s">
        <v>704</v>
      </c>
      <c r="C17" s="123" t="str">
        <f>+Notas!B105</f>
        <v>5.4.1</v>
      </c>
      <c r="D17" s="453">
        <f>+Notas!F107</f>
        <v>0</v>
      </c>
      <c r="E17" s="453">
        <v>0</v>
      </c>
      <c r="F17" s="126" t="s">
        <v>424</v>
      </c>
      <c r="G17" s="123" t="str">
        <f>+Notas!B355</f>
        <v>5.14</v>
      </c>
      <c r="H17" s="120">
        <f>+Notas!D359</f>
        <v>0</v>
      </c>
      <c r="I17" s="120">
        <v>0</v>
      </c>
      <c r="K17" s="12"/>
      <c r="L17" s="12"/>
      <c r="M17" s="12"/>
      <c r="N17" s="12"/>
    </row>
    <row r="18" spans="2:14" ht="15" customHeight="1">
      <c r="B18" s="231" t="s">
        <v>532</v>
      </c>
      <c r="C18" s="128" t="str">
        <f>+Notas!B111</f>
        <v>5.4.2</v>
      </c>
      <c r="D18" s="453">
        <f>+Notas!F152</f>
        <v>246750540</v>
      </c>
      <c r="E18" s="453">
        <v>3423905609</v>
      </c>
      <c r="F18" s="129" t="s">
        <v>283</v>
      </c>
      <c r="G18" s="123"/>
      <c r="H18" s="120">
        <v>3219660198</v>
      </c>
      <c r="I18" s="120">
        <v>20719875089</v>
      </c>
      <c r="K18" s="12"/>
      <c r="L18" s="12"/>
      <c r="M18" s="12"/>
    </row>
    <row r="19" spans="2:14" ht="15" customHeight="1">
      <c r="B19" s="232"/>
      <c r="C19" s="233"/>
      <c r="D19" s="232"/>
      <c r="E19" s="232"/>
      <c r="F19" s="460"/>
      <c r="G19" s="459"/>
      <c r="H19" s="460"/>
      <c r="I19" s="460"/>
      <c r="K19" s="12"/>
      <c r="L19" s="12"/>
      <c r="M19" s="12"/>
    </row>
    <row r="20" spans="2:14" ht="15" customHeight="1">
      <c r="B20" s="122" t="s">
        <v>400</v>
      </c>
      <c r="C20" s="123" t="str">
        <f>+Notas!B156</f>
        <v>5.5</v>
      </c>
      <c r="D20" s="121">
        <f>SUM(D21:D24)</f>
        <v>64503678972.772003</v>
      </c>
      <c r="E20" s="121">
        <f>SUM(E21:E24)</f>
        <v>82841817020.596008</v>
      </c>
      <c r="F20" s="124"/>
      <c r="G20" s="123"/>
      <c r="H20" s="124"/>
      <c r="I20" s="124"/>
      <c r="K20" s="12"/>
      <c r="L20" s="12"/>
      <c r="M20" s="12"/>
    </row>
    <row r="21" spans="2:14" ht="15" customHeight="1">
      <c r="B21" s="127" t="s">
        <v>727</v>
      </c>
      <c r="C21" s="130"/>
      <c r="D21" s="120">
        <f>+Notas!G175</f>
        <v>41501345833</v>
      </c>
      <c r="E21" s="453">
        <v>46171056085</v>
      </c>
      <c r="F21" s="122" t="s">
        <v>814</v>
      </c>
      <c r="G21" s="123" t="str">
        <f>+Notas!B317</f>
        <v>5.11</v>
      </c>
      <c r="H21" s="121">
        <f>SUM(H22:H23)</f>
        <v>6371103982</v>
      </c>
      <c r="I21" s="121">
        <f>SUM(I22:I23)</f>
        <v>20367129910</v>
      </c>
      <c r="K21" s="12"/>
      <c r="L21" s="12"/>
    </row>
    <row r="22" spans="2:14" ht="15" customHeight="1">
      <c r="B22" s="127" t="s">
        <v>728</v>
      </c>
      <c r="C22" s="130"/>
      <c r="D22" s="120">
        <f>+Notas!G170</f>
        <v>19775846771.771999</v>
      </c>
      <c r="E22" s="453">
        <v>15007645223</v>
      </c>
      <c r="F22" s="127" t="s">
        <v>813</v>
      </c>
      <c r="G22" s="130"/>
      <c r="H22" s="120">
        <f>+Notas!D333</f>
        <v>0</v>
      </c>
      <c r="I22" s="120">
        <f>+Notas!D335</f>
        <v>20307287670</v>
      </c>
      <c r="K22" s="12"/>
      <c r="L22" s="12"/>
    </row>
    <row r="23" spans="2:14" ht="15" customHeight="1">
      <c r="B23" s="124" t="s">
        <v>729</v>
      </c>
      <c r="C23" s="130"/>
      <c r="D23" s="120">
        <f>+Notas!G181</f>
        <v>3226486368</v>
      </c>
      <c r="E23" s="453">
        <v>21663115712.596001</v>
      </c>
      <c r="F23" s="129" t="s">
        <v>425</v>
      </c>
      <c r="G23" s="130"/>
      <c r="H23" s="120">
        <f>+Notas!D327</f>
        <v>6371103982</v>
      </c>
      <c r="I23" s="120">
        <f>+Notas!D328</f>
        <v>59842240</v>
      </c>
      <c r="K23" s="12"/>
      <c r="L23" s="12"/>
    </row>
    <row r="24" spans="2:14" ht="15" customHeight="1">
      <c r="B24" s="127" t="s">
        <v>706</v>
      </c>
      <c r="C24" s="130" t="str">
        <f>+Notas!B433</f>
        <v>5.22</v>
      </c>
      <c r="D24" s="120">
        <v>0</v>
      </c>
      <c r="E24" s="453">
        <v>0</v>
      </c>
      <c r="F24" s="129"/>
      <c r="G24" s="123"/>
      <c r="H24" s="120"/>
      <c r="I24" s="120"/>
      <c r="K24" s="12"/>
      <c r="L24" s="12"/>
    </row>
    <row r="25" spans="2:14" ht="15" customHeight="1">
      <c r="B25" s="126"/>
      <c r="C25" s="123"/>
      <c r="D25" s="120"/>
      <c r="E25" s="120"/>
      <c r="F25" s="131" t="s">
        <v>282</v>
      </c>
      <c r="G25" s="123"/>
      <c r="H25" s="121">
        <f>SUM(H26:H28)</f>
        <v>171466968</v>
      </c>
      <c r="I25" s="121">
        <f>SUM(I26:I28)</f>
        <v>180136576</v>
      </c>
      <c r="K25" s="12"/>
      <c r="L25" s="12"/>
    </row>
    <row r="26" spans="2:14" ht="15" customHeight="1">
      <c r="B26" s="122" t="s">
        <v>221</v>
      </c>
      <c r="C26" s="123"/>
      <c r="D26" s="121">
        <f>SUM(D27:D28)</f>
        <v>703818318</v>
      </c>
      <c r="E26" s="121">
        <f>SUM(E27:E28)</f>
        <v>11029691263</v>
      </c>
      <c r="F26" s="127" t="s">
        <v>175</v>
      </c>
      <c r="G26" s="130"/>
      <c r="H26" s="120">
        <v>0</v>
      </c>
      <c r="I26" s="120">
        <v>0</v>
      </c>
      <c r="K26" s="330"/>
    </row>
    <row r="27" spans="2:14" ht="15" customHeight="1">
      <c r="B27" s="124" t="s">
        <v>399</v>
      </c>
      <c r="C27" s="123" t="s">
        <v>580</v>
      </c>
      <c r="D27" s="120">
        <f>+Notas!E237</f>
        <v>151650594</v>
      </c>
      <c r="E27" s="120">
        <v>331730896</v>
      </c>
      <c r="F27" s="127" t="s">
        <v>183</v>
      </c>
      <c r="G27" s="130"/>
      <c r="H27" s="120">
        <v>147805595</v>
      </c>
      <c r="I27" s="457">
        <v>180136576</v>
      </c>
      <c r="K27" s="13"/>
    </row>
    <row r="28" spans="2:14" ht="15" customHeight="1">
      <c r="B28" s="126" t="s">
        <v>621</v>
      </c>
      <c r="C28" s="123" t="s">
        <v>580</v>
      </c>
      <c r="D28" s="120">
        <f>+Notas!E246</f>
        <v>552167724</v>
      </c>
      <c r="E28" s="120">
        <v>10697960367</v>
      </c>
      <c r="F28" s="129" t="s">
        <v>284</v>
      </c>
      <c r="G28" s="123"/>
      <c r="H28" s="120">
        <v>23661373</v>
      </c>
      <c r="I28" s="120">
        <v>0</v>
      </c>
      <c r="K28" s="12"/>
    </row>
    <row r="29" spans="2:14" ht="15" customHeight="1">
      <c r="B29" s="126"/>
      <c r="C29" s="123"/>
      <c r="D29" s="120"/>
      <c r="E29" s="120"/>
      <c r="F29" s="126"/>
      <c r="G29" s="123"/>
      <c r="H29" s="120"/>
      <c r="I29" s="120"/>
      <c r="K29" s="12"/>
    </row>
    <row r="30" spans="2:14" ht="15" customHeight="1">
      <c r="B30" s="122" t="s">
        <v>223</v>
      </c>
      <c r="C30" s="123"/>
      <c r="D30" s="121">
        <f>SUM(D31)</f>
        <v>163219879</v>
      </c>
      <c r="E30" s="121">
        <f>SUM(E31)</f>
        <v>939726737</v>
      </c>
      <c r="F30" s="122" t="s">
        <v>281</v>
      </c>
      <c r="G30" s="123" t="str">
        <f>+Notas!B383</f>
        <v>5.18</v>
      </c>
      <c r="H30" s="121">
        <f>+H31</f>
        <v>1231735299</v>
      </c>
      <c r="I30" s="121">
        <f>+I31</f>
        <v>3002040125</v>
      </c>
    </row>
    <row r="31" spans="2:14" ht="15" customHeight="1">
      <c r="B31" s="127" t="s">
        <v>398</v>
      </c>
      <c r="C31" s="130" t="str">
        <f>+Notas!B297</f>
        <v>5.10</v>
      </c>
      <c r="D31" s="120">
        <f>+Notas!D315</f>
        <v>163219879</v>
      </c>
      <c r="E31" s="120">
        <f>+Notas!E315</f>
        <v>939726737</v>
      </c>
      <c r="F31" s="126" t="s">
        <v>426</v>
      </c>
      <c r="G31" s="123"/>
      <c r="H31" s="120">
        <f>+Notas!D399</f>
        <v>1231735299</v>
      </c>
      <c r="I31" s="120">
        <f>+Notas!D400</f>
        <v>3002040125</v>
      </c>
      <c r="K31" s="12"/>
      <c r="L31" s="12"/>
    </row>
    <row r="32" spans="2:14" ht="15" customHeight="1">
      <c r="B32" s="126"/>
      <c r="C32" s="123"/>
      <c r="D32" s="120"/>
      <c r="E32" s="120"/>
      <c r="F32" s="122" t="s">
        <v>176</v>
      </c>
      <c r="G32" s="123"/>
      <c r="H32" s="121">
        <f>+H30+H25+H21+H15</f>
        <v>10993966447</v>
      </c>
      <c r="I32" s="121">
        <f>+I30+I25+I21+I15</f>
        <v>44269181700</v>
      </c>
      <c r="M32" s="12"/>
    </row>
    <row r="33" spans="2:14" ht="15" customHeight="1">
      <c r="B33" s="122" t="s">
        <v>3</v>
      </c>
      <c r="C33" s="123"/>
      <c r="D33" s="121">
        <f>+D15+D20+D26+D30</f>
        <v>65620467709.772003</v>
      </c>
      <c r="E33" s="121">
        <f>+E15+E20+E26+E30</f>
        <v>98238140629.596008</v>
      </c>
      <c r="F33" s="127"/>
      <c r="G33" s="130"/>
      <c r="H33" s="124"/>
      <c r="I33" s="124"/>
      <c r="K33" s="12"/>
    </row>
    <row r="34" spans="2:14" ht="15" customHeight="1">
      <c r="B34" s="126"/>
      <c r="C34" s="123"/>
      <c r="D34" s="120"/>
      <c r="E34" s="120"/>
      <c r="F34" s="122" t="s">
        <v>177</v>
      </c>
      <c r="G34" s="123"/>
      <c r="H34" s="121">
        <f>+H32</f>
        <v>10993966447</v>
      </c>
      <c r="I34" s="121">
        <f>+I32</f>
        <v>44269181700</v>
      </c>
      <c r="K34" s="14"/>
      <c r="L34" s="14"/>
      <c r="M34" s="12"/>
    </row>
    <row r="35" spans="2:14" ht="15" customHeight="1">
      <c r="B35" s="122" t="s">
        <v>4</v>
      </c>
      <c r="C35" s="123"/>
      <c r="D35" s="120"/>
      <c r="E35" s="120"/>
      <c r="F35" s="126"/>
      <c r="G35" s="123"/>
      <c r="H35" s="124"/>
      <c r="I35" s="124"/>
      <c r="K35" s="14"/>
      <c r="L35" s="14"/>
    </row>
    <row r="36" spans="2:14" ht="15" customHeight="1">
      <c r="B36" s="122" t="s">
        <v>124</v>
      </c>
      <c r="C36" s="130" t="str">
        <f>+Notas!B156</f>
        <v>5.5</v>
      </c>
      <c r="D36" s="121">
        <f>SUM(D37:D39)</f>
        <v>10005000000</v>
      </c>
      <c r="E36" s="121">
        <f>SUM(E37:E39)</f>
        <v>7303400000</v>
      </c>
      <c r="F36" s="122" t="s">
        <v>427</v>
      </c>
      <c r="G36" s="123" t="str">
        <f>+Notas!B419</f>
        <v>5.21</v>
      </c>
      <c r="H36" s="120">
        <f>+Notas!G431</f>
        <v>66242947102</v>
      </c>
      <c r="I36" s="120">
        <v>62520939671.709686</v>
      </c>
      <c r="K36" s="14"/>
      <c r="L36" s="14"/>
      <c r="N36" s="13"/>
    </row>
    <row r="37" spans="2:14" ht="15" customHeight="1">
      <c r="B37" s="126" t="s">
        <v>613</v>
      </c>
      <c r="C37" s="123"/>
      <c r="D37" s="120">
        <f>+Notas!G219</f>
        <v>9002000000</v>
      </c>
      <c r="E37" s="120">
        <v>6301400000</v>
      </c>
      <c r="F37" s="122" t="s">
        <v>178</v>
      </c>
      <c r="G37" s="123"/>
      <c r="H37" s="121">
        <f>+H36</f>
        <v>66242947102</v>
      </c>
      <c r="I37" s="121">
        <f>+I36</f>
        <v>62520939671.709686</v>
      </c>
      <c r="K37" s="14"/>
      <c r="L37" s="14"/>
      <c r="N37" s="13"/>
    </row>
    <row r="38" spans="2:14" ht="15" customHeight="1">
      <c r="B38" s="127" t="s">
        <v>707</v>
      </c>
      <c r="C38" s="130"/>
      <c r="D38" s="120">
        <f>+Notas!G220</f>
        <v>1003000000</v>
      </c>
      <c r="E38" s="120">
        <v>1002000000</v>
      </c>
      <c r="F38" s="122"/>
      <c r="G38" s="123"/>
      <c r="H38" s="120"/>
      <c r="I38" s="120"/>
      <c r="K38" s="12"/>
    </row>
    <row r="39" spans="2:14" ht="15" customHeight="1">
      <c r="B39" s="127" t="s">
        <v>708</v>
      </c>
      <c r="C39" s="130"/>
      <c r="D39" s="120">
        <v>0</v>
      </c>
      <c r="E39" s="120">
        <v>0</v>
      </c>
      <c r="F39" s="122"/>
      <c r="G39" s="123"/>
      <c r="H39" s="120"/>
      <c r="I39" s="120"/>
      <c r="K39" s="12"/>
      <c r="L39" s="12"/>
    </row>
    <row r="40" spans="2:14" ht="15" customHeight="1">
      <c r="B40" s="126"/>
      <c r="C40" s="123"/>
      <c r="D40" s="120"/>
      <c r="E40" s="120"/>
      <c r="F40" s="122"/>
      <c r="G40" s="123"/>
      <c r="H40" s="120"/>
      <c r="I40" s="120"/>
      <c r="L40" s="12"/>
    </row>
    <row r="41" spans="2:14" ht="15" customHeight="1">
      <c r="B41" s="122" t="s">
        <v>222</v>
      </c>
      <c r="C41" s="123" t="str">
        <f>+Notas!B258</f>
        <v>5.7</v>
      </c>
      <c r="D41" s="121">
        <f>SUM(D42:D43)</f>
        <v>728394939</v>
      </c>
      <c r="E41" s="121">
        <f>SUM(E42:E43)</f>
        <v>893790723</v>
      </c>
      <c r="F41" s="122"/>
      <c r="G41" s="123"/>
      <c r="H41" s="120"/>
      <c r="I41" s="120"/>
      <c r="L41" s="12"/>
    </row>
    <row r="42" spans="2:14" ht="15" customHeight="1">
      <c r="B42" s="126" t="s">
        <v>397</v>
      </c>
      <c r="C42" s="123"/>
      <c r="D42" s="120">
        <f>+Notas!I267</f>
        <v>1768725057</v>
      </c>
      <c r="E42" s="120">
        <v>1833331423</v>
      </c>
      <c r="F42" s="122"/>
      <c r="G42" s="123"/>
      <c r="H42" s="120"/>
      <c r="I42" s="120"/>
      <c r="L42" s="12"/>
    </row>
    <row r="43" spans="2:14" ht="15" customHeight="1">
      <c r="B43" s="126" t="s">
        <v>396</v>
      </c>
      <c r="C43" s="123"/>
      <c r="D43" s="120">
        <f>-Notas!H276</f>
        <v>-1040330118</v>
      </c>
      <c r="E43" s="120">
        <v>-939540700</v>
      </c>
      <c r="F43" s="126"/>
      <c r="G43" s="123"/>
      <c r="H43" s="120"/>
      <c r="I43" s="120"/>
      <c r="J43" s="12"/>
      <c r="L43" s="12"/>
      <c r="M43" s="13"/>
    </row>
    <row r="44" spans="2:14" ht="15" customHeight="1">
      <c r="B44" s="126"/>
      <c r="C44" s="123"/>
      <c r="D44" s="120"/>
      <c r="E44" s="120"/>
      <c r="F44" s="126"/>
      <c r="G44" s="123"/>
      <c r="H44" s="120"/>
      <c r="I44" s="120"/>
      <c r="J44" s="12"/>
      <c r="K44" s="12"/>
    </row>
    <row r="45" spans="2:14" ht="15" customHeight="1">
      <c r="B45" s="122" t="s">
        <v>239</v>
      </c>
      <c r="C45" s="123"/>
      <c r="D45" s="121">
        <f>SUM(D46:D48)</f>
        <v>883050900</v>
      </c>
      <c r="E45" s="121">
        <f>SUM(E46:E48)</f>
        <v>354790019</v>
      </c>
      <c r="F45" s="126"/>
      <c r="G45" s="123"/>
      <c r="H45" s="120"/>
      <c r="I45" s="120"/>
      <c r="J45" s="12"/>
      <c r="K45" s="12"/>
    </row>
    <row r="46" spans="2:14" ht="15" customHeight="1">
      <c r="B46" s="126" t="s">
        <v>395</v>
      </c>
      <c r="C46" s="123" t="str">
        <f>+Notas!B287</f>
        <v>5.9</v>
      </c>
      <c r="D46" s="120">
        <f>+Notas!G293</f>
        <v>831012135</v>
      </c>
      <c r="E46" s="120">
        <v>302751254</v>
      </c>
      <c r="F46" s="126"/>
      <c r="G46" s="123"/>
      <c r="H46" s="120"/>
      <c r="I46" s="120"/>
      <c r="J46" s="12"/>
      <c r="K46" s="12"/>
      <c r="M46" s="12"/>
    </row>
    <row r="47" spans="2:14" ht="15" customHeight="1">
      <c r="B47" s="126" t="s">
        <v>730</v>
      </c>
      <c r="C47" s="123" t="str">
        <f>+Notas!B279</f>
        <v>5.8</v>
      </c>
      <c r="D47" s="120">
        <v>52038765</v>
      </c>
      <c r="E47" s="120">
        <v>52038765</v>
      </c>
      <c r="F47" s="126"/>
      <c r="G47" s="123"/>
      <c r="H47" s="120"/>
      <c r="I47" s="120"/>
      <c r="J47" s="12"/>
      <c r="K47" s="12"/>
    </row>
    <row r="48" spans="2:14" ht="15" customHeight="1">
      <c r="B48" s="126" t="s">
        <v>905</v>
      </c>
      <c r="C48" s="123"/>
      <c r="D48" s="120">
        <v>0</v>
      </c>
      <c r="E48" s="120"/>
      <c r="F48" s="126"/>
      <c r="G48" s="123"/>
      <c r="H48" s="120"/>
      <c r="I48" s="120"/>
      <c r="J48" s="12"/>
      <c r="K48" s="12"/>
    </row>
    <row r="49" spans="2:13" ht="15" customHeight="1">
      <c r="B49" s="122" t="s">
        <v>5</v>
      </c>
      <c r="C49" s="123"/>
      <c r="D49" s="121">
        <f>+D36+D41+D45</f>
        <v>11616445839</v>
      </c>
      <c r="E49" s="121">
        <f>+E36+E41+E45</f>
        <v>8551980742</v>
      </c>
      <c r="F49" s="126"/>
      <c r="G49" s="123"/>
      <c r="H49" s="120"/>
      <c r="I49" s="120"/>
      <c r="K49" s="15"/>
      <c r="L49" s="12"/>
    </row>
    <row r="50" spans="2:13">
      <c r="B50" s="122"/>
      <c r="C50" s="123"/>
      <c r="D50" s="121"/>
      <c r="E50" s="121"/>
      <c r="F50" s="122"/>
      <c r="G50" s="132"/>
      <c r="H50" s="120"/>
      <c r="I50" s="120"/>
      <c r="K50" s="12"/>
      <c r="L50" s="12"/>
      <c r="M50" s="12"/>
    </row>
    <row r="51" spans="2:13">
      <c r="B51" s="78" t="s">
        <v>60</v>
      </c>
      <c r="C51" s="79"/>
      <c r="D51" s="80">
        <f>+D49+D33</f>
        <v>77236913548.772003</v>
      </c>
      <c r="E51" s="80">
        <f>+E49+E33</f>
        <v>106790121371.59601</v>
      </c>
      <c r="F51" s="81" t="s">
        <v>660</v>
      </c>
      <c r="G51" s="79"/>
      <c r="H51" s="80">
        <f>+H37+H34</f>
        <v>77236913549</v>
      </c>
      <c r="I51" s="80">
        <f>+I32+I37</f>
        <v>106790121371.70969</v>
      </c>
      <c r="K51" s="12"/>
      <c r="L51" s="12"/>
      <c r="M51" s="12"/>
    </row>
    <row r="52" spans="2:13">
      <c r="B52" s="43"/>
      <c r="C52" s="43"/>
      <c r="D52" s="452"/>
      <c r="E52" s="452"/>
      <c r="F52" s="43"/>
      <c r="G52" s="43"/>
      <c r="H52" s="452"/>
      <c r="I52" s="452"/>
      <c r="K52" s="12"/>
      <c r="L52" s="12"/>
    </row>
    <row r="53" spans="2:13" ht="32.25" customHeight="1">
      <c r="B53" s="90" t="s">
        <v>908</v>
      </c>
      <c r="C53" s="90" t="s">
        <v>394</v>
      </c>
      <c r="D53" s="242">
        <v>45291</v>
      </c>
      <c r="E53" s="242">
        <v>44926</v>
      </c>
      <c r="F53" s="90" t="s">
        <v>908</v>
      </c>
      <c r="G53" s="90" t="s">
        <v>394</v>
      </c>
      <c r="H53" s="242">
        <v>45291</v>
      </c>
      <c r="I53" s="242">
        <v>44926</v>
      </c>
      <c r="K53" s="12"/>
      <c r="L53" s="12"/>
    </row>
    <row r="54" spans="2:13" ht="15" customHeight="1">
      <c r="B54" s="461" t="s">
        <v>909</v>
      </c>
      <c r="C54" s="125">
        <v>12</v>
      </c>
      <c r="D54" s="463">
        <v>15618932897</v>
      </c>
      <c r="E54" s="463">
        <v>0</v>
      </c>
      <c r="F54" s="454" t="s">
        <v>911</v>
      </c>
      <c r="G54" s="125">
        <v>12</v>
      </c>
      <c r="H54" s="463">
        <v>15618932897</v>
      </c>
      <c r="I54" s="463">
        <v>0</v>
      </c>
      <c r="K54" s="12"/>
      <c r="L54" s="12"/>
    </row>
    <row r="55" spans="2:13" ht="15" customHeight="1">
      <c r="B55" s="126" t="s">
        <v>910</v>
      </c>
      <c r="C55" s="123">
        <v>12</v>
      </c>
      <c r="D55" s="464">
        <v>7943913.6200000001</v>
      </c>
      <c r="E55" s="453">
        <v>0</v>
      </c>
      <c r="F55" s="126" t="s">
        <v>912</v>
      </c>
      <c r="G55" s="123">
        <v>12</v>
      </c>
      <c r="H55" s="465">
        <v>7943913.6200000001</v>
      </c>
      <c r="I55" s="120">
        <v>0</v>
      </c>
      <c r="K55" s="12"/>
      <c r="L55" s="12"/>
    </row>
    <row r="56" spans="2:13" ht="15" customHeight="1">
      <c r="B56" s="456" t="s">
        <v>918</v>
      </c>
      <c r="C56" s="132">
        <v>12</v>
      </c>
      <c r="D56" s="473">
        <f>+Notas!F638</f>
        <v>1558501916</v>
      </c>
      <c r="E56" s="455">
        <f>+Notas!G638</f>
        <v>1732453393</v>
      </c>
      <c r="F56" s="456" t="s">
        <v>155</v>
      </c>
      <c r="G56" s="132">
        <v>12</v>
      </c>
      <c r="H56" s="474">
        <f>+Notas!F648</f>
        <v>1558501916</v>
      </c>
      <c r="I56" s="458">
        <f>+Notas!G648</f>
        <v>1732453393</v>
      </c>
      <c r="K56" s="12"/>
      <c r="L56" s="12"/>
    </row>
    <row r="57" spans="2:13">
      <c r="B57" s="43"/>
      <c r="C57" s="43"/>
      <c r="D57" s="452"/>
      <c r="E57" s="452"/>
      <c r="F57" s="43"/>
      <c r="G57" s="43"/>
      <c r="H57" s="452"/>
      <c r="I57" s="452"/>
      <c r="K57" s="12"/>
      <c r="L57" s="12"/>
    </row>
    <row r="58" spans="2:13">
      <c r="B58" s="48" t="s">
        <v>915</v>
      </c>
      <c r="C58" s="43"/>
      <c r="D58" s="48"/>
      <c r="E58" s="82"/>
      <c r="F58" s="48"/>
      <c r="G58" s="43"/>
      <c r="H58" s="83"/>
      <c r="I58" s="83"/>
      <c r="K58" s="12"/>
      <c r="L58" s="12"/>
    </row>
    <row r="59" spans="2:13">
      <c r="D59" s="15"/>
      <c r="E59" s="15"/>
      <c r="F59" s="12"/>
      <c r="H59" s="12"/>
      <c r="I59" s="12"/>
    </row>
    <row r="60" spans="2:13">
      <c r="B60" s="15"/>
      <c r="C60" s="16"/>
      <c r="D60" s="15"/>
      <c r="E60" s="15"/>
      <c r="F60" s="15"/>
      <c r="G60" s="16"/>
      <c r="H60" s="15"/>
      <c r="I60" s="15"/>
      <c r="J60" s="15"/>
      <c r="K60" s="12"/>
    </row>
    <row r="61" spans="2:13" s="15" customFormat="1">
      <c r="C61" s="16"/>
      <c r="G61" s="16"/>
    </row>
    <row r="62" spans="2:13" s="15" customFormat="1">
      <c r="B62" s="16"/>
      <c r="C62" s="16"/>
      <c r="F62" s="16"/>
      <c r="G62" s="16"/>
    </row>
    <row r="63" spans="2:13" s="15" customFormat="1">
      <c r="B63" s="17"/>
      <c r="C63" s="16"/>
      <c r="F63" s="17"/>
      <c r="G63" s="16"/>
    </row>
    <row r="64" spans="2:13" s="15" customFormat="1">
      <c r="C64" s="16"/>
      <c r="G64" s="16"/>
    </row>
    <row r="65" spans="2:9" s="15" customFormat="1">
      <c r="C65" s="16"/>
      <c r="G65" s="16"/>
    </row>
    <row r="66" spans="2:9" s="15" customFormat="1">
      <c r="C66" s="16"/>
      <c r="G66" s="16"/>
    </row>
    <row r="67" spans="2:9" s="15" customFormat="1">
      <c r="C67" s="16"/>
      <c r="G67" s="16"/>
    </row>
    <row r="68" spans="2:9" s="15" customFormat="1">
      <c r="C68" s="16"/>
      <c r="G68" s="16"/>
    </row>
    <row r="69" spans="2:9" s="15" customFormat="1">
      <c r="C69" s="16"/>
      <c r="G69" s="16"/>
    </row>
    <row r="70" spans="2:9" s="15" customFormat="1">
      <c r="B70" s="36"/>
      <c r="C70" s="36"/>
      <c r="D70" s="36"/>
      <c r="E70" s="36"/>
      <c r="F70" s="36"/>
      <c r="G70" s="18"/>
    </row>
    <row r="71" spans="2:9" s="15" customFormat="1">
      <c r="B71" s="36"/>
      <c r="C71" s="36"/>
      <c r="D71" s="36"/>
      <c r="E71" s="36"/>
      <c r="F71" s="36"/>
      <c r="G71" s="18"/>
    </row>
    <row r="72" spans="2:9" s="15" customFormat="1">
      <c r="B72" s="36"/>
      <c r="C72" s="36"/>
      <c r="D72" s="36"/>
      <c r="E72" s="36"/>
      <c r="F72" s="36"/>
      <c r="G72" s="18"/>
      <c r="H72" s="9"/>
      <c r="I72" s="9"/>
    </row>
    <row r="73" spans="2:9">
      <c r="B73" s="36"/>
      <c r="C73" s="36"/>
      <c r="D73" s="36"/>
      <c r="E73" s="36"/>
      <c r="F73" s="36"/>
      <c r="G73" s="18"/>
    </row>
    <row r="74" spans="2:9">
      <c r="B74" s="36"/>
      <c r="C74" s="36"/>
      <c r="D74" s="36"/>
      <c r="E74" s="36"/>
      <c r="F74" s="36"/>
      <c r="G74" s="18"/>
    </row>
  </sheetData>
  <sortState xmlns:xlrd2="http://schemas.microsoft.com/office/spreadsheetml/2017/richdata2" ref="H26:I28">
    <sortCondition ref="H26:H28"/>
  </sortState>
  <mergeCells count="6">
    <mergeCell ref="B11:I11"/>
    <mergeCell ref="B8:I8"/>
    <mergeCell ref="B2:I2"/>
    <mergeCell ref="B5:I5"/>
    <mergeCell ref="B9:I9"/>
    <mergeCell ref="B10:I10"/>
  </mergeCells>
  <pageMargins left="0.24" right="0.25" top="0.43307086614173229" bottom="0.47244094488188981" header="0.31496062992125984" footer="0.31496062992125984"/>
  <pageSetup paperSize="9" scale="58"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4"/>
  <sheetViews>
    <sheetView showGridLines="0" topLeftCell="A36" zoomScale="85" zoomScaleNormal="85" workbookViewId="0">
      <selection activeCell="O47" sqref="O47"/>
    </sheetView>
  </sheetViews>
  <sheetFormatPr baseColWidth="10" defaultColWidth="11.5703125" defaultRowHeight="12.75"/>
  <cols>
    <col min="1" max="1" width="11.5703125" style="9"/>
    <col min="2" max="2" width="61.7109375" style="9" customWidth="1"/>
    <col min="3" max="3" width="8.140625" style="11" customWidth="1"/>
    <col min="4" max="4" width="20.28515625" style="9" customWidth="1"/>
    <col min="5" max="5" width="20.28515625" style="219" customWidth="1"/>
    <col min="6" max="6" width="15.42578125" style="15" bestFit="1" customWidth="1"/>
    <col min="7" max="7" width="15.85546875" style="15" bestFit="1" customWidth="1"/>
    <col min="8" max="8" width="17.140625" style="15" bestFit="1" customWidth="1"/>
    <col min="9" max="9" width="15.42578125" style="9" bestFit="1" customWidth="1"/>
    <col min="10" max="10" width="14.7109375" style="9" bestFit="1" customWidth="1"/>
    <col min="11" max="11" width="13.7109375" style="9" bestFit="1" customWidth="1"/>
    <col min="12" max="16384" width="11.5703125" style="9"/>
  </cols>
  <sheetData>
    <row r="1" spans="2:9">
      <c r="B1" s="44"/>
      <c r="C1" s="208"/>
      <c r="D1" s="44"/>
      <c r="E1" s="209"/>
      <c r="F1" s="76"/>
      <c r="G1" s="76"/>
      <c r="H1" s="76"/>
      <c r="I1" s="44"/>
    </row>
    <row r="2" spans="2:9">
      <c r="B2" s="44"/>
      <c r="C2" s="208"/>
      <c r="D2" s="44"/>
      <c r="E2" s="209"/>
      <c r="F2" s="76"/>
      <c r="G2" s="76"/>
      <c r="H2" s="76"/>
      <c r="I2" s="44"/>
    </row>
    <row r="3" spans="2:9">
      <c r="B3" s="44"/>
      <c r="C3" s="208"/>
      <c r="D3" s="44"/>
      <c r="E3" s="209"/>
      <c r="F3" s="76"/>
      <c r="G3" s="76"/>
      <c r="H3" s="76"/>
      <c r="I3" s="44"/>
    </row>
    <row r="4" spans="2:9">
      <c r="B4" s="44"/>
      <c r="C4" s="208"/>
      <c r="D4" s="44"/>
      <c r="E4" s="209"/>
      <c r="F4" s="76"/>
      <c r="G4" s="76"/>
      <c r="H4" s="76"/>
      <c r="I4" s="44"/>
    </row>
    <row r="5" spans="2:9">
      <c r="B5" s="44"/>
      <c r="C5" s="208"/>
      <c r="D5" s="44"/>
      <c r="E5" s="209"/>
      <c r="F5" s="76"/>
      <c r="G5" s="76"/>
      <c r="H5" s="76"/>
      <c r="I5" s="44"/>
    </row>
    <row r="6" spans="2:9">
      <c r="B6" s="497" t="s">
        <v>298</v>
      </c>
      <c r="C6" s="497"/>
      <c r="D6" s="497"/>
      <c r="E6" s="497"/>
      <c r="F6" s="497"/>
      <c r="G6" s="497"/>
      <c r="H6" s="497"/>
      <c r="I6" s="497"/>
    </row>
    <row r="7" spans="2:9" ht="12.6" customHeight="1">
      <c r="B7" s="42" t="s">
        <v>652</v>
      </c>
      <c r="C7" s="41"/>
      <c r="D7" s="41"/>
      <c r="E7" s="41"/>
      <c r="F7" s="41"/>
      <c r="G7" s="41"/>
      <c r="H7" s="41"/>
      <c r="I7" s="41"/>
    </row>
    <row r="8" spans="2:9" ht="12.6" customHeight="1">
      <c r="B8" s="42" t="s">
        <v>653</v>
      </c>
      <c r="C8" s="41"/>
      <c r="D8" s="41"/>
      <c r="E8" s="41"/>
      <c r="F8" s="41"/>
      <c r="G8" s="41"/>
      <c r="H8" s="41"/>
      <c r="I8" s="41"/>
    </row>
    <row r="9" spans="2:9" ht="12.6" customHeight="1">
      <c r="B9" s="40"/>
      <c r="C9" s="41"/>
      <c r="D9" s="41"/>
      <c r="E9" s="41"/>
      <c r="F9" s="41"/>
      <c r="G9" s="41"/>
      <c r="H9" s="41"/>
      <c r="I9" s="41"/>
    </row>
    <row r="10" spans="2:9" ht="61.5" customHeight="1">
      <c r="B10" s="514" t="s">
        <v>906</v>
      </c>
      <c r="C10" s="514"/>
      <c r="D10" s="514"/>
      <c r="E10" s="514"/>
      <c r="F10" s="76"/>
      <c r="G10" s="76"/>
      <c r="H10" s="76"/>
      <c r="I10" s="44"/>
    </row>
    <row r="11" spans="2:9" ht="21" customHeight="1">
      <c r="B11" s="220" t="s">
        <v>83</v>
      </c>
      <c r="C11" s="221" t="s">
        <v>394</v>
      </c>
      <c r="D11" s="242">
        <v>45291</v>
      </c>
      <c r="E11" s="242">
        <v>44926</v>
      </c>
      <c r="F11" s="76"/>
      <c r="G11" s="76"/>
      <c r="H11" s="76"/>
      <c r="I11" s="44"/>
    </row>
    <row r="12" spans="2:9" ht="15" customHeight="1">
      <c r="B12" s="210" t="s">
        <v>533</v>
      </c>
      <c r="C12" s="211"/>
      <c r="D12" s="212">
        <f>+D16+D17+D18</f>
        <v>25153052185</v>
      </c>
      <c r="E12" s="212">
        <f>+E16+E17+E18</f>
        <v>23361849054</v>
      </c>
      <c r="F12" s="245"/>
      <c r="G12" s="76"/>
      <c r="H12" s="76"/>
      <c r="I12" s="44"/>
    </row>
    <row r="13" spans="2:9" ht="15" customHeight="1">
      <c r="B13" s="213" t="s">
        <v>229</v>
      </c>
      <c r="C13" s="214"/>
      <c r="D13" s="72"/>
      <c r="E13" s="71"/>
      <c r="F13" s="76"/>
      <c r="G13" s="76"/>
      <c r="H13" s="76"/>
      <c r="I13" s="44"/>
    </row>
    <row r="14" spans="2:9" ht="15" customHeight="1">
      <c r="B14" s="213" t="s">
        <v>228</v>
      </c>
      <c r="C14" s="214"/>
      <c r="D14" s="72"/>
      <c r="E14" s="71"/>
      <c r="F14" s="76"/>
      <c r="G14" s="76"/>
      <c r="H14" s="76"/>
      <c r="I14" s="44"/>
    </row>
    <row r="15" spans="2:9" ht="15" customHeight="1">
      <c r="B15" s="213" t="s">
        <v>230</v>
      </c>
      <c r="C15" s="214"/>
      <c r="D15" s="72"/>
      <c r="E15" s="71"/>
      <c r="F15" s="76"/>
      <c r="G15" s="76"/>
      <c r="H15" s="76"/>
      <c r="I15" s="77"/>
    </row>
    <row r="16" spans="2:9" ht="15" customHeight="1">
      <c r="B16" s="93" t="s">
        <v>410</v>
      </c>
      <c r="C16" s="215" t="str">
        <f>+Notas!B441</f>
        <v>5.23.1</v>
      </c>
      <c r="D16" s="73">
        <f>+Notas!D446</f>
        <v>3988551958</v>
      </c>
      <c r="E16" s="73">
        <f>+Notas!E446</f>
        <v>4096375168</v>
      </c>
      <c r="F16" s="76"/>
      <c r="G16" s="76"/>
      <c r="H16" s="76"/>
      <c r="I16" s="77"/>
    </row>
    <row r="17" spans="2:11" ht="15" customHeight="1">
      <c r="B17" s="93" t="s">
        <v>409</v>
      </c>
      <c r="C17" s="215" t="str">
        <f>+Notas!B448</f>
        <v>5.23.2</v>
      </c>
      <c r="D17" s="73">
        <f>+Notas!D456</f>
        <v>18997374826</v>
      </c>
      <c r="E17" s="73">
        <f>+Notas!E456</f>
        <v>17625068280</v>
      </c>
      <c r="F17" s="76"/>
      <c r="G17" s="76"/>
      <c r="H17" s="76"/>
      <c r="I17" s="76"/>
    </row>
    <row r="18" spans="2:11" ht="15" customHeight="1">
      <c r="B18" s="93" t="s">
        <v>422</v>
      </c>
      <c r="C18" s="215" t="str">
        <f>+Notas!B411</f>
        <v>5.20</v>
      </c>
      <c r="D18" s="73">
        <f>+Notas!E416</f>
        <v>2167125401</v>
      </c>
      <c r="E18" s="73">
        <f>+Notas!E417</f>
        <v>1640405606</v>
      </c>
      <c r="F18" s="76"/>
      <c r="G18" s="76"/>
      <c r="H18" s="76"/>
      <c r="I18" s="76"/>
      <c r="J18" s="15"/>
    </row>
    <row r="19" spans="2:11" ht="15" customHeight="1">
      <c r="B19" s="84" t="s">
        <v>8</v>
      </c>
      <c r="C19" s="75"/>
      <c r="D19" s="71">
        <f>+SUM(D20:D21)</f>
        <v>-2797543001</v>
      </c>
      <c r="E19" s="71">
        <f>+SUM(E20:E21)</f>
        <v>-2852843759</v>
      </c>
      <c r="F19" s="245"/>
      <c r="G19" s="76"/>
      <c r="H19" s="76"/>
      <c r="I19" s="76"/>
      <c r="J19" s="12"/>
    </row>
    <row r="20" spans="2:11" ht="15" customHeight="1">
      <c r="B20" s="74" t="s">
        <v>231</v>
      </c>
      <c r="C20" s="75"/>
      <c r="D20" s="73">
        <v>-237602651</v>
      </c>
      <c r="E20" s="73">
        <v>-476148681</v>
      </c>
      <c r="F20" s="76"/>
      <c r="G20" s="76"/>
      <c r="H20" s="76"/>
      <c r="I20" s="76"/>
      <c r="J20" s="12"/>
    </row>
    <row r="21" spans="2:11" ht="15" customHeight="1">
      <c r="B21" s="74" t="s">
        <v>408</v>
      </c>
      <c r="C21" s="75" t="str">
        <f>+Notas!B467</f>
        <v>5.24.1</v>
      </c>
      <c r="D21" s="73">
        <f>-Notas!D477</f>
        <v>-2559940350</v>
      </c>
      <c r="E21" s="73">
        <f>-Notas!E477</f>
        <v>-2376695078</v>
      </c>
      <c r="F21" s="76"/>
      <c r="G21" s="76"/>
      <c r="H21" s="76"/>
      <c r="I21" s="76"/>
    </row>
    <row r="22" spans="2:11" ht="15" customHeight="1">
      <c r="B22" s="84" t="s">
        <v>9</v>
      </c>
      <c r="C22" s="75"/>
      <c r="D22" s="71">
        <f>+D12+D19</f>
        <v>22355509184</v>
      </c>
      <c r="E22" s="71">
        <f>+E12+E19</f>
        <v>20509005295</v>
      </c>
      <c r="F22" s="245"/>
      <c r="G22" s="76"/>
      <c r="H22" s="76"/>
      <c r="I22" s="77"/>
    </row>
    <row r="23" spans="2:11" ht="15" customHeight="1">
      <c r="B23" s="84" t="s">
        <v>226</v>
      </c>
      <c r="C23" s="75"/>
      <c r="D23" s="71">
        <f>SUM(D24:D25)</f>
        <v>-606986865</v>
      </c>
      <c r="E23" s="71">
        <f>SUM(E24:E25)</f>
        <v>-668176552</v>
      </c>
      <c r="F23" s="245"/>
      <c r="G23" s="76"/>
      <c r="H23" s="76"/>
      <c r="I23" s="77"/>
    </row>
    <row r="24" spans="2:11" ht="15" customHeight="1">
      <c r="B24" s="74" t="s">
        <v>10</v>
      </c>
      <c r="C24" s="75"/>
      <c r="D24" s="73">
        <f>-474018226-44189554</f>
        <v>-518207780</v>
      </c>
      <c r="E24" s="73">
        <v>-385295793</v>
      </c>
      <c r="F24" s="76"/>
      <c r="G24" s="76"/>
      <c r="H24" s="76"/>
      <c r="I24" s="77"/>
    </row>
    <row r="25" spans="2:11" ht="15" customHeight="1">
      <c r="B25" s="74" t="s">
        <v>407</v>
      </c>
      <c r="C25" s="75" t="str">
        <f>+Notas!B479</f>
        <v>5.24.2</v>
      </c>
      <c r="D25" s="73">
        <f>-Notas!D486+2</f>
        <v>-88779085</v>
      </c>
      <c r="E25" s="73">
        <f>-Notas!E486</f>
        <v>-282880759</v>
      </c>
      <c r="F25" s="76"/>
      <c r="G25" s="76"/>
      <c r="H25" s="76"/>
      <c r="I25" s="77"/>
      <c r="K25" s="12"/>
    </row>
    <row r="26" spans="2:11" ht="15" customHeight="1">
      <c r="B26" s="84" t="s">
        <v>225</v>
      </c>
      <c r="C26" s="75"/>
      <c r="D26" s="71">
        <f>+SUM(D27:D34)</f>
        <v>-13350633165</v>
      </c>
      <c r="E26" s="71">
        <f>+SUM(E27:E34)</f>
        <v>-12056498116</v>
      </c>
      <c r="F26" s="245"/>
      <c r="G26" s="76"/>
      <c r="H26" s="76"/>
      <c r="I26" s="77"/>
    </row>
    <row r="27" spans="2:11" ht="15" customHeight="1">
      <c r="B27" s="74" t="s">
        <v>227</v>
      </c>
      <c r="C27" s="75"/>
      <c r="D27" s="73">
        <v>-221787514</v>
      </c>
      <c r="E27" s="73">
        <v>-368329443</v>
      </c>
      <c r="F27" s="76"/>
      <c r="G27" s="76"/>
      <c r="H27" s="76"/>
      <c r="I27" s="77"/>
      <c r="K27" s="12"/>
    </row>
    <row r="28" spans="2:11" ht="15" customHeight="1">
      <c r="B28" s="85" t="s">
        <v>11</v>
      </c>
      <c r="C28" s="86"/>
      <c r="D28" s="73">
        <f>-4709536-8945865-41872937</f>
        <v>-55528338</v>
      </c>
      <c r="E28" s="73">
        <v>-15127654</v>
      </c>
      <c r="F28" s="76"/>
      <c r="G28" s="76"/>
      <c r="H28" s="76"/>
      <c r="I28" s="77"/>
    </row>
    <row r="29" spans="2:11" ht="15" customHeight="1">
      <c r="B29" s="74" t="s">
        <v>12</v>
      </c>
      <c r="C29" s="75"/>
      <c r="D29" s="73">
        <v>-325794327</v>
      </c>
      <c r="E29" s="73">
        <v>-309448348</v>
      </c>
      <c r="F29" s="76"/>
      <c r="G29" s="76"/>
      <c r="H29" s="76"/>
      <c r="I29" s="77"/>
      <c r="J29" s="77"/>
      <c r="K29" s="12"/>
    </row>
    <row r="30" spans="2:11" ht="15" customHeight="1">
      <c r="B30" s="74" t="s">
        <v>13</v>
      </c>
      <c r="C30" s="75"/>
      <c r="D30" s="73">
        <f>-262385873+41872937</f>
        <v>-220512936</v>
      </c>
      <c r="E30" s="73">
        <v>-218716212</v>
      </c>
      <c r="F30" s="76"/>
      <c r="G30" s="76"/>
      <c r="H30" s="76"/>
      <c r="I30" s="77"/>
    </row>
    <row r="31" spans="2:11" ht="15" customHeight="1">
      <c r="B31" s="74" t="s">
        <v>14</v>
      </c>
      <c r="C31" s="75"/>
      <c r="D31" s="73">
        <v>-10286177</v>
      </c>
      <c r="E31" s="73">
        <v>-10546024</v>
      </c>
      <c r="F31" s="76"/>
      <c r="G31" s="76"/>
      <c r="H31" s="76"/>
      <c r="I31" s="44"/>
    </row>
    <row r="32" spans="2:11" ht="15" hidden="1" customHeight="1">
      <c r="B32" s="74" t="s">
        <v>15</v>
      </c>
      <c r="C32" s="75"/>
      <c r="D32" s="73">
        <v>0</v>
      </c>
      <c r="E32" s="73">
        <v>0</v>
      </c>
      <c r="F32" s="76"/>
      <c r="G32" s="76"/>
      <c r="H32" s="76"/>
      <c r="I32" s="44"/>
    </row>
    <row r="33" spans="2:9" ht="15" customHeight="1">
      <c r="B33" s="74" t="s">
        <v>16</v>
      </c>
      <c r="C33" s="75"/>
      <c r="D33" s="73">
        <v>-94778500</v>
      </c>
      <c r="E33" s="73">
        <v>-35688120</v>
      </c>
      <c r="F33" s="76"/>
      <c r="G33" s="76"/>
      <c r="H33" s="76"/>
      <c r="I33" s="44"/>
    </row>
    <row r="34" spans="2:9" ht="15" customHeight="1">
      <c r="B34" s="74" t="s">
        <v>406</v>
      </c>
      <c r="C34" s="75" t="str">
        <f>+Notas!B488</f>
        <v>5.24.3</v>
      </c>
      <c r="D34" s="73">
        <f>-Notas!D531</f>
        <v>-12421945373</v>
      </c>
      <c r="E34" s="73">
        <f>-Notas!E531</f>
        <v>-11098642315</v>
      </c>
      <c r="F34" s="76"/>
      <c r="G34" s="76"/>
      <c r="H34" s="76"/>
      <c r="I34" s="44"/>
    </row>
    <row r="35" spans="2:9" ht="15" customHeight="1">
      <c r="B35" s="84" t="s">
        <v>17</v>
      </c>
      <c r="C35" s="75"/>
      <c r="D35" s="71">
        <f>+D22+D23+D26</f>
        <v>8397889154</v>
      </c>
      <c r="E35" s="71">
        <f>+E22+E23+E26</f>
        <v>7784330627</v>
      </c>
      <c r="F35" s="245"/>
      <c r="G35" s="76"/>
      <c r="H35" s="76"/>
      <c r="I35" s="76"/>
    </row>
    <row r="36" spans="2:9" ht="15" customHeight="1">
      <c r="B36" s="84" t="s">
        <v>18</v>
      </c>
      <c r="C36" s="75" t="str">
        <f>+Notas!B534</f>
        <v>5.25</v>
      </c>
      <c r="D36" s="71">
        <f>+D37+D38</f>
        <v>-43585566</v>
      </c>
      <c r="E36" s="71">
        <f>+E37+E38</f>
        <v>-41867927</v>
      </c>
      <c r="F36" s="245"/>
      <c r="G36" s="76"/>
      <c r="H36" s="76"/>
      <c r="I36" s="44"/>
    </row>
    <row r="37" spans="2:9" ht="15" customHeight="1">
      <c r="B37" s="74" t="s">
        <v>405</v>
      </c>
      <c r="C37" s="75"/>
      <c r="D37" s="73">
        <f>+Notas!D539</f>
        <v>26296554</v>
      </c>
      <c r="E37" s="73">
        <f>+Notas!E539</f>
        <v>17125287</v>
      </c>
      <c r="F37" s="76"/>
      <c r="G37" s="76"/>
      <c r="H37" s="76"/>
      <c r="I37" s="44"/>
    </row>
    <row r="38" spans="2:9" ht="15" customHeight="1">
      <c r="B38" s="74" t="s">
        <v>404</v>
      </c>
      <c r="C38" s="75"/>
      <c r="D38" s="73">
        <f>-Notas!D541</f>
        <v>-69882120</v>
      </c>
      <c r="E38" s="73">
        <f>-Notas!E541</f>
        <v>-58993214</v>
      </c>
      <c r="F38" s="76"/>
      <c r="G38" s="76"/>
      <c r="H38" s="76"/>
      <c r="I38" s="44"/>
    </row>
    <row r="39" spans="2:9" ht="15" customHeight="1">
      <c r="B39" s="84" t="s">
        <v>19</v>
      </c>
      <c r="C39" s="75"/>
      <c r="D39" s="73"/>
      <c r="E39" s="449"/>
      <c r="F39" s="76"/>
      <c r="G39" s="76"/>
      <c r="H39" s="76"/>
      <c r="I39" s="44"/>
    </row>
    <row r="40" spans="2:9" ht="15" customHeight="1">
      <c r="B40" s="84" t="s">
        <v>20</v>
      </c>
      <c r="C40" s="75"/>
      <c r="D40" s="71">
        <f>+D41+D42</f>
        <v>4670146666</v>
      </c>
      <c r="E40" s="71">
        <f>+E41+E42</f>
        <v>7859763810</v>
      </c>
      <c r="F40" s="245"/>
      <c r="G40" s="76"/>
      <c r="H40" s="76"/>
      <c r="I40" s="44"/>
    </row>
    <row r="41" spans="2:9" ht="15" customHeight="1">
      <c r="B41" s="74" t="s">
        <v>403</v>
      </c>
      <c r="C41" s="75" t="str">
        <f>+Notas!B547</f>
        <v>5.26.1</v>
      </c>
      <c r="D41" s="73">
        <f>+Notas!D553</f>
        <v>4656407590</v>
      </c>
      <c r="E41" s="73">
        <f>+Notas!E553</f>
        <v>7859763810</v>
      </c>
      <c r="F41" s="76"/>
      <c r="G41" s="76"/>
      <c r="H41" s="76"/>
      <c r="I41" s="44"/>
    </row>
    <row r="42" spans="2:9" ht="15" customHeight="1">
      <c r="B42" s="74" t="s">
        <v>21</v>
      </c>
      <c r="C42" s="75"/>
      <c r="D42" s="450">
        <v>13739076</v>
      </c>
      <c r="E42" s="73">
        <v>0</v>
      </c>
      <c r="F42" s="76"/>
      <c r="G42" s="76"/>
      <c r="H42" s="76"/>
      <c r="I42" s="44"/>
    </row>
    <row r="43" spans="2:9" ht="15" customHeight="1">
      <c r="B43" s="84" t="s">
        <v>22</v>
      </c>
      <c r="C43" s="75"/>
      <c r="D43" s="72">
        <f>+D44+D45</f>
        <v>-3319328689</v>
      </c>
      <c r="E43" s="72">
        <f>+E44+E45</f>
        <v>-6940213005</v>
      </c>
      <c r="F43" s="245"/>
      <c r="G43" s="76"/>
      <c r="H43" s="76"/>
      <c r="I43" s="44"/>
    </row>
    <row r="44" spans="2:9" ht="15" customHeight="1">
      <c r="B44" s="74" t="s">
        <v>402</v>
      </c>
      <c r="C44" s="75" t="str">
        <f>+Notas!B555</f>
        <v>5.26.2</v>
      </c>
      <c r="D44" s="450">
        <f>-Notas!D561</f>
        <v>-3319328689</v>
      </c>
      <c r="E44" s="73">
        <f>-Notas!E561</f>
        <v>-6935271215</v>
      </c>
      <c r="F44" s="76"/>
      <c r="G44" s="76"/>
      <c r="H44" s="76"/>
      <c r="I44" s="44"/>
    </row>
    <row r="45" spans="2:9" ht="15" customHeight="1">
      <c r="B45" s="74" t="s">
        <v>21</v>
      </c>
      <c r="C45" s="75"/>
      <c r="D45" s="450">
        <v>0</v>
      </c>
      <c r="E45" s="73">
        <v>-4941790</v>
      </c>
      <c r="F45" s="76"/>
      <c r="G45" s="76"/>
      <c r="H45" s="76"/>
      <c r="I45" s="44"/>
    </row>
    <row r="46" spans="2:9" ht="15" customHeight="1">
      <c r="B46" s="84" t="s">
        <v>23</v>
      </c>
      <c r="C46" s="75"/>
      <c r="D46" s="72">
        <f>+D47</f>
        <v>0</v>
      </c>
      <c r="E46" s="71">
        <v>0</v>
      </c>
      <c r="F46" s="76"/>
      <c r="G46" s="76"/>
      <c r="H46" s="76"/>
      <c r="I46" s="44"/>
    </row>
    <row r="47" spans="2:9" ht="15" customHeight="1">
      <c r="B47" s="74" t="s">
        <v>401</v>
      </c>
      <c r="C47" s="75" t="s">
        <v>671</v>
      </c>
      <c r="D47" s="450">
        <v>0</v>
      </c>
      <c r="E47" s="73">
        <v>0</v>
      </c>
      <c r="F47" s="76"/>
      <c r="G47" s="76"/>
      <c r="H47" s="76"/>
      <c r="I47" s="44"/>
    </row>
    <row r="48" spans="2:9" ht="15" customHeight="1">
      <c r="B48" s="74" t="s">
        <v>829</v>
      </c>
      <c r="C48" s="75"/>
      <c r="D48" s="450"/>
      <c r="E48" s="73"/>
      <c r="F48" s="76"/>
      <c r="G48" s="76"/>
      <c r="H48" s="76"/>
      <c r="I48" s="44"/>
    </row>
    <row r="49" spans="2:11" ht="15" customHeight="1">
      <c r="B49" s="84" t="s">
        <v>24</v>
      </c>
      <c r="C49" s="75"/>
      <c r="D49" s="72">
        <v>0</v>
      </c>
      <c r="E49" s="71">
        <v>0</v>
      </c>
      <c r="F49" s="76"/>
      <c r="G49" s="76"/>
      <c r="H49" s="76"/>
      <c r="I49" s="44"/>
    </row>
    <row r="50" spans="2:11" ht="15" customHeight="1">
      <c r="B50" s="74" t="s">
        <v>25</v>
      </c>
      <c r="C50" s="75"/>
      <c r="D50" s="450">
        <v>0</v>
      </c>
      <c r="E50" s="73">
        <v>0</v>
      </c>
      <c r="F50" s="76"/>
      <c r="G50" s="76"/>
      <c r="H50" s="76"/>
      <c r="I50" s="44"/>
    </row>
    <row r="51" spans="2:11" ht="15" customHeight="1">
      <c r="B51" s="74" t="s">
        <v>26</v>
      </c>
      <c r="C51" s="75"/>
      <c r="D51" s="450">
        <v>0</v>
      </c>
      <c r="E51" s="73">
        <v>0</v>
      </c>
      <c r="F51" s="76"/>
      <c r="G51" s="76"/>
      <c r="H51" s="76"/>
      <c r="I51" s="44"/>
    </row>
    <row r="52" spans="2:11" ht="15" customHeight="1">
      <c r="B52" s="84" t="s">
        <v>27</v>
      </c>
      <c r="C52" s="75"/>
      <c r="D52" s="72">
        <f>+D35+D36+D40+D43+D46</f>
        <v>9705121565</v>
      </c>
      <c r="E52" s="72">
        <f>+E35+E36+E40+E43+E46</f>
        <v>8662013505</v>
      </c>
      <c r="F52" s="245"/>
      <c r="G52" s="76"/>
      <c r="H52" s="76"/>
      <c r="I52" s="77"/>
    </row>
    <row r="53" spans="2:11" ht="15" customHeight="1">
      <c r="B53" s="84" t="s">
        <v>28</v>
      </c>
      <c r="C53" s="75"/>
      <c r="D53" s="73">
        <v>-507710861</v>
      </c>
      <c r="E53" s="73">
        <v>-306264123</v>
      </c>
      <c r="F53" s="76"/>
      <c r="G53" s="76"/>
      <c r="H53" s="76"/>
      <c r="I53" s="44"/>
    </row>
    <row r="54" spans="2:11" ht="15" customHeight="1">
      <c r="B54" s="87" t="s">
        <v>29</v>
      </c>
      <c r="C54" s="88"/>
      <c r="D54" s="89">
        <f>+D52+D53</f>
        <v>9197410704</v>
      </c>
      <c r="E54" s="89">
        <f>+E52+E53</f>
        <v>8355749382</v>
      </c>
      <c r="F54" s="246"/>
      <c r="G54" s="76"/>
      <c r="H54" s="76"/>
      <c r="I54" s="44"/>
    </row>
    <row r="55" spans="2:11" ht="15" customHeight="1">
      <c r="B55" s="44" t="s">
        <v>915</v>
      </c>
      <c r="C55" s="208"/>
      <c r="D55" s="76"/>
      <c r="E55" s="216"/>
      <c r="F55" s="76"/>
      <c r="G55" s="76"/>
      <c r="H55" s="76"/>
      <c r="I55" s="44"/>
      <c r="J55" s="15"/>
    </row>
    <row r="56" spans="2:11">
      <c r="D56" s="217"/>
      <c r="E56" s="217"/>
    </row>
    <row r="57" spans="2:11">
      <c r="B57" s="218"/>
      <c r="D57" s="255"/>
      <c r="E57" s="255"/>
      <c r="J57" s="15"/>
      <c r="K57" s="15"/>
    </row>
    <row r="58" spans="2:11">
      <c r="B58" s="218"/>
      <c r="D58" s="12"/>
      <c r="E58" s="256"/>
      <c r="K58" s="15"/>
    </row>
    <row r="59" spans="2:11">
      <c r="D59" s="12"/>
      <c r="E59" s="12"/>
    </row>
    <row r="60" spans="2:11">
      <c r="E60" s="217"/>
    </row>
    <row r="62" spans="2:11">
      <c r="D62" s="12"/>
    </row>
    <row r="70" spans="5:8">
      <c r="E70" s="509"/>
      <c r="F70" s="509"/>
      <c r="G70" s="509"/>
      <c r="H70" s="509"/>
    </row>
    <row r="71" spans="5:8">
      <c r="E71" s="509"/>
      <c r="F71" s="509"/>
      <c r="G71" s="509"/>
      <c r="H71" s="509"/>
    </row>
    <row r="72" spans="5:8">
      <c r="E72" s="509"/>
      <c r="F72" s="509"/>
      <c r="G72" s="509"/>
      <c r="H72" s="509"/>
    </row>
    <row r="73" spans="5:8">
      <c r="E73" s="509"/>
      <c r="F73" s="509"/>
      <c r="G73" s="509"/>
      <c r="H73" s="509"/>
    </row>
    <row r="74" spans="5:8">
      <c r="E74" s="509"/>
      <c r="F74" s="509"/>
      <c r="G74" s="509"/>
      <c r="H74" s="509"/>
    </row>
  </sheetData>
  <mergeCells count="3">
    <mergeCell ref="B10:E10"/>
    <mergeCell ref="E70:H74"/>
    <mergeCell ref="B6:I6"/>
  </mergeCells>
  <pageMargins left="0.9" right="0.70866141732283472" top="0.56999999999999995" bottom="0.74803149606299213" header="0.31496062992125984" footer="0.31496062992125984"/>
  <pageSetup paperSize="9" scale="76"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B47AC-4956-486F-912E-4F7F669B57A4}">
  <sheetPr>
    <pageSetUpPr fitToPage="1"/>
  </sheetPr>
  <dimension ref="B6:O63"/>
  <sheetViews>
    <sheetView showGridLines="0" topLeftCell="B22" zoomScale="85" zoomScaleNormal="85" workbookViewId="0">
      <selection activeCell="O60" sqref="O60"/>
    </sheetView>
  </sheetViews>
  <sheetFormatPr baseColWidth="10" defaultColWidth="11.5703125" defaultRowHeight="12.75"/>
  <cols>
    <col min="1" max="1" width="11.5703125" style="19"/>
    <col min="2" max="2" width="90.85546875" style="44" customWidth="1"/>
    <col min="3" max="3" width="19.28515625" style="44" customWidth="1"/>
    <col min="4" max="4" width="19.7109375" style="101" customWidth="1"/>
    <col min="5" max="5" width="17.85546875" style="19" customWidth="1"/>
    <col min="6" max="6" width="2.42578125" style="19" customWidth="1"/>
    <col min="7" max="7" width="0" style="19" hidden="1" customWidth="1"/>
    <col min="8" max="8" width="27.28515625" style="19" hidden="1" customWidth="1"/>
    <col min="9" max="9" width="23.85546875" style="20" hidden="1" customWidth="1"/>
    <col min="10" max="11" width="13.5703125" style="19" hidden="1" customWidth="1"/>
    <col min="12" max="12" width="11.5703125" style="19" hidden="1" customWidth="1"/>
    <col min="13" max="13" width="0" style="19" hidden="1" customWidth="1"/>
    <col min="14" max="14" width="11.5703125" style="19"/>
    <col min="15" max="15" width="13.42578125" style="19" customWidth="1"/>
    <col min="16" max="16384" width="11.5703125" style="19"/>
  </cols>
  <sheetData>
    <row r="6" spans="2:9">
      <c r="B6" s="515" t="s">
        <v>298</v>
      </c>
      <c r="C6" s="515"/>
      <c r="D6" s="515"/>
      <c r="E6" s="515"/>
      <c r="F6" s="515"/>
      <c r="G6" s="515"/>
      <c r="H6" s="515"/>
      <c r="I6" s="515"/>
    </row>
    <row r="7" spans="2:9" ht="12.6" customHeight="1">
      <c r="B7" s="40" t="s">
        <v>652</v>
      </c>
      <c r="C7" s="41"/>
      <c r="D7" s="41"/>
      <c r="E7" s="38"/>
      <c r="F7" s="38"/>
      <c r="G7" s="38"/>
      <c r="H7" s="38"/>
      <c r="I7" s="38"/>
    </row>
    <row r="8" spans="2:9" ht="12.6" customHeight="1">
      <c r="B8" s="40" t="s">
        <v>653</v>
      </c>
      <c r="C8" s="41"/>
      <c r="D8" s="41"/>
      <c r="E8" s="38"/>
      <c r="F8" s="38"/>
      <c r="G8" s="38"/>
      <c r="H8" s="38"/>
      <c r="I8" s="38"/>
    </row>
    <row r="9" spans="2:9" ht="15.75">
      <c r="B9" s="519"/>
      <c r="C9" s="519"/>
      <c r="D9" s="519"/>
    </row>
    <row r="10" spans="2:9" ht="59.25" customHeight="1">
      <c r="B10" s="516" t="s">
        <v>907</v>
      </c>
      <c r="C10" s="516"/>
      <c r="D10" s="516"/>
    </row>
    <row r="12" spans="2:9" ht="27" customHeight="1">
      <c r="B12" s="221" t="s">
        <v>659</v>
      </c>
      <c r="C12" s="242">
        <v>45291</v>
      </c>
      <c r="D12" s="242">
        <v>44926</v>
      </c>
      <c r="H12" s="19" t="s">
        <v>253</v>
      </c>
      <c r="I12" s="20">
        <f>+'[1]Balance General'!C15</f>
        <v>114620494</v>
      </c>
    </row>
    <row r="13" spans="2:9" ht="15" customHeight="1">
      <c r="B13" s="75" t="s">
        <v>30</v>
      </c>
      <c r="C13" s="74"/>
      <c r="D13" s="92"/>
      <c r="H13" s="19" t="s">
        <v>254</v>
      </c>
      <c r="I13" s="20">
        <f>+'[1]Estado de Resultados'!B4</f>
        <v>13525418929</v>
      </c>
    </row>
    <row r="14" spans="2:9" ht="15" customHeight="1">
      <c r="B14" s="93" t="s">
        <v>31</v>
      </c>
      <c r="C14" s="259">
        <v>19101062475</v>
      </c>
      <c r="D14" s="73">
        <v>19281137935</v>
      </c>
    </row>
    <row r="15" spans="2:9" ht="15" customHeight="1">
      <c r="B15" s="74" t="s">
        <v>32</v>
      </c>
      <c r="C15" s="260">
        <v>-7836757914</v>
      </c>
      <c r="D15" s="94">
        <v>-9285035538</v>
      </c>
    </row>
    <row r="16" spans="2:9" ht="15" customHeight="1">
      <c r="B16" s="74" t="s">
        <v>33</v>
      </c>
      <c r="C16" s="260">
        <v>-6668928713</v>
      </c>
      <c r="D16" s="95">
        <v>-4201151096</v>
      </c>
    </row>
    <row r="17" spans="2:13" ht="15" customHeight="1">
      <c r="B17" s="96" t="s">
        <v>34</v>
      </c>
      <c r="C17" s="97">
        <f>+SUM(C14:C16)</f>
        <v>4595375848</v>
      </c>
      <c r="D17" s="97">
        <f>+SUM(D14:D16)</f>
        <v>5794951301</v>
      </c>
      <c r="E17" s="24"/>
      <c r="H17" s="19" t="s">
        <v>255</v>
      </c>
      <c r="I17" s="20">
        <f>+'[1]Balance General'!B15</f>
        <v>195717985</v>
      </c>
    </row>
    <row r="18" spans="2:13" ht="15" customHeight="1">
      <c r="B18" s="84" t="s">
        <v>35</v>
      </c>
      <c r="C18" s="73"/>
      <c r="D18" s="73"/>
      <c r="I18" s="20">
        <f>+I12+I13-I17</f>
        <v>13444321438</v>
      </c>
    </row>
    <row r="19" spans="2:13" ht="15" customHeight="1">
      <c r="B19" s="74" t="s">
        <v>36</v>
      </c>
      <c r="C19" s="73">
        <v>10145792643</v>
      </c>
      <c r="D19" s="73">
        <v>0</v>
      </c>
    </row>
    <row r="20" spans="2:13" ht="15" customHeight="1">
      <c r="B20" s="84" t="s">
        <v>37</v>
      </c>
      <c r="C20" s="73"/>
      <c r="D20" s="73"/>
    </row>
    <row r="21" spans="2:13" ht="15" customHeight="1">
      <c r="B21" s="85" t="s">
        <v>38</v>
      </c>
      <c r="C21" s="73">
        <v>0</v>
      </c>
      <c r="D21" s="73">
        <v>0</v>
      </c>
    </row>
    <row r="22" spans="2:13" ht="15" customHeight="1">
      <c r="B22" s="84" t="s">
        <v>39</v>
      </c>
      <c r="C22" s="98">
        <f>+C17+C19+C21</f>
        <v>14741168491</v>
      </c>
      <c r="D22" s="98">
        <f>+D17+D19+D21</f>
        <v>5794951301</v>
      </c>
      <c r="H22" s="517" t="s">
        <v>83</v>
      </c>
      <c r="I22" s="518" t="s">
        <v>142</v>
      </c>
      <c r="J22" s="518"/>
    </row>
    <row r="23" spans="2:13" ht="15" customHeight="1">
      <c r="B23" s="74" t="s">
        <v>40</v>
      </c>
      <c r="C23" s="73">
        <v>-28819784</v>
      </c>
      <c r="D23" s="73">
        <v>-1128693984</v>
      </c>
      <c r="H23" s="517"/>
      <c r="I23" s="21">
        <v>43830</v>
      </c>
      <c r="J23" s="21">
        <v>43465</v>
      </c>
    </row>
    <row r="24" spans="2:13" ht="15" customHeight="1">
      <c r="B24" s="84" t="s">
        <v>41</v>
      </c>
      <c r="C24" s="71">
        <f>+C22+C23</f>
        <v>14712348707</v>
      </c>
      <c r="D24" s="71">
        <f>+D22+D23</f>
        <v>4666257317</v>
      </c>
      <c r="E24" s="24"/>
      <c r="H24" s="22" t="s">
        <v>146</v>
      </c>
      <c r="I24" s="23"/>
      <c r="J24" s="23"/>
    </row>
    <row r="25" spans="2:13" ht="15" customHeight="1">
      <c r="B25" s="99" t="s">
        <v>46</v>
      </c>
      <c r="C25" s="73"/>
      <c r="D25" s="73"/>
      <c r="H25" s="22" t="s">
        <v>191</v>
      </c>
      <c r="I25" s="23">
        <v>22071042</v>
      </c>
      <c r="J25" s="23"/>
    </row>
    <row r="26" spans="2:13" ht="15" customHeight="1">
      <c r="B26" s="74" t="s">
        <v>42</v>
      </c>
      <c r="C26" s="73">
        <v>-1698600000</v>
      </c>
      <c r="D26" s="73">
        <v>-3150700000</v>
      </c>
      <c r="H26" s="22" t="s">
        <v>182</v>
      </c>
      <c r="I26" s="23">
        <f>790947060+9999</f>
        <v>790957059</v>
      </c>
      <c r="J26" s="23">
        <v>572469818</v>
      </c>
      <c r="K26" s="24">
        <f>+I26+I25-J26</f>
        <v>240558283</v>
      </c>
    </row>
    <row r="27" spans="2:13" ht="15" customHeight="1">
      <c r="B27" s="74" t="s">
        <v>43</v>
      </c>
      <c r="C27" s="73">
        <v>24705051019</v>
      </c>
      <c r="D27" s="73">
        <v>107154280068</v>
      </c>
      <c r="H27" s="22" t="s">
        <v>206</v>
      </c>
      <c r="I27" s="23">
        <f>9999+94536607</f>
        <v>94546606</v>
      </c>
      <c r="J27" s="23">
        <v>49183455</v>
      </c>
      <c r="K27" s="24">
        <f>+J27-I27</f>
        <v>-45363151</v>
      </c>
      <c r="M27" s="25"/>
    </row>
    <row r="28" spans="2:13" ht="15" customHeight="1">
      <c r="B28" s="74" t="s">
        <v>659</v>
      </c>
      <c r="C28" s="73">
        <v>-536918270</v>
      </c>
      <c r="D28" s="73">
        <v>-343548111</v>
      </c>
      <c r="H28" s="22" t="s">
        <v>192</v>
      </c>
      <c r="I28" s="23"/>
      <c r="J28" s="23">
        <v>5222547</v>
      </c>
      <c r="M28" s="25"/>
    </row>
    <row r="29" spans="2:13" s="26" customFormat="1" ht="15" hidden="1" customHeight="1">
      <c r="B29" s="74" t="s">
        <v>804</v>
      </c>
      <c r="C29" s="73">
        <v>0</v>
      </c>
      <c r="D29" s="73">
        <v>0</v>
      </c>
      <c r="H29" s="27"/>
      <c r="I29" s="28"/>
      <c r="J29" s="28"/>
      <c r="M29" s="29"/>
    </row>
    <row r="30" spans="2:13" s="26" customFormat="1" ht="15" customHeight="1">
      <c r="B30" s="74" t="s">
        <v>788</v>
      </c>
      <c r="C30" s="73">
        <v>3988551958</v>
      </c>
      <c r="D30" s="73">
        <v>4096375168</v>
      </c>
      <c r="H30" s="27"/>
      <c r="I30" s="28"/>
      <c r="J30" s="28"/>
      <c r="M30" s="29"/>
    </row>
    <row r="31" spans="2:13" ht="15" customHeight="1">
      <c r="B31" s="84" t="s">
        <v>44</v>
      </c>
      <c r="C31" s="71">
        <f>+SUM(C26:C30)</f>
        <v>26458084707</v>
      </c>
      <c r="D31" s="71">
        <f>+D26+D27+D28+D30</f>
        <v>107756407125</v>
      </c>
      <c r="E31" s="24"/>
      <c r="H31" s="30" t="s">
        <v>84</v>
      </c>
      <c r="I31" s="31">
        <f>SUM(I24:I28)</f>
        <v>907574707</v>
      </c>
      <c r="J31" s="31">
        <f>SUM(J25:J28)</f>
        <v>626875820</v>
      </c>
      <c r="M31" s="25"/>
    </row>
    <row r="32" spans="2:13" ht="15" customHeight="1">
      <c r="B32" s="99" t="s">
        <v>45</v>
      </c>
      <c r="C32" s="73"/>
      <c r="D32" s="73"/>
      <c r="M32" s="25"/>
    </row>
    <row r="33" spans="2:15" ht="15" customHeight="1">
      <c r="B33" s="74" t="s">
        <v>47</v>
      </c>
      <c r="C33" s="73">
        <v>-31493435449</v>
      </c>
      <c r="D33" s="73">
        <v>-93470371212</v>
      </c>
      <c r="M33" s="25"/>
    </row>
    <row r="34" spans="2:15" ht="15" customHeight="1">
      <c r="B34" s="74" t="s">
        <v>48</v>
      </c>
      <c r="C34" s="73">
        <v>-5832986920</v>
      </c>
      <c r="D34" s="73">
        <v>-7662334166</v>
      </c>
      <c r="E34" s="24"/>
      <c r="M34" s="25"/>
    </row>
    <row r="35" spans="2:15" ht="15" customHeight="1">
      <c r="B35" s="74" t="s">
        <v>804</v>
      </c>
      <c r="C35" s="73">
        <v>-5476403274</v>
      </c>
      <c r="D35" s="73">
        <v>-8332311498</v>
      </c>
      <c r="M35" s="25"/>
    </row>
    <row r="36" spans="2:15" ht="15" customHeight="1">
      <c r="B36" s="84" t="s">
        <v>49</v>
      </c>
      <c r="C36" s="71">
        <f>SUM(C33:C35)</f>
        <v>-42802825643</v>
      </c>
      <c r="D36" s="71">
        <f>SUM(D33:D35)</f>
        <v>-109465016876</v>
      </c>
      <c r="E36" s="24"/>
      <c r="M36" s="25"/>
    </row>
    <row r="37" spans="2:15" s="26" customFormat="1" ht="15" customHeight="1">
      <c r="B37" s="84" t="s">
        <v>189</v>
      </c>
      <c r="C37" s="73">
        <v>13739076</v>
      </c>
      <c r="D37" s="73">
        <v>-4941790</v>
      </c>
      <c r="E37" s="32"/>
      <c r="I37" s="33"/>
      <c r="M37" s="29"/>
    </row>
    <row r="38" spans="2:15" ht="15" customHeight="1">
      <c r="B38" s="84" t="s">
        <v>731</v>
      </c>
      <c r="C38" s="72">
        <f>+C24+C31+C37+C36</f>
        <v>-1618653153</v>
      </c>
      <c r="D38" s="72">
        <f>+D24+D31+D37+D36</f>
        <v>2952705776</v>
      </c>
      <c r="M38" s="25"/>
    </row>
    <row r="39" spans="2:15" ht="15" customHeight="1">
      <c r="B39" s="84" t="s">
        <v>50</v>
      </c>
      <c r="C39" s="72">
        <f>+D40</f>
        <v>3426905609</v>
      </c>
      <c r="D39" s="72">
        <v>474199833</v>
      </c>
      <c r="H39" s="19" t="s">
        <v>256</v>
      </c>
      <c r="I39" s="20">
        <f>-'[1]Balance General'!F6</f>
        <v>-36585379</v>
      </c>
      <c r="M39" s="25"/>
    </row>
    <row r="40" spans="2:15" ht="15" customHeight="1">
      <c r="B40" s="87" t="s">
        <v>51</v>
      </c>
      <c r="C40" s="89">
        <f>+C38+C39</f>
        <v>1808252456</v>
      </c>
      <c r="D40" s="89">
        <f>+D38+D39</f>
        <v>3426905609</v>
      </c>
      <c r="E40" s="24"/>
      <c r="M40" s="25"/>
      <c r="O40" s="24"/>
    </row>
    <row r="41" spans="2:15" ht="15" customHeight="1">
      <c r="B41" s="44" t="s">
        <v>915</v>
      </c>
      <c r="C41" s="77"/>
      <c r="D41" s="100"/>
      <c r="H41" s="19" t="s">
        <v>257</v>
      </c>
      <c r="I41" s="20">
        <f>+'[1]Balance General'!E6</f>
        <v>29209612</v>
      </c>
      <c r="M41" s="25"/>
      <c r="O41" s="24"/>
    </row>
    <row r="42" spans="2:15" ht="24.75" customHeight="1">
      <c r="C42" s="100"/>
      <c r="D42" s="100"/>
      <c r="M42" s="25"/>
    </row>
    <row r="43" spans="2:15">
      <c r="C43" s="77"/>
      <c r="M43" s="25"/>
    </row>
    <row r="44" spans="2:15">
      <c r="M44" s="25"/>
    </row>
    <row r="45" spans="2:15">
      <c r="M45" s="25"/>
    </row>
    <row r="46" spans="2:15">
      <c r="H46" s="19" t="s">
        <v>258</v>
      </c>
      <c r="I46" s="20">
        <f>-[1]Notas!C410-[1]Notas!C412-[1]Notas!C413-[1]Notas!C414-[1]Notas!C415-[1]Notas!C409----[1]Notas!C420-[1]Notas!C421-[1]Notas!C422-[1]Notas!C433</f>
        <v>-3375050161</v>
      </c>
      <c r="M46" s="25"/>
    </row>
    <row r="47" spans="2:15">
      <c r="H47" s="19" t="s">
        <v>259</v>
      </c>
      <c r="I47" s="20">
        <f>+'[1]Balance General'!E12+[1]Notas!C319</f>
        <v>866811302</v>
      </c>
      <c r="M47" s="25"/>
    </row>
    <row r="48" spans="2:15">
      <c r="I48" s="20">
        <f>SUM(I44:I47)</f>
        <v>-2508238859</v>
      </c>
      <c r="M48" s="25"/>
    </row>
    <row r="49" spans="2:13">
      <c r="M49" s="25"/>
    </row>
    <row r="50" spans="2:13">
      <c r="H50" s="19" t="s">
        <v>260</v>
      </c>
      <c r="I50" s="20">
        <f>-'[1]Balance General'!F11</f>
        <v>-790947061</v>
      </c>
      <c r="M50" s="25"/>
    </row>
    <row r="51" spans="2:13">
      <c r="H51" s="19" t="s">
        <v>261</v>
      </c>
      <c r="I51" s="20">
        <f>-'[1]Estado de Resultados'!B43</f>
        <v>-853165781</v>
      </c>
      <c r="M51" s="25"/>
    </row>
    <row r="52" spans="2:13">
      <c r="H52" s="19" t="s">
        <v>262</v>
      </c>
      <c r="I52" s="20">
        <f>+'[1]Balance General'!E11</f>
        <v>853165781</v>
      </c>
      <c r="M52" s="25"/>
    </row>
    <row r="53" spans="2:13">
      <c r="I53" s="20">
        <f>SUM(I50:I52)</f>
        <v>-790947061</v>
      </c>
      <c r="M53" s="25"/>
    </row>
    <row r="54" spans="2:13">
      <c r="M54" s="25"/>
    </row>
    <row r="55" spans="2:13">
      <c r="B55" s="509"/>
      <c r="C55" s="509"/>
      <c r="D55" s="509"/>
      <c r="E55" s="509"/>
      <c r="M55" s="25"/>
    </row>
    <row r="56" spans="2:13">
      <c r="B56" s="509"/>
      <c r="C56" s="509"/>
      <c r="D56" s="509"/>
      <c r="E56" s="509"/>
      <c r="H56" s="19" t="s">
        <v>263</v>
      </c>
      <c r="I56" s="20">
        <v>-29281846</v>
      </c>
      <c r="M56" s="25"/>
    </row>
    <row r="57" spans="2:13">
      <c r="B57" s="509"/>
      <c r="C57" s="509"/>
      <c r="D57" s="509"/>
      <c r="E57" s="509"/>
      <c r="H57" s="19" t="s">
        <v>264</v>
      </c>
      <c r="I57" s="20">
        <v>102193461</v>
      </c>
      <c r="M57" s="25"/>
    </row>
    <row r="58" spans="2:13">
      <c r="B58" s="509"/>
      <c r="C58" s="509"/>
      <c r="D58" s="509"/>
      <c r="E58" s="509"/>
      <c r="I58" s="20">
        <f>SUM(I56:I57)</f>
        <v>72911615</v>
      </c>
      <c r="M58" s="25"/>
    </row>
    <row r="59" spans="2:13">
      <c r="B59" s="509"/>
      <c r="C59" s="509"/>
      <c r="D59" s="509"/>
      <c r="E59" s="509"/>
      <c r="M59" s="25"/>
    </row>
    <row r="62" spans="2:13">
      <c r="H62" s="34" t="s">
        <v>266</v>
      </c>
      <c r="I62" s="20">
        <v>0</v>
      </c>
    </row>
    <row r="63" spans="2:13">
      <c r="H63" s="34" t="s">
        <v>265</v>
      </c>
      <c r="I63" s="35">
        <f>790564860+781039</f>
        <v>791345899</v>
      </c>
    </row>
  </sheetData>
  <mergeCells count="6">
    <mergeCell ref="B6:I6"/>
    <mergeCell ref="B10:D10"/>
    <mergeCell ref="H22:H23"/>
    <mergeCell ref="I22:J22"/>
    <mergeCell ref="B55:E59"/>
    <mergeCell ref="B9:D9"/>
  </mergeCells>
  <pageMargins left="0.34" right="0.25" top="0.74803149606299213" bottom="0.74803149606299213" header="0.31496062992125984" footer="0.31496062992125984"/>
  <pageSetup paperSize="9" scale="75"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6:R42"/>
  <sheetViews>
    <sheetView showGridLines="0" topLeftCell="A8" zoomScale="85" zoomScaleNormal="85" workbookViewId="0">
      <selection activeCell="T20" sqref="T20"/>
    </sheetView>
  </sheetViews>
  <sheetFormatPr baseColWidth="10" defaultColWidth="11.28515625" defaultRowHeight="12.75"/>
  <cols>
    <col min="1" max="1" width="2.7109375" style="44" customWidth="1"/>
    <col min="2" max="2" width="36.28515625" style="44" customWidth="1"/>
    <col min="3" max="3" width="12.7109375" style="44" customWidth="1"/>
    <col min="4" max="4" width="15.5703125" style="44" customWidth="1"/>
    <col min="5" max="5" width="12.7109375" style="44" customWidth="1"/>
    <col min="6" max="6" width="17" style="44" bestFit="1" customWidth="1"/>
    <col min="7" max="7" width="14.7109375" style="44" customWidth="1"/>
    <col min="8" max="8" width="16.140625" style="44" customWidth="1"/>
    <col min="9" max="9" width="14.28515625" style="44" customWidth="1"/>
    <col min="10" max="10" width="12.7109375" style="44" customWidth="1"/>
    <col min="11" max="11" width="16.42578125" style="44" bestFit="1" customWidth="1"/>
    <col min="12" max="12" width="16.28515625" style="44" customWidth="1"/>
    <col min="13" max="13" width="14.85546875" style="44" bestFit="1" customWidth="1"/>
    <col min="14" max="14" width="15.7109375" style="44" customWidth="1"/>
    <col min="15" max="15" width="2.7109375" style="44" customWidth="1"/>
    <col min="16" max="16" width="16" style="44" bestFit="1" customWidth="1"/>
    <col min="17" max="16384" width="11.28515625" style="44"/>
  </cols>
  <sheetData>
    <row r="6" spans="2:16">
      <c r="B6" s="497" t="s">
        <v>298</v>
      </c>
      <c r="C6" s="497"/>
      <c r="D6" s="497"/>
      <c r="E6" s="497"/>
      <c r="F6" s="497"/>
      <c r="G6" s="497"/>
      <c r="H6" s="497"/>
      <c r="I6" s="497"/>
    </row>
    <row r="7" spans="2:16" ht="12.6" customHeight="1">
      <c r="B7" s="40" t="s">
        <v>652</v>
      </c>
      <c r="C7" s="41"/>
      <c r="D7" s="41"/>
      <c r="E7" s="41"/>
      <c r="F7" s="41"/>
      <c r="G7" s="41"/>
      <c r="H7" s="41"/>
      <c r="I7" s="41"/>
    </row>
    <row r="8" spans="2:16" ht="12.6" customHeight="1">
      <c r="B8" s="40" t="s">
        <v>653</v>
      </c>
      <c r="C8" s="41"/>
      <c r="D8" s="41"/>
      <c r="E8" s="41"/>
      <c r="F8" s="41"/>
      <c r="G8" s="41"/>
      <c r="H8" s="41"/>
      <c r="I8" s="41"/>
    </row>
    <row r="9" spans="2:16" ht="15.75">
      <c r="B9" s="519"/>
      <c r="C9" s="519"/>
      <c r="D9" s="519"/>
      <c r="E9" s="519"/>
      <c r="F9" s="519"/>
      <c r="G9" s="519"/>
      <c r="H9" s="519"/>
      <c r="I9" s="519"/>
      <c r="J9" s="519"/>
      <c r="K9" s="519"/>
      <c r="L9" s="519"/>
      <c r="M9" s="519"/>
      <c r="N9" s="519"/>
    </row>
    <row r="10" spans="2:16" ht="18.75" customHeight="1">
      <c r="B10" s="516" t="s">
        <v>714</v>
      </c>
      <c r="C10" s="516"/>
      <c r="D10" s="516"/>
      <c r="E10" s="516"/>
      <c r="F10" s="516"/>
      <c r="G10" s="516"/>
      <c r="H10" s="516"/>
      <c r="I10" s="516"/>
      <c r="J10" s="516"/>
      <c r="K10" s="516"/>
      <c r="L10" s="516"/>
      <c r="M10" s="516"/>
      <c r="N10" s="516"/>
    </row>
    <row r="11" spans="2:16" ht="21.75" customHeight="1">
      <c r="B11" s="516" t="s">
        <v>902</v>
      </c>
      <c r="C11" s="516"/>
      <c r="D11" s="516"/>
      <c r="E11" s="516"/>
      <c r="F11" s="516"/>
      <c r="G11" s="516"/>
      <c r="H11" s="516"/>
      <c r="I11" s="516"/>
      <c r="J11" s="516"/>
      <c r="K11" s="516"/>
      <c r="L11" s="516"/>
      <c r="M11" s="516"/>
      <c r="N11" s="516"/>
    </row>
    <row r="12" spans="2:16" ht="21.75" customHeight="1">
      <c r="B12" s="527" t="s">
        <v>411</v>
      </c>
      <c r="C12" s="527"/>
      <c r="D12" s="527"/>
      <c r="E12" s="527"/>
      <c r="F12" s="527"/>
      <c r="G12" s="527"/>
      <c r="H12" s="527"/>
      <c r="I12" s="527"/>
      <c r="J12" s="527"/>
      <c r="K12" s="527"/>
      <c r="L12" s="527"/>
      <c r="M12" s="527"/>
      <c r="N12" s="527"/>
    </row>
    <row r="13" spans="2:16" ht="18" customHeight="1">
      <c r="B13" s="528" t="s">
        <v>52</v>
      </c>
      <c r="C13" s="530" t="s">
        <v>53</v>
      </c>
      <c r="D13" s="531"/>
      <c r="E13" s="531"/>
      <c r="F13" s="532"/>
      <c r="G13" s="530" t="s">
        <v>56</v>
      </c>
      <c r="H13" s="531"/>
      <c r="I13" s="531"/>
      <c r="J13" s="532"/>
      <c r="K13" s="533" t="s">
        <v>179</v>
      </c>
      <c r="L13" s="533"/>
      <c r="M13" s="533" t="s">
        <v>7</v>
      </c>
      <c r="N13" s="533"/>
    </row>
    <row r="14" spans="2:16">
      <c r="B14" s="529"/>
      <c r="C14" s="222" t="s">
        <v>187</v>
      </c>
      <c r="D14" s="222" t="s">
        <v>54</v>
      </c>
      <c r="E14" s="222" t="s">
        <v>232</v>
      </c>
      <c r="F14" s="222" t="s">
        <v>55</v>
      </c>
      <c r="G14" s="222" t="s">
        <v>57</v>
      </c>
      <c r="H14" s="222" t="s">
        <v>58</v>
      </c>
      <c r="I14" s="222" t="s">
        <v>233</v>
      </c>
      <c r="J14" s="222" t="s">
        <v>234</v>
      </c>
      <c r="K14" s="222" t="s">
        <v>180</v>
      </c>
      <c r="L14" s="222" t="s">
        <v>59</v>
      </c>
      <c r="M14" s="242">
        <v>45291</v>
      </c>
      <c r="N14" s="242">
        <v>44926</v>
      </c>
    </row>
    <row r="15" spans="2:16" ht="15" customHeight="1">
      <c r="B15" s="103" t="s">
        <v>732</v>
      </c>
      <c r="C15" s="104">
        <v>0</v>
      </c>
      <c r="D15" s="105">
        <v>0</v>
      </c>
      <c r="E15" s="105">
        <v>100000</v>
      </c>
      <c r="F15" s="105">
        <v>34000000000</v>
      </c>
      <c r="G15" s="105">
        <v>2866202788</v>
      </c>
      <c r="H15" s="105">
        <v>16503670142</v>
      </c>
      <c r="I15" s="105">
        <v>771393790</v>
      </c>
      <c r="J15" s="105">
        <v>24823570</v>
      </c>
      <c r="K15" s="105">
        <v>0</v>
      </c>
      <c r="L15" s="105">
        <v>8355749382</v>
      </c>
      <c r="M15" s="520"/>
      <c r="N15" s="521"/>
      <c r="P15" s="76"/>
    </row>
    <row r="16" spans="2:16" ht="15" customHeight="1">
      <c r="B16" s="106" t="s">
        <v>290</v>
      </c>
      <c r="C16" s="104">
        <v>0</v>
      </c>
      <c r="D16" s="105">
        <v>0</v>
      </c>
      <c r="E16" s="105">
        <v>0</v>
      </c>
      <c r="F16" s="105">
        <v>0</v>
      </c>
      <c r="G16" s="105">
        <v>0</v>
      </c>
      <c r="H16" s="105">
        <v>0</v>
      </c>
      <c r="I16" s="105">
        <v>0</v>
      </c>
      <c r="J16" s="105">
        <v>0</v>
      </c>
      <c r="K16" s="105">
        <v>0</v>
      </c>
      <c r="L16" s="105">
        <v>0</v>
      </c>
      <c r="M16" s="522"/>
      <c r="N16" s="523"/>
    </row>
    <row r="17" spans="2:18" ht="15" customHeight="1">
      <c r="B17" s="106" t="s">
        <v>162</v>
      </c>
      <c r="C17" s="104">
        <v>0</v>
      </c>
      <c r="D17" s="105">
        <v>0</v>
      </c>
      <c r="E17" s="105">
        <v>0</v>
      </c>
      <c r="F17" s="105">
        <v>0</v>
      </c>
      <c r="G17" s="105">
        <v>417787469</v>
      </c>
      <c r="H17" s="105">
        <v>0</v>
      </c>
      <c r="I17" s="105">
        <v>0</v>
      </c>
      <c r="J17" s="105">
        <v>0</v>
      </c>
      <c r="K17" s="105">
        <v>0</v>
      </c>
      <c r="L17" s="105">
        <v>-417787469</v>
      </c>
      <c r="M17" s="522"/>
      <c r="N17" s="523"/>
      <c r="P17" s="77"/>
    </row>
    <row r="18" spans="2:18" ht="15" customHeight="1">
      <c r="B18" s="106" t="s">
        <v>711</v>
      </c>
      <c r="C18" s="104">
        <v>0</v>
      </c>
      <c r="D18" s="105">
        <v>0</v>
      </c>
      <c r="E18" s="105">
        <v>0</v>
      </c>
      <c r="F18" s="105">
        <v>0</v>
      </c>
      <c r="G18" s="105">
        <v>0</v>
      </c>
      <c r="H18" s="105">
        <v>0</v>
      </c>
      <c r="I18" s="105">
        <v>0</v>
      </c>
      <c r="J18" s="105">
        <v>0</v>
      </c>
      <c r="K18" s="105">
        <v>0</v>
      </c>
      <c r="L18" s="105">
        <v>0</v>
      </c>
      <c r="M18" s="522"/>
      <c r="N18" s="523"/>
    </row>
    <row r="19" spans="2:18" ht="15" customHeight="1">
      <c r="B19" s="106" t="s">
        <v>163</v>
      </c>
      <c r="C19" s="104">
        <v>0</v>
      </c>
      <c r="D19" s="105">
        <v>0</v>
      </c>
      <c r="E19" s="105">
        <v>0</v>
      </c>
      <c r="F19" s="105">
        <v>0</v>
      </c>
      <c r="G19" s="105">
        <v>0</v>
      </c>
      <c r="H19" s="105">
        <v>2461558639</v>
      </c>
      <c r="I19" s="105">
        <v>0</v>
      </c>
      <c r="J19" s="105">
        <v>0</v>
      </c>
      <c r="K19" s="105">
        <v>0</v>
      </c>
      <c r="L19" s="105">
        <v>-2461558639</v>
      </c>
      <c r="M19" s="522"/>
      <c r="N19" s="523"/>
    </row>
    <row r="20" spans="2:18" ht="15" customHeight="1">
      <c r="B20" s="106" t="s">
        <v>292</v>
      </c>
      <c r="C20" s="104">
        <v>0</v>
      </c>
      <c r="D20" s="105">
        <v>0</v>
      </c>
      <c r="E20" s="105">
        <v>0</v>
      </c>
      <c r="F20" s="105">
        <v>0</v>
      </c>
      <c r="G20" s="105">
        <v>0</v>
      </c>
      <c r="H20" s="105">
        <v>0</v>
      </c>
      <c r="I20" s="105">
        <v>0</v>
      </c>
      <c r="J20" s="105">
        <v>0</v>
      </c>
      <c r="K20" s="105">
        <v>0</v>
      </c>
      <c r="L20" s="105">
        <v>-5476403274</v>
      </c>
      <c r="M20" s="522"/>
      <c r="N20" s="523"/>
    </row>
    <row r="21" spans="2:18" ht="15" customHeight="1">
      <c r="B21" s="106" t="s">
        <v>428</v>
      </c>
      <c r="C21" s="104">
        <v>0</v>
      </c>
      <c r="D21" s="105">
        <v>0</v>
      </c>
      <c r="E21" s="105">
        <v>0</v>
      </c>
      <c r="F21" s="105">
        <v>0</v>
      </c>
      <c r="G21" s="105">
        <v>0</v>
      </c>
      <c r="H21" s="105">
        <v>0</v>
      </c>
      <c r="I21" s="105">
        <v>0</v>
      </c>
      <c r="J21" s="105">
        <v>0</v>
      </c>
      <c r="K21" s="105">
        <v>0</v>
      </c>
      <c r="L21" s="105">
        <v>0</v>
      </c>
      <c r="M21" s="522"/>
      <c r="N21" s="523"/>
    </row>
    <row r="22" spans="2:18" ht="15" customHeight="1">
      <c r="B22" s="106" t="s">
        <v>268</v>
      </c>
      <c r="C22" s="104">
        <v>0</v>
      </c>
      <c r="D22" s="105">
        <v>0</v>
      </c>
      <c r="E22" s="105">
        <v>0</v>
      </c>
      <c r="F22" s="105">
        <v>0</v>
      </c>
      <c r="G22" s="105">
        <v>0</v>
      </c>
      <c r="H22" s="105">
        <v>0</v>
      </c>
      <c r="I22" s="105">
        <v>0</v>
      </c>
      <c r="J22" s="105">
        <v>0</v>
      </c>
      <c r="K22" s="105">
        <v>0</v>
      </c>
      <c r="L22" s="105">
        <v>0</v>
      </c>
      <c r="M22" s="522"/>
      <c r="N22" s="523"/>
      <c r="R22" s="251"/>
    </row>
    <row r="23" spans="2:18" ht="15" customHeight="1">
      <c r="B23" s="107" t="s">
        <v>291</v>
      </c>
      <c r="C23" s="108">
        <v>0</v>
      </c>
      <c r="D23" s="105">
        <v>0</v>
      </c>
      <c r="E23" s="105">
        <v>0</v>
      </c>
      <c r="F23" s="105">
        <v>0</v>
      </c>
      <c r="G23" s="105">
        <v>0</v>
      </c>
      <c r="H23" s="105">
        <v>0</v>
      </c>
      <c r="I23" s="105">
        <v>0</v>
      </c>
      <c r="J23" s="105">
        <v>0</v>
      </c>
      <c r="K23" s="105">
        <v>0</v>
      </c>
      <c r="L23" s="105">
        <v>9197410704</v>
      </c>
      <c r="M23" s="524"/>
      <c r="N23" s="525"/>
    </row>
    <row r="24" spans="2:18" ht="15" customHeight="1">
      <c r="B24" s="102" t="s">
        <v>185</v>
      </c>
      <c r="C24" s="109">
        <f>SUM(C15:C23)</f>
        <v>0</v>
      </c>
      <c r="D24" s="109">
        <f t="shared" ref="D24:K24" si="0">SUM(D15:D23)</f>
        <v>0</v>
      </c>
      <c r="E24" s="109">
        <f t="shared" si="0"/>
        <v>100000</v>
      </c>
      <c r="F24" s="109">
        <f t="shared" si="0"/>
        <v>34000000000</v>
      </c>
      <c r="G24" s="109">
        <f t="shared" si="0"/>
        <v>3283990257</v>
      </c>
      <c r="H24" s="109">
        <f t="shared" si="0"/>
        <v>18965228781</v>
      </c>
      <c r="I24" s="109">
        <f t="shared" si="0"/>
        <v>771393790</v>
      </c>
      <c r="J24" s="109">
        <f t="shared" si="0"/>
        <v>24823570</v>
      </c>
      <c r="K24" s="109">
        <f t="shared" si="0"/>
        <v>0</v>
      </c>
      <c r="L24" s="109">
        <f>SUM(L15:L23)</f>
        <v>9197410704</v>
      </c>
      <c r="M24" s="109">
        <f>SUM(C24:L24)</f>
        <v>66242947102</v>
      </c>
      <c r="N24" s="109"/>
      <c r="P24" s="447"/>
    </row>
    <row r="25" spans="2:18" ht="15" customHeight="1">
      <c r="B25" s="102" t="s">
        <v>186</v>
      </c>
      <c r="C25" s="109">
        <v>0</v>
      </c>
      <c r="D25" s="109">
        <v>0</v>
      </c>
      <c r="E25" s="109">
        <v>100000</v>
      </c>
      <c r="F25" s="109">
        <v>34000000000</v>
      </c>
      <c r="G25" s="109">
        <v>2866202788</v>
      </c>
      <c r="H25" s="109">
        <v>16503670142</v>
      </c>
      <c r="I25" s="109">
        <v>770393790</v>
      </c>
      <c r="J25" s="109">
        <v>24823570</v>
      </c>
      <c r="K25" s="109">
        <v>0</v>
      </c>
      <c r="L25" s="109">
        <v>8355749382</v>
      </c>
      <c r="M25" s="109"/>
      <c r="N25" s="109">
        <f>SUM(C25:M25)</f>
        <v>62520939672</v>
      </c>
      <c r="P25" s="77"/>
    </row>
    <row r="26" spans="2:18">
      <c r="K26" s="77"/>
      <c r="L26" s="77"/>
    </row>
    <row r="27" spans="2:18">
      <c r="B27" s="44" t="s">
        <v>915</v>
      </c>
      <c r="G27" s="77"/>
      <c r="K27" s="77"/>
      <c r="L27" s="77"/>
      <c r="M27" s="77"/>
    </row>
    <row r="28" spans="2:18">
      <c r="J28" s="77"/>
      <c r="K28" s="77"/>
      <c r="M28" s="216"/>
    </row>
    <row r="29" spans="2:18" s="110" customFormat="1">
      <c r="G29" s="111">
        <v>1043266173</v>
      </c>
      <c r="H29" s="111">
        <v>12200185955</v>
      </c>
      <c r="K29" s="112"/>
      <c r="L29" s="44"/>
      <c r="M29" s="252"/>
      <c r="N29" s="113"/>
    </row>
    <row r="30" spans="2:18">
      <c r="J30" s="77"/>
      <c r="M30" s="216"/>
      <c r="N30" s="77"/>
    </row>
    <row r="31" spans="2:18">
      <c r="L31" s="77"/>
      <c r="M31" s="216"/>
    </row>
    <row r="37" spans="8:13">
      <c r="H37" s="77"/>
      <c r="I37" s="77"/>
    </row>
    <row r="38" spans="8:13">
      <c r="J38" s="526"/>
      <c r="K38" s="526"/>
      <c r="L38" s="526"/>
      <c r="M38" s="526"/>
    </row>
    <row r="39" spans="8:13">
      <c r="J39" s="526"/>
      <c r="K39" s="526"/>
      <c r="L39" s="526"/>
      <c r="M39" s="526"/>
    </row>
    <row r="40" spans="8:13">
      <c r="J40" s="526"/>
      <c r="K40" s="526"/>
      <c r="L40" s="526"/>
      <c r="M40" s="526"/>
    </row>
    <row r="41" spans="8:13">
      <c r="J41" s="526"/>
      <c r="K41" s="526"/>
      <c r="L41" s="526"/>
      <c r="M41" s="526"/>
    </row>
    <row r="42" spans="8:13">
      <c r="J42" s="526"/>
      <c r="K42" s="526"/>
      <c r="L42" s="526"/>
      <c r="M42" s="526"/>
    </row>
  </sheetData>
  <mergeCells count="12">
    <mergeCell ref="B6:I6"/>
    <mergeCell ref="B9:N9"/>
    <mergeCell ref="M15:N23"/>
    <mergeCell ref="J38:M42"/>
    <mergeCell ref="B10:N10"/>
    <mergeCell ref="B11:N11"/>
    <mergeCell ref="B12:N12"/>
    <mergeCell ref="B13:B14"/>
    <mergeCell ref="C13:F13"/>
    <mergeCell ref="G13:J13"/>
    <mergeCell ref="K13:L13"/>
    <mergeCell ref="M13:N13"/>
  </mergeCells>
  <pageMargins left="0.70866141732283472" right="0.70866141732283472" top="0.74803149606299213" bottom="0.74803149606299213" header="0.31496062992125984" footer="0.31496062992125984"/>
  <pageSetup paperSize="9" scale="50"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6:M649"/>
  <sheetViews>
    <sheetView showGridLines="0" topLeftCell="A627" zoomScale="90" zoomScaleNormal="90" workbookViewId="0">
      <selection activeCell="B292" sqref="B292:G292"/>
    </sheetView>
  </sheetViews>
  <sheetFormatPr baseColWidth="10" defaultColWidth="11.28515625" defaultRowHeight="12.75"/>
  <cols>
    <col min="1" max="1" width="3.7109375" style="129" customWidth="1"/>
    <col min="2" max="2" width="7" style="129" customWidth="1"/>
    <col min="3" max="3" width="57.85546875" style="129" customWidth="1"/>
    <col min="4" max="4" width="22.140625" style="129" customWidth="1"/>
    <col min="5" max="5" width="19.28515625" style="129" customWidth="1"/>
    <col min="6" max="6" width="22.85546875" style="270" customWidth="1"/>
    <col min="7" max="7" width="22.5703125" style="270" customWidth="1"/>
    <col min="8" max="8" width="19.85546875" style="266" customWidth="1"/>
    <col min="9" max="9" width="19.7109375" style="266" customWidth="1"/>
    <col min="10" max="10" width="20.7109375" style="129" customWidth="1"/>
    <col min="11" max="11" width="18.28515625" style="129" customWidth="1"/>
    <col min="12" max="12" width="20.140625" style="129" bestFit="1" customWidth="1"/>
    <col min="13" max="13" width="13.85546875" style="129" customWidth="1"/>
    <col min="14" max="14" width="13.7109375" style="129" bestFit="1" customWidth="1"/>
    <col min="15" max="15" width="11.85546875" style="129" bestFit="1" customWidth="1"/>
    <col min="16" max="16384" width="11.28515625" style="129"/>
  </cols>
  <sheetData>
    <row r="6" spans="2:9">
      <c r="B6" s="613" t="s">
        <v>298</v>
      </c>
      <c r="C6" s="613"/>
      <c r="D6" s="613"/>
      <c r="E6" s="613"/>
      <c r="F6" s="613"/>
      <c r="G6" s="613"/>
      <c r="H6" s="613"/>
      <c r="I6" s="613"/>
    </row>
    <row r="7" spans="2:9" ht="12.6" customHeight="1">
      <c r="B7" s="134" t="s">
        <v>652</v>
      </c>
      <c r="C7" s="135"/>
      <c r="D7" s="135"/>
      <c r="E7" s="135"/>
      <c r="F7" s="261"/>
      <c r="G7" s="261"/>
      <c r="H7" s="261"/>
      <c r="I7" s="261"/>
    </row>
    <row r="8" spans="2:9" ht="12.6" customHeight="1">
      <c r="B8" s="134" t="s">
        <v>653</v>
      </c>
      <c r="C8" s="135"/>
      <c r="D8" s="135"/>
      <c r="E8" s="135"/>
      <c r="F8" s="261"/>
      <c r="G8" s="261"/>
      <c r="H8" s="261"/>
      <c r="I8" s="261"/>
    </row>
    <row r="9" spans="2:9">
      <c r="B9" s="603"/>
      <c r="C9" s="603"/>
      <c r="D9" s="603"/>
      <c r="E9" s="603"/>
      <c r="F9" s="603"/>
      <c r="G9" s="603"/>
      <c r="H9" s="603"/>
      <c r="I9" s="603"/>
    </row>
    <row r="10" spans="2:9" s="136" customFormat="1" ht="13.5" customHeight="1">
      <c r="B10" s="604" t="s">
        <v>651</v>
      </c>
      <c r="C10" s="604"/>
      <c r="D10" s="604"/>
      <c r="E10" s="604"/>
      <c r="F10" s="604"/>
      <c r="G10" s="604"/>
      <c r="H10" s="604"/>
      <c r="I10" s="604"/>
    </row>
    <row r="11" spans="2:9" s="136" customFormat="1" ht="24" customHeight="1">
      <c r="B11" s="131" t="s">
        <v>534</v>
      </c>
      <c r="C11" s="131" t="s">
        <v>654</v>
      </c>
      <c r="D11" s="131"/>
      <c r="E11" s="131"/>
      <c r="F11" s="262"/>
      <c r="G11" s="263"/>
      <c r="H11" s="263"/>
      <c r="I11" s="263"/>
    </row>
    <row r="12" spans="2:9" s="136" customFormat="1" ht="21" customHeight="1">
      <c r="B12" s="638" t="s">
        <v>904</v>
      </c>
      <c r="C12" s="638"/>
      <c r="D12" s="638"/>
      <c r="E12" s="638"/>
      <c r="F12" s="638"/>
      <c r="G12" s="263"/>
      <c r="H12" s="263"/>
      <c r="I12" s="263"/>
    </row>
    <row r="13" spans="2:9" s="136" customFormat="1" ht="18.75" customHeight="1">
      <c r="B13" s="131" t="s">
        <v>535</v>
      </c>
      <c r="C13" s="131" t="s">
        <v>536</v>
      </c>
      <c r="D13" s="131"/>
      <c r="E13" s="131"/>
      <c r="F13" s="262"/>
      <c r="G13" s="263"/>
      <c r="H13" s="263"/>
      <c r="I13" s="263"/>
    </row>
    <row r="14" spans="2:9" s="136" customFormat="1" ht="17.25" customHeight="1">
      <c r="B14" s="137" t="s">
        <v>538</v>
      </c>
      <c r="C14" s="605" t="s">
        <v>537</v>
      </c>
      <c r="D14" s="605"/>
      <c r="E14" s="605"/>
      <c r="F14" s="605"/>
      <c r="G14" s="605"/>
      <c r="H14" s="605"/>
      <c r="I14" s="605"/>
    </row>
    <row r="15" spans="2:9" ht="108" customHeight="1">
      <c r="B15" s="615" t="s">
        <v>863</v>
      </c>
      <c r="C15" s="615"/>
      <c r="D15" s="615"/>
      <c r="E15" s="615"/>
      <c r="F15" s="615"/>
      <c r="G15" s="615"/>
      <c r="H15" s="615"/>
      <c r="I15" s="615"/>
    </row>
    <row r="16" spans="2:9" ht="15" customHeight="1">
      <c r="B16" s="164"/>
      <c r="C16" s="164"/>
      <c r="D16" s="164"/>
      <c r="E16" s="164"/>
      <c r="F16" s="264"/>
      <c r="G16" s="264"/>
      <c r="H16" s="264"/>
      <c r="I16" s="264"/>
    </row>
    <row r="17" spans="2:9">
      <c r="B17" s="138" t="s">
        <v>539</v>
      </c>
      <c r="C17" s="138" t="s">
        <v>540</v>
      </c>
      <c r="D17" s="138"/>
      <c r="E17" s="138"/>
      <c r="F17" s="265"/>
      <c r="G17" s="266"/>
    </row>
    <row r="18" spans="2:9" ht="14.45" customHeight="1">
      <c r="B18" s="614" t="s">
        <v>715</v>
      </c>
      <c r="C18" s="614"/>
      <c r="D18" s="614"/>
      <c r="E18" s="614"/>
      <c r="F18" s="614"/>
      <c r="G18" s="614"/>
      <c r="H18" s="614"/>
      <c r="I18" s="614"/>
    </row>
    <row r="19" spans="2:9" ht="26.45" customHeight="1">
      <c r="B19" s="614" t="s">
        <v>779</v>
      </c>
      <c r="C19" s="614"/>
      <c r="D19" s="614"/>
      <c r="E19" s="614"/>
      <c r="F19" s="614"/>
      <c r="G19" s="614"/>
      <c r="H19" s="614"/>
      <c r="I19" s="614"/>
    </row>
    <row r="20" spans="2:9" ht="15" customHeight="1">
      <c r="B20" s="131" t="s">
        <v>542</v>
      </c>
      <c r="C20" s="613" t="s">
        <v>543</v>
      </c>
      <c r="D20" s="613"/>
      <c r="E20" s="613"/>
      <c r="F20" s="613"/>
      <c r="G20" s="613"/>
      <c r="H20" s="613"/>
      <c r="I20" s="613"/>
    </row>
    <row r="21" spans="2:9" s="139" customFormat="1" ht="18.75" customHeight="1">
      <c r="B21" s="137" t="s">
        <v>541</v>
      </c>
      <c r="C21" s="612" t="s">
        <v>733</v>
      </c>
      <c r="D21" s="612"/>
      <c r="E21" s="612"/>
      <c r="F21" s="612"/>
      <c r="G21" s="612"/>
      <c r="H21" s="612"/>
      <c r="I21" s="612"/>
    </row>
    <row r="22" spans="2:9" ht="26.25" customHeight="1">
      <c r="B22" s="617" t="s">
        <v>862</v>
      </c>
      <c r="C22" s="617"/>
      <c r="D22" s="617"/>
      <c r="E22" s="617"/>
      <c r="F22" s="617"/>
      <c r="G22" s="617"/>
      <c r="H22" s="617"/>
      <c r="I22" s="617"/>
    </row>
    <row r="23" spans="2:9" s="139" customFormat="1" ht="18.75" customHeight="1">
      <c r="B23" s="137" t="s">
        <v>544</v>
      </c>
      <c r="C23" s="137" t="s">
        <v>545</v>
      </c>
      <c r="D23" s="137"/>
      <c r="E23" s="137"/>
      <c r="F23" s="267"/>
      <c r="G23" s="268"/>
      <c r="H23" s="268"/>
      <c r="I23" s="268"/>
    </row>
    <row r="24" spans="2:9" ht="44.25" customHeight="1">
      <c r="B24" s="614" t="s">
        <v>672</v>
      </c>
      <c r="C24" s="614"/>
      <c r="D24" s="614"/>
      <c r="E24" s="614"/>
      <c r="F24" s="614"/>
      <c r="G24" s="614"/>
      <c r="H24" s="614"/>
      <c r="I24" s="614"/>
    </row>
    <row r="25" spans="2:9" ht="104.25" customHeight="1">
      <c r="B25" s="620" t="s">
        <v>931</v>
      </c>
      <c r="C25" s="620"/>
      <c r="D25" s="620"/>
      <c r="E25" s="620"/>
      <c r="F25" s="620"/>
      <c r="G25" s="620"/>
      <c r="H25" s="620"/>
      <c r="I25" s="620"/>
    </row>
    <row r="26" spans="2:9" ht="9.75" customHeight="1">
      <c r="B26" s="164"/>
      <c r="C26" s="164"/>
      <c r="D26" s="164"/>
      <c r="E26" s="164"/>
      <c r="F26" s="164"/>
      <c r="G26" s="164"/>
      <c r="H26" s="164"/>
      <c r="I26" s="164"/>
    </row>
    <row r="27" spans="2:9" s="139" customFormat="1" ht="18.75" customHeight="1">
      <c r="B27" s="137" t="s">
        <v>546</v>
      </c>
      <c r="C27" s="137" t="s">
        <v>547</v>
      </c>
      <c r="D27" s="137"/>
      <c r="E27" s="137"/>
      <c r="F27" s="267"/>
      <c r="G27" s="268"/>
      <c r="H27" s="268"/>
      <c r="I27" s="268"/>
    </row>
    <row r="28" spans="2:9">
      <c r="B28" s="616" t="s">
        <v>271</v>
      </c>
      <c r="C28" s="616"/>
      <c r="D28" s="616"/>
      <c r="E28" s="616"/>
      <c r="F28" s="616"/>
      <c r="G28" s="266"/>
    </row>
    <row r="29" spans="2:9" s="139" customFormat="1" ht="18.75" customHeight="1">
      <c r="B29" s="137" t="s">
        <v>548</v>
      </c>
      <c r="C29" s="612" t="s">
        <v>549</v>
      </c>
      <c r="D29" s="612"/>
      <c r="E29" s="612"/>
      <c r="F29" s="612"/>
      <c r="G29" s="612"/>
      <c r="H29" s="612"/>
      <c r="I29" s="612"/>
    </row>
    <row r="30" spans="2:9" ht="24.6" customHeight="1">
      <c r="B30" s="614" t="s">
        <v>270</v>
      </c>
      <c r="C30" s="614"/>
      <c r="D30" s="614"/>
      <c r="E30" s="614"/>
      <c r="F30" s="614"/>
      <c r="G30" s="614"/>
      <c r="H30" s="614"/>
      <c r="I30" s="614"/>
    </row>
    <row r="31" spans="2:9" s="139" customFormat="1" ht="18.75" customHeight="1">
      <c r="B31" s="137" t="s">
        <v>550</v>
      </c>
      <c r="C31" s="612" t="s">
        <v>661</v>
      </c>
      <c r="D31" s="612"/>
      <c r="E31" s="612"/>
      <c r="F31" s="612"/>
      <c r="G31" s="612"/>
      <c r="H31" s="612"/>
      <c r="I31" s="612"/>
    </row>
    <row r="32" spans="2:9" ht="30.6" customHeight="1">
      <c r="B32" s="615" t="s">
        <v>861</v>
      </c>
      <c r="C32" s="615"/>
      <c r="D32" s="615"/>
      <c r="E32" s="615"/>
      <c r="F32" s="615"/>
      <c r="G32" s="615"/>
      <c r="H32" s="615"/>
      <c r="I32" s="615"/>
    </row>
    <row r="33" spans="2:9" s="139" customFormat="1" ht="18.75" customHeight="1">
      <c r="B33" s="137" t="s">
        <v>551</v>
      </c>
      <c r="C33" s="612" t="s">
        <v>552</v>
      </c>
      <c r="D33" s="612"/>
      <c r="E33" s="612"/>
      <c r="F33" s="612"/>
      <c r="G33" s="612"/>
      <c r="H33" s="612"/>
      <c r="I33" s="612"/>
    </row>
    <row r="34" spans="2:9" ht="19.149999999999999" customHeight="1">
      <c r="B34" s="614" t="s">
        <v>815</v>
      </c>
      <c r="C34" s="614"/>
      <c r="D34" s="614"/>
      <c r="E34" s="614"/>
      <c r="F34" s="614"/>
      <c r="G34" s="614"/>
      <c r="H34" s="614"/>
    </row>
    <row r="35" spans="2:9" s="139" customFormat="1" ht="19.5" customHeight="1">
      <c r="B35" s="137" t="s">
        <v>553</v>
      </c>
      <c r="C35" s="612" t="s">
        <v>554</v>
      </c>
      <c r="D35" s="612"/>
      <c r="E35" s="612"/>
      <c r="F35" s="612"/>
      <c r="G35" s="612"/>
      <c r="H35" s="612"/>
      <c r="I35" s="612"/>
    </row>
    <row r="36" spans="2:9" ht="24" customHeight="1">
      <c r="B36" s="617" t="s">
        <v>864</v>
      </c>
      <c r="C36" s="617"/>
      <c r="D36" s="617"/>
      <c r="E36" s="617"/>
      <c r="F36" s="617"/>
      <c r="G36" s="617"/>
      <c r="H36" s="617"/>
      <c r="I36" s="617"/>
    </row>
    <row r="37" spans="2:9" s="139" customFormat="1" ht="19.5" customHeight="1">
      <c r="B37" s="137" t="s">
        <v>555</v>
      </c>
      <c r="C37" s="137" t="s">
        <v>556</v>
      </c>
      <c r="D37" s="137"/>
      <c r="E37" s="137"/>
      <c r="F37" s="267"/>
      <c r="G37" s="269"/>
      <c r="H37" s="268"/>
      <c r="I37" s="268"/>
    </row>
    <row r="38" spans="2:9" ht="15.6" customHeight="1">
      <c r="B38" s="636" t="s">
        <v>269</v>
      </c>
      <c r="C38" s="636"/>
      <c r="D38" s="636"/>
      <c r="E38" s="636"/>
      <c r="F38" s="636"/>
    </row>
    <row r="39" spans="2:9" ht="10.9" customHeight="1">
      <c r="B39" s="134"/>
      <c r="C39" s="134"/>
      <c r="D39" s="134"/>
      <c r="E39" s="134"/>
      <c r="F39" s="271"/>
    </row>
    <row r="40" spans="2:9" ht="15" customHeight="1">
      <c r="B40" s="131" t="s">
        <v>557</v>
      </c>
      <c r="C40" s="131" t="s">
        <v>558</v>
      </c>
      <c r="D40" s="131"/>
      <c r="E40" s="131"/>
      <c r="F40" s="262"/>
    </row>
    <row r="41" spans="2:9" ht="28.15" customHeight="1">
      <c r="B41" s="614" t="s">
        <v>718</v>
      </c>
      <c r="C41" s="614"/>
      <c r="D41" s="614"/>
      <c r="E41" s="614"/>
      <c r="F41" s="614"/>
      <c r="G41" s="614"/>
      <c r="H41" s="614"/>
      <c r="I41" s="614"/>
    </row>
    <row r="43" spans="2:9">
      <c r="B43" s="131" t="s">
        <v>560</v>
      </c>
      <c r="C43" s="131" t="s">
        <v>559</v>
      </c>
      <c r="D43" s="131"/>
      <c r="E43" s="131"/>
      <c r="F43" s="262"/>
    </row>
    <row r="45" spans="2:9">
      <c r="B45" s="139" t="s">
        <v>573</v>
      </c>
      <c r="C45" s="139" t="s">
        <v>561</v>
      </c>
      <c r="D45" s="139"/>
    </row>
    <row r="47" spans="2:9" ht="18" customHeight="1">
      <c r="B47" s="637" t="s">
        <v>83</v>
      </c>
      <c r="C47" s="637"/>
      <c r="D47" s="637"/>
      <c r="E47" s="257">
        <v>45291</v>
      </c>
      <c r="F47" s="257">
        <v>44926</v>
      </c>
      <c r="G47" s="257">
        <v>44926</v>
      </c>
    </row>
    <row r="48" spans="2:9" ht="18" customHeight="1">
      <c r="B48" s="602" t="s">
        <v>95</v>
      </c>
      <c r="C48" s="602"/>
      <c r="D48" s="602"/>
      <c r="E48" s="141">
        <v>7263.59</v>
      </c>
      <c r="F48" s="141">
        <v>7322.9</v>
      </c>
      <c r="G48" s="141">
        <v>7322.9</v>
      </c>
      <c r="H48" s="307"/>
    </row>
    <row r="49" spans="2:11" ht="18" customHeight="1">
      <c r="B49" s="602" t="s">
        <v>96</v>
      </c>
      <c r="C49" s="602"/>
      <c r="D49" s="602"/>
      <c r="E49" s="141">
        <v>7283.62</v>
      </c>
      <c r="F49" s="141">
        <v>7339.62</v>
      </c>
      <c r="G49" s="141">
        <v>7339.62</v>
      </c>
      <c r="H49" s="307"/>
    </row>
    <row r="51" spans="2:11">
      <c r="B51" s="139" t="s">
        <v>574</v>
      </c>
      <c r="C51" s="139" t="s">
        <v>562</v>
      </c>
      <c r="D51" s="139"/>
    </row>
    <row r="53" spans="2:11" ht="15" customHeight="1">
      <c r="B53" s="131" t="s">
        <v>611</v>
      </c>
      <c r="C53" s="139" t="s">
        <v>563</v>
      </c>
      <c r="D53" s="139"/>
      <c r="E53" s="142"/>
    </row>
    <row r="54" spans="2:11" ht="9.75" customHeight="1">
      <c r="B54" s="131"/>
      <c r="C54" s="139"/>
      <c r="D54" s="139"/>
      <c r="E54" s="142"/>
    </row>
    <row r="55" spans="2:11" ht="44.45" customHeight="1">
      <c r="B55" s="537" t="s">
        <v>97</v>
      </c>
      <c r="C55" s="538"/>
      <c r="D55" s="90" t="s">
        <v>614</v>
      </c>
      <c r="E55" s="90" t="s">
        <v>98</v>
      </c>
      <c r="F55" s="224" t="s">
        <v>870</v>
      </c>
      <c r="G55" s="224" t="s">
        <v>871</v>
      </c>
      <c r="H55" s="224" t="s">
        <v>817</v>
      </c>
      <c r="I55" s="90" t="s">
        <v>818</v>
      </c>
    </row>
    <row r="56" spans="2:11" ht="15" customHeight="1">
      <c r="B56" s="606" t="s">
        <v>0</v>
      </c>
      <c r="C56" s="607"/>
      <c r="D56" s="143"/>
      <c r="E56" s="143"/>
      <c r="F56" s="272"/>
      <c r="G56" s="272"/>
      <c r="H56" s="273"/>
      <c r="I56" s="273"/>
    </row>
    <row r="57" spans="2:11" ht="15" customHeight="1">
      <c r="B57" s="606" t="s">
        <v>99</v>
      </c>
      <c r="C57" s="607"/>
      <c r="D57" s="143"/>
      <c r="E57" s="143"/>
      <c r="F57" s="272"/>
      <c r="G57" s="272"/>
      <c r="H57" s="273"/>
      <c r="I57" s="273"/>
    </row>
    <row r="58" spans="2:11" ht="15" customHeight="1">
      <c r="B58" s="608" t="s">
        <v>100</v>
      </c>
      <c r="C58" s="609"/>
      <c r="D58" s="143"/>
      <c r="E58" s="143"/>
      <c r="F58" s="336"/>
      <c r="G58" s="336"/>
      <c r="H58" s="337"/>
      <c r="I58" s="337"/>
    </row>
    <row r="59" spans="2:11" ht="15" customHeight="1">
      <c r="B59" s="610" t="s">
        <v>101</v>
      </c>
      <c r="C59" s="611"/>
      <c r="D59" s="144" t="s">
        <v>102</v>
      </c>
      <c r="E59" s="145">
        <v>0</v>
      </c>
      <c r="F59" s="338">
        <f>+E48</f>
        <v>7263.59</v>
      </c>
      <c r="G59" s="339">
        <f>+E59*F59</f>
        <v>0</v>
      </c>
      <c r="H59" s="340">
        <f>+G48</f>
        <v>7322.9</v>
      </c>
      <c r="I59" s="339">
        <v>0</v>
      </c>
      <c r="J59" s="147"/>
    </row>
    <row r="60" spans="2:11" ht="15" customHeight="1">
      <c r="B60" s="610" t="s">
        <v>820</v>
      </c>
      <c r="C60" s="611"/>
      <c r="D60" s="144" t="s">
        <v>102</v>
      </c>
      <c r="E60" s="145">
        <v>0</v>
      </c>
      <c r="F60" s="338">
        <f>+F59</f>
        <v>7263.59</v>
      </c>
      <c r="G60" s="339">
        <f t="shared" ref="G60" si="0">+E60*F60</f>
        <v>0</v>
      </c>
      <c r="H60" s="340">
        <f>+H59</f>
        <v>7322.9</v>
      </c>
      <c r="I60" s="339">
        <v>19410445</v>
      </c>
    </row>
    <row r="61" spans="2:11" ht="15" customHeight="1">
      <c r="B61" s="610" t="s">
        <v>767</v>
      </c>
      <c r="C61" s="611"/>
      <c r="D61" s="144" t="s">
        <v>102</v>
      </c>
      <c r="E61" s="145">
        <v>1645.48</v>
      </c>
      <c r="F61" s="338">
        <f>+F60</f>
        <v>7263.59</v>
      </c>
      <c r="G61" s="339">
        <v>11952092</v>
      </c>
      <c r="H61" s="340">
        <f t="shared" ref="H61:H72" si="1">+H60</f>
        <v>7322.9</v>
      </c>
      <c r="I61" s="339">
        <v>73859062</v>
      </c>
      <c r="J61" s="248"/>
      <c r="K61" s="249"/>
    </row>
    <row r="62" spans="2:11" ht="15" customHeight="1">
      <c r="B62" s="610" t="s">
        <v>821</v>
      </c>
      <c r="C62" s="611"/>
      <c r="D62" s="144" t="s">
        <v>102</v>
      </c>
      <c r="E62" s="145">
        <v>23.31</v>
      </c>
      <c r="F62" s="338">
        <f t="shared" ref="F62:F72" si="2">+F61</f>
        <v>7263.59</v>
      </c>
      <c r="G62" s="339">
        <v>169314</v>
      </c>
      <c r="H62" s="340">
        <f t="shared" si="1"/>
        <v>7322.9</v>
      </c>
      <c r="I62" s="339">
        <v>0</v>
      </c>
      <c r="J62" s="248"/>
      <c r="K62" s="147"/>
    </row>
    <row r="63" spans="2:11" ht="15" customHeight="1">
      <c r="B63" s="610" t="s">
        <v>249</v>
      </c>
      <c r="C63" s="611"/>
      <c r="D63" s="144" t="s">
        <v>102</v>
      </c>
      <c r="E63" s="145">
        <v>0</v>
      </c>
      <c r="F63" s="338">
        <f t="shared" si="2"/>
        <v>7263.59</v>
      </c>
      <c r="G63" s="339"/>
      <c r="H63" s="340">
        <f t="shared" si="1"/>
        <v>7322.9</v>
      </c>
      <c r="I63" s="339">
        <v>0</v>
      </c>
      <c r="J63" s="248"/>
      <c r="K63" s="147"/>
    </row>
    <row r="64" spans="2:11" ht="15" customHeight="1">
      <c r="B64" s="610" t="s">
        <v>103</v>
      </c>
      <c r="C64" s="611"/>
      <c r="D64" s="144" t="s">
        <v>102</v>
      </c>
      <c r="E64" s="145">
        <v>9538</v>
      </c>
      <c r="F64" s="338">
        <f t="shared" si="2"/>
        <v>7263.59</v>
      </c>
      <c r="G64" s="339">
        <v>69280121</v>
      </c>
      <c r="H64" s="340">
        <f t="shared" si="1"/>
        <v>7322.9</v>
      </c>
      <c r="I64" s="339">
        <v>7331834</v>
      </c>
      <c r="J64" s="248"/>
      <c r="K64" s="147"/>
    </row>
    <row r="65" spans="2:13" ht="15" customHeight="1">
      <c r="B65" s="610" t="s">
        <v>103</v>
      </c>
      <c r="C65" s="611"/>
      <c r="D65" s="144" t="s">
        <v>102</v>
      </c>
      <c r="E65" s="145">
        <v>5038</v>
      </c>
      <c r="F65" s="338">
        <f t="shared" si="2"/>
        <v>7263.59</v>
      </c>
      <c r="G65" s="339">
        <v>36593966</v>
      </c>
      <c r="H65" s="340">
        <f t="shared" si="1"/>
        <v>7322.9</v>
      </c>
      <c r="I65" s="339">
        <v>37395634</v>
      </c>
      <c r="J65" s="248"/>
      <c r="K65" s="147"/>
    </row>
    <row r="66" spans="2:13" ht="15" customHeight="1">
      <c r="B66" s="610" t="s">
        <v>241</v>
      </c>
      <c r="C66" s="611"/>
      <c r="D66" s="144" t="s">
        <v>102</v>
      </c>
      <c r="E66" s="145">
        <f>601.91+434.38+14.07</f>
        <v>1050.3599999999999</v>
      </c>
      <c r="F66" s="338">
        <f t="shared" si="2"/>
        <v>7263.59</v>
      </c>
      <c r="G66" s="339">
        <f>4372027+3155158+102199</f>
        <v>7629384</v>
      </c>
      <c r="H66" s="340">
        <f t="shared" si="1"/>
        <v>7322.9</v>
      </c>
      <c r="I66" s="339">
        <v>11739487</v>
      </c>
      <c r="J66" s="248"/>
      <c r="K66" s="147"/>
    </row>
    <row r="67" spans="2:13" ht="15" customHeight="1">
      <c r="B67" s="610" t="s">
        <v>242</v>
      </c>
      <c r="C67" s="611"/>
      <c r="D67" s="144" t="s">
        <v>102</v>
      </c>
      <c r="E67" s="145">
        <v>3401</v>
      </c>
      <c r="F67" s="338">
        <f t="shared" si="2"/>
        <v>7263.59</v>
      </c>
      <c r="G67" s="339">
        <v>24703470</v>
      </c>
      <c r="H67" s="340">
        <f t="shared" si="1"/>
        <v>7322.9</v>
      </c>
      <c r="I67" s="339">
        <v>22700990</v>
      </c>
      <c r="J67" s="248"/>
      <c r="K67" s="147"/>
    </row>
    <row r="68" spans="2:13" ht="15" customHeight="1">
      <c r="B68" s="610" t="s">
        <v>243</v>
      </c>
      <c r="C68" s="611"/>
      <c r="D68" s="144" t="s">
        <v>102</v>
      </c>
      <c r="E68" s="145">
        <v>299.60000000000002</v>
      </c>
      <c r="F68" s="338">
        <f t="shared" si="2"/>
        <v>7263.59</v>
      </c>
      <c r="G68" s="339">
        <v>2176172</v>
      </c>
      <c r="H68" s="340">
        <f t="shared" si="1"/>
        <v>7322.9</v>
      </c>
      <c r="I68" s="339">
        <v>2180686</v>
      </c>
      <c r="J68" s="248"/>
      <c r="K68" s="147"/>
    </row>
    <row r="69" spans="2:13" ht="15" customHeight="1">
      <c r="B69" s="610" t="s">
        <v>768</v>
      </c>
      <c r="C69" s="611"/>
      <c r="D69" s="144" t="s">
        <v>102</v>
      </c>
      <c r="E69" s="145">
        <v>261.48</v>
      </c>
      <c r="F69" s="338">
        <f t="shared" si="2"/>
        <v>7263.59</v>
      </c>
      <c r="G69" s="339">
        <v>1899284</v>
      </c>
      <c r="H69" s="340">
        <f t="shared" si="1"/>
        <v>7322.9</v>
      </c>
      <c r="I69" s="341">
        <v>1913474</v>
      </c>
      <c r="J69" s="248"/>
      <c r="K69" s="147"/>
    </row>
    <row r="70" spans="2:13" ht="15" customHeight="1">
      <c r="B70" s="610" t="s">
        <v>418</v>
      </c>
      <c r="C70" s="611"/>
      <c r="D70" s="144" t="s">
        <v>102</v>
      </c>
      <c r="E70" s="145">
        <v>335.8</v>
      </c>
      <c r="F70" s="338">
        <f t="shared" si="2"/>
        <v>7263.59</v>
      </c>
      <c r="G70" s="339">
        <v>2439114</v>
      </c>
      <c r="H70" s="340">
        <f t="shared" si="1"/>
        <v>7322.9</v>
      </c>
      <c r="I70" s="341">
        <v>3661889</v>
      </c>
      <c r="J70" s="248"/>
      <c r="K70" s="147"/>
    </row>
    <row r="71" spans="2:13" ht="15" customHeight="1">
      <c r="B71" s="610" t="s">
        <v>835</v>
      </c>
      <c r="C71" s="611"/>
      <c r="D71" s="144" t="s">
        <v>102</v>
      </c>
      <c r="E71" s="145">
        <v>287</v>
      </c>
      <c r="F71" s="338">
        <f t="shared" si="2"/>
        <v>7263.59</v>
      </c>
      <c r="G71" s="339">
        <v>2084650</v>
      </c>
      <c r="H71" s="340">
        <f t="shared" si="1"/>
        <v>7322.9</v>
      </c>
      <c r="I71" s="341">
        <v>0</v>
      </c>
      <c r="J71" s="248"/>
      <c r="K71" s="147"/>
    </row>
    <row r="72" spans="2:13" ht="15" customHeight="1">
      <c r="B72" s="610" t="s">
        <v>836</v>
      </c>
      <c r="C72" s="611"/>
      <c r="D72" s="144" t="s">
        <v>102</v>
      </c>
      <c r="E72" s="145">
        <v>5000</v>
      </c>
      <c r="F72" s="338">
        <f t="shared" si="2"/>
        <v>7263.59</v>
      </c>
      <c r="G72" s="339">
        <v>36317950</v>
      </c>
      <c r="H72" s="340">
        <f t="shared" si="1"/>
        <v>7322.9</v>
      </c>
      <c r="I72" s="341">
        <v>0</v>
      </c>
      <c r="J72" s="248"/>
      <c r="K72" s="147"/>
    </row>
    <row r="73" spans="2:13" ht="15" customHeight="1">
      <c r="B73" s="608" t="s">
        <v>104</v>
      </c>
      <c r="C73" s="609"/>
      <c r="D73" s="150"/>
      <c r="E73" s="149">
        <v>0</v>
      </c>
      <c r="F73" s="338"/>
      <c r="G73" s="339">
        <v>0</v>
      </c>
      <c r="H73" s="341"/>
      <c r="I73" s="341"/>
      <c r="J73" s="148"/>
    </row>
    <row r="74" spans="2:13" ht="15" customHeight="1">
      <c r="B74" s="610" t="s">
        <v>105</v>
      </c>
      <c r="C74" s="611"/>
      <c r="D74" s="150" t="s">
        <v>102</v>
      </c>
      <c r="E74" s="151">
        <v>1040.2</v>
      </c>
      <c r="F74" s="338">
        <f>+F70</f>
        <v>7263.59</v>
      </c>
      <c r="G74" s="339">
        <v>7555586</v>
      </c>
      <c r="H74" s="342">
        <f>+H70</f>
        <v>7322.9</v>
      </c>
      <c r="I74" s="341">
        <v>0</v>
      </c>
      <c r="J74" s="248"/>
      <c r="L74" s="152"/>
      <c r="M74" s="152"/>
    </row>
    <row r="75" spans="2:13" ht="15" hidden="1" customHeight="1">
      <c r="B75" s="153" t="s">
        <v>381</v>
      </c>
      <c r="C75" s="153"/>
      <c r="D75" s="150" t="s">
        <v>102</v>
      </c>
      <c r="E75" s="151">
        <v>0</v>
      </c>
      <c r="F75" s="338">
        <v>6837.9</v>
      </c>
      <c r="G75" s="339">
        <v>0</v>
      </c>
      <c r="H75" s="342">
        <v>6870.81</v>
      </c>
      <c r="I75" s="341">
        <v>0</v>
      </c>
      <c r="J75" s="148"/>
      <c r="L75" s="152"/>
      <c r="M75" s="152"/>
    </row>
    <row r="76" spans="2:13" ht="15" customHeight="1">
      <c r="B76" s="608" t="s">
        <v>106</v>
      </c>
      <c r="C76" s="609"/>
      <c r="D76" s="143"/>
      <c r="E76" s="149"/>
      <c r="F76" s="343"/>
      <c r="G76" s="339">
        <v>0</v>
      </c>
      <c r="H76" s="344"/>
      <c r="I76" s="337"/>
      <c r="J76" s="148"/>
    </row>
    <row r="77" spans="2:13" ht="15" customHeight="1">
      <c r="B77" s="610" t="s">
        <v>734</v>
      </c>
      <c r="C77" s="611"/>
      <c r="D77" s="144" t="s">
        <v>102</v>
      </c>
      <c r="E77" s="151">
        <v>382655.22</v>
      </c>
      <c r="F77" s="338">
        <f>+F74</f>
        <v>7263.59</v>
      </c>
      <c r="G77" s="339">
        <v>2779450629</v>
      </c>
      <c r="H77" s="338">
        <f>+H74</f>
        <v>7322.9</v>
      </c>
      <c r="I77" s="341">
        <v>0</v>
      </c>
      <c r="J77" s="148"/>
      <c r="K77" s="154"/>
    </row>
    <row r="78" spans="2:13" ht="15" customHeight="1">
      <c r="B78" s="610" t="s">
        <v>735</v>
      </c>
      <c r="C78" s="611"/>
      <c r="D78" s="144" t="s">
        <v>102</v>
      </c>
      <c r="E78" s="151">
        <v>0</v>
      </c>
      <c r="F78" s="338">
        <f>+F77</f>
        <v>7263.59</v>
      </c>
      <c r="G78" s="339">
        <v>0</v>
      </c>
      <c r="H78" s="338">
        <f>+H77</f>
        <v>7322.9</v>
      </c>
      <c r="I78" s="339">
        <v>6878615117</v>
      </c>
      <c r="J78" s="248"/>
      <c r="K78" s="154"/>
    </row>
    <row r="79" spans="2:13" ht="15" hidden="1" customHeight="1">
      <c r="B79" s="608" t="s">
        <v>780</v>
      </c>
      <c r="C79" s="609"/>
      <c r="D79" s="144"/>
      <c r="E79" s="151"/>
      <c r="F79" s="338"/>
      <c r="G79" s="339"/>
      <c r="H79" s="338"/>
      <c r="I79" s="339"/>
      <c r="K79" s="154"/>
    </row>
    <row r="80" spans="2:13" ht="15" hidden="1" customHeight="1">
      <c r="B80" s="610" t="s">
        <v>781</v>
      </c>
      <c r="C80" s="611"/>
      <c r="D80" s="144" t="s">
        <v>102</v>
      </c>
      <c r="E80" s="151">
        <v>0</v>
      </c>
      <c r="F80" s="338">
        <f>+F78</f>
        <v>7263.59</v>
      </c>
      <c r="G80" s="339">
        <f>+E80*F80</f>
        <v>0</v>
      </c>
      <c r="H80" s="338">
        <f>+H78</f>
        <v>7322.9</v>
      </c>
      <c r="I80" s="339">
        <v>0</v>
      </c>
      <c r="K80" s="154"/>
    </row>
    <row r="81" spans="2:11" ht="15" hidden="1" customHeight="1">
      <c r="B81" s="610" t="s">
        <v>782</v>
      </c>
      <c r="C81" s="611"/>
      <c r="D81" s="144" t="s">
        <v>102</v>
      </c>
      <c r="E81" s="151">
        <v>0</v>
      </c>
      <c r="F81" s="338">
        <f>+F80</f>
        <v>7263.59</v>
      </c>
      <c r="G81" s="339">
        <f>+E81*F81</f>
        <v>0</v>
      </c>
      <c r="H81" s="338">
        <f>+H80</f>
        <v>7322.9</v>
      </c>
      <c r="I81" s="339">
        <v>0</v>
      </c>
      <c r="K81" s="154"/>
    </row>
    <row r="82" spans="2:11" ht="15" customHeight="1">
      <c r="B82" s="606" t="s">
        <v>60</v>
      </c>
      <c r="C82" s="607"/>
      <c r="D82" s="155"/>
      <c r="E82" s="156">
        <f>SUM(E59:E81)</f>
        <v>410575.44999999995</v>
      </c>
      <c r="F82" s="345"/>
      <c r="G82" s="346">
        <f>SUM(G59:G81)</f>
        <v>2982251732</v>
      </c>
      <c r="H82" s="345"/>
      <c r="I82" s="346">
        <f>SUM(I59:I81)</f>
        <v>7058808618</v>
      </c>
      <c r="K82" s="157"/>
    </row>
    <row r="83" spans="2:11">
      <c r="B83" s="158"/>
      <c r="C83" s="158"/>
      <c r="D83" s="159"/>
      <c r="E83" s="160"/>
      <c r="F83" s="275"/>
      <c r="G83" s="276"/>
      <c r="H83" s="277"/>
      <c r="I83" s="278"/>
      <c r="K83" s="157"/>
    </row>
    <row r="84" spans="2:11">
      <c r="B84" s="131" t="s">
        <v>612</v>
      </c>
      <c r="C84" s="131" t="s">
        <v>203</v>
      </c>
      <c r="D84" s="131"/>
      <c r="E84" s="131"/>
      <c r="F84" s="279"/>
      <c r="G84" s="280"/>
      <c r="H84" s="281"/>
      <c r="I84" s="282"/>
      <c r="K84" s="157"/>
    </row>
    <row r="85" spans="2:11" ht="9.75" customHeight="1">
      <c r="B85" s="131"/>
      <c r="C85" s="131"/>
      <c r="D85" s="131"/>
      <c r="E85" s="131"/>
      <c r="F85" s="279"/>
      <c r="G85" s="280"/>
      <c r="H85" s="281"/>
      <c r="I85" s="282"/>
      <c r="K85" s="157"/>
    </row>
    <row r="86" spans="2:11" ht="42.6" customHeight="1">
      <c r="B86" s="537" t="s">
        <v>97</v>
      </c>
      <c r="C86" s="538"/>
      <c r="D86" s="90" t="s">
        <v>614</v>
      </c>
      <c r="E86" s="90" t="s">
        <v>98</v>
      </c>
      <c r="F86" s="224" t="s">
        <v>870</v>
      </c>
      <c r="G86" s="224" t="s">
        <v>871</v>
      </c>
      <c r="H86" s="224" t="s">
        <v>817</v>
      </c>
      <c r="I86" s="90" t="s">
        <v>818</v>
      </c>
    </row>
    <row r="87" spans="2:11" ht="15" customHeight="1">
      <c r="B87" s="618" t="s">
        <v>107</v>
      </c>
      <c r="C87" s="619"/>
      <c r="D87" s="389"/>
      <c r="E87" s="390"/>
      <c r="F87" s="387"/>
      <c r="G87" s="383"/>
      <c r="H87" s="387"/>
      <c r="I87" s="383"/>
    </row>
    <row r="88" spans="2:11" ht="15" customHeight="1">
      <c r="B88" s="539" t="s">
        <v>108</v>
      </c>
      <c r="C88" s="540"/>
      <c r="D88" s="363" t="s">
        <v>102</v>
      </c>
      <c r="E88" s="391">
        <v>220</v>
      </c>
      <c r="F88" s="392">
        <f>+E49</f>
        <v>7283.62</v>
      </c>
      <c r="G88" s="393">
        <v>1602396</v>
      </c>
      <c r="H88" s="392">
        <f>+G49</f>
        <v>7339.62</v>
      </c>
      <c r="I88" s="394">
        <v>6406241</v>
      </c>
    </row>
    <row r="89" spans="2:11" ht="15" customHeight="1">
      <c r="B89" s="539" t="s">
        <v>155</v>
      </c>
      <c r="C89" s="540"/>
      <c r="D89" s="363" t="s">
        <v>102</v>
      </c>
      <c r="E89" s="391">
        <v>6173.45</v>
      </c>
      <c r="F89" s="392">
        <f>+F88</f>
        <v>7283.62</v>
      </c>
      <c r="G89" s="393">
        <v>45009513</v>
      </c>
      <c r="H89" s="392">
        <f>+H88</f>
        <v>7339.62</v>
      </c>
      <c r="I89" s="394">
        <v>66619969</v>
      </c>
    </row>
    <row r="90" spans="2:11" ht="15" customHeight="1">
      <c r="B90" s="539" t="s">
        <v>769</v>
      </c>
      <c r="C90" s="540"/>
      <c r="D90" s="363" t="s">
        <v>102</v>
      </c>
      <c r="E90" s="391">
        <v>15022.6</v>
      </c>
      <c r="F90" s="392">
        <f>+F89</f>
        <v>7283.62</v>
      </c>
      <c r="G90" s="393">
        <v>109527073</v>
      </c>
      <c r="H90" s="392">
        <f>+H89</f>
        <v>7339.62</v>
      </c>
      <c r="I90" s="394">
        <v>6890637756</v>
      </c>
    </row>
    <row r="91" spans="2:11" ht="15" customHeight="1">
      <c r="B91" s="618" t="s">
        <v>432</v>
      </c>
      <c r="C91" s="619"/>
      <c r="D91" s="389"/>
      <c r="E91" s="390"/>
      <c r="F91" s="387"/>
      <c r="G91" s="383"/>
      <c r="H91" s="387"/>
      <c r="I91" s="383"/>
    </row>
    <row r="92" spans="2:11" ht="15" customHeight="1">
      <c r="B92" s="539" t="s">
        <v>433</v>
      </c>
      <c r="C92" s="540"/>
      <c r="D92" s="363" t="s">
        <v>102</v>
      </c>
      <c r="E92" s="391">
        <v>407249.74</v>
      </c>
      <c r="F92" s="392">
        <f>+F90</f>
        <v>7283.62</v>
      </c>
      <c r="G92" s="445">
        <v>2958095139</v>
      </c>
      <c r="H92" s="392">
        <f>+H90</f>
        <v>7339.62</v>
      </c>
      <c r="I92" s="394">
        <v>0</v>
      </c>
    </row>
    <row r="93" spans="2:11" ht="15" hidden="1" customHeight="1">
      <c r="B93" s="539" t="s">
        <v>434</v>
      </c>
      <c r="C93" s="540"/>
      <c r="D93" s="363" t="s">
        <v>102</v>
      </c>
      <c r="E93" s="391">
        <v>0</v>
      </c>
      <c r="F93" s="392">
        <f>+F92</f>
        <v>7283.62</v>
      </c>
      <c r="G93" s="393">
        <f>+E93*F93</f>
        <v>0</v>
      </c>
      <c r="H93" s="392">
        <f>+H92</f>
        <v>7339.62</v>
      </c>
      <c r="I93" s="394">
        <v>0</v>
      </c>
    </row>
    <row r="94" spans="2:11" ht="15" customHeight="1">
      <c r="B94" s="534" t="s">
        <v>235</v>
      </c>
      <c r="C94" s="535"/>
      <c r="D94" s="389" t="s">
        <v>123</v>
      </c>
      <c r="E94" s="395">
        <f>SUM(E88:E93)</f>
        <v>428665.79</v>
      </c>
      <c r="F94" s="367"/>
      <c r="G94" s="367">
        <f>SUM(G88:G93)</f>
        <v>3114234121</v>
      </c>
      <c r="H94" s="396"/>
      <c r="I94" s="367">
        <f>SUM(I88:I93)</f>
        <v>6963663966</v>
      </c>
      <c r="J94" s="237"/>
      <c r="K94" s="157"/>
    </row>
    <row r="96" spans="2:11">
      <c r="B96" s="162" t="s">
        <v>575</v>
      </c>
      <c r="C96" s="131" t="s">
        <v>564</v>
      </c>
    </row>
    <row r="98" spans="2:8" ht="40.15" customHeight="1">
      <c r="B98" s="537" t="s">
        <v>83</v>
      </c>
      <c r="C98" s="621"/>
      <c r="D98" s="538"/>
      <c r="E98" s="90" t="s">
        <v>875</v>
      </c>
      <c r="F98" s="90" t="s">
        <v>872</v>
      </c>
      <c r="G98" s="224" t="s">
        <v>873</v>
      </c>
      <c r="H98" s="224" t="s">
        <v>874</v>
      </c>
    </row>
    <row r="99" spans="2:8" ht="15" customHeight="1">
      <c r="B99" s="539" t="s">
        <v>392</v>
      </c>
      <c r="C99" s="622"/>
      <c r="D99" s="540"/>
      <c r="E99" s="398">
        <f>+E48</f>
        <v>7263.59</v>
      </c>
      <c r="F99" s="399">
        <v>13739076</v>
      </c>
      <c r="G99" s="392">
        <v>0</v>
      </c>
      <c r="H99" s="387">
        <v>0</v>
      </c>
    </row>
    <row r="100" spans="2:8" ht="15" customHeight="1">
      <c r="B100" s="539" t="s">
        <v>856</v>
      </c>
      <c r="C100" s="622"/>
      <c r="D100" s="540"/>
      <c r="E100" s="398">
        <f>+E49</f>
        <v>7283.62</v>
      </c>
      <c r="F100" s="399">
        <v>0</v>
      </c>
      <c r="G100" s="392">
        <v>0</v>
      </c>
      <c r="H100" s="387">
        <v>0</v>
      </c>
    </row>
    <row r="101" spans="2:8" ht="15" customHeight="1">
      <c r="B101" s="539" t="s">
        <v>857</v>
      </c>
      <c r="C101" s="622"/>
      <c r="D101" s="540"/>
      <c r="E101" s="398">
        <f>+E48</f>
        <v>7263.59</v>
      </c>
      <c r="F101" s="399">
        <v>0</v>
      </c>
      <c r="G101" s="392">
        <v>0</v>
      </c>
      <c r="H101" s="387">
        <v>4941790</v>
      </c>
    </row>
    <row r="102" spans="2:8" ht="15" customHeight="1">
      <c r="B102" s="539" t="s">
        <v>391</v>
      </c>
      <c r="C102" s="622"/>
      <c r="D102" s="540"/>
      <c r="E102" s="398">
        <f>+E49</f>
        <v>7283.62</v>
      </c>
      <c r="F102" s="399">
        <v>0</v>
      </c>
      <c r="G102" s="392">
        <v>0</v>
      </c>
      <c r="H102" s="387">
        <v>0</v>
      </c>
    </row>
    <row r="104" spans="2:8">
      <c r="B104" s="162" t="s">
        <v>576</v>
      </c>
      <c r="C104" s="162" t="s">
        <v>565</v>
      </c>
    </row>
    <row r="105" spans="2:8" ht="21" customHeight="1">
      <c r="B105" s="142" t="s">
        <v>577</v>
      </c>
      <c r="C105" s="142" t="s">
        <v>566</v>
      </c>
      <c r="D105" s="136"/>
      <c r="E105" s="136"/>
      <c r="F105" s="284"/>
      <c r="G105" s="284"/>
    </row>
    <row r="106" spans="2:8" ht="32.25" customHeight="1">
      <c r="B106" s="537" t="s">
        <v>97</v>
      </c>
      <c r="C106" s="538"/>
      <c r="D106" s="90" t="s">
        <v>109</v>
      </c>
      <c r="E106" s="90" t="s">
        <v>110</v>
      </c>
      <c r="F106" s="224" t="s">
        <v>876</v>
      </c>
      <c r="G106" s="224" t="s">
        <v>792</v>
      </c>
    </row>
    <row r="107" spans="2:8" ht="15" customHeight="1">
      <c r="B107" s="539" t="s">
        <v>2</v>
      </c>
      <c r="C107" s="540"/>
      <c r="D107" s="400" t="s">
        <v>198</v>
      </c>
      <c r="E107" s="401">
        <v>0</v>
      </c>
      <c r="F107" s="387">
        <v>0</v>
      </c>
      <c r="G107" s="387">
        <v>0</v>
      </c>
    </row>
    <row r="108" spans="2:8" ht="15" customHeight="1">
      <c r="B108" s="539" t="s">
        <v>200</v>
      </c>
      <c r="C108" s="540"/>
      <c r="D108" s="400" t="s">
        <v>198</v>
      </c>
      <c r="E108" s="401">
        <v>0</v>
      </c>
      <c r="F108" s="387">
        <v>3000000</v>
      </c>
      <c r="G108" s="387">
        <v>3000000</v>
      </c>
    </row>
    <row r="109" spans="2:8" ht="15" customHeight="1">
      <c r="B109" s="534" t="s">
        <v>393</v>
      </c>
      <c r="C109" s="535"/>
      <c r="D109" s="402" t="s">
        <v>198</v>
      </c>
      <c r="E109" s="403">
        <f>SUM(E107:E108)</f>
        <v>0</v>
      </c>
      <c r="F109" s="404">
        <f>SUM(F107:F108)</f>
        <v>3000000</v>
      </c>
      <c r="G109" s="404">
        <f>SUM(G107:G108)</f>
        <v>3000000</v>
      </c>
    </row>
    <row r="110" spans="2:8">
      <c r="B110" s="164"/>
      <c r="C110" s="164"/>
      <c r="D110" s="165"/>
      <c r="E110" s="166"/>
      <c r="F110" s="279"/>
      <c r="G110" s="279"/>
    </row>
    <row r="111" spans="2:8" ht="14.45" customHeight="1">
      <c r="B111" s="142" t="s">
        <v>578</v>
      </c>
      <c r="C111" s="142" t="s">
        <v>736</v>
      </c>
      <c r="D111" s="136"/>
      <c r="E111" s="136"/>
      <c r="F111" s="284"/>
      <c r="G111" s="284"/>
    </row>
    <row r="112" spans="2:8" ht="10.9" customHeight="1">
      <c r="B112" s="167" t="s">
        <v>382</v>
      </c>
      <c r="C112" s="167"/>
      <c r="D112" s="136"/>
      <c r="E112" s="136"/>
      <c r="F112" s="284"/>
      <c r="G112" s="284"/>
    </row>
    <row r="113" spans="2:7" ht="27.6" customHeight="1">
      <c r="B113" s="537" t="s">
        <v>97</v>
      </c>
      <c r="C113" s="538"/>
      <c r="D113" s="90" t="s">
        <v>109</v>
      </c>
      <c r="E113" s="90" t="s">
        <v>110</v>
      </c>
      <c r="F113" s="224" t="s">
        <v>876</v>
      </c>
      <c r="G113" s="224" t="s">
        <v>792</v>
      </c>
    </row>
    <row r="114" spans="2:7" ht="15" hidden="1" customHeight="1">
      <c r="B114" s="610" t="s">
        <v>112</v>
      </c>
      <c r="C114" s="611"/>
      <c r="D114" s="163" t="s">
        <v>198</v>
      </c>
      <c r="E114" s="146">
        <v>0</v>
      </c>
      <c r="F114" s="274">
        <v>0</v>
      </c>
      <c r="G114" s="274">
        <v>0</v>
      </c>
    </row>
    <row r="115" spans="2:7" ht="15" customHeight="1">
      <c r="B115" s="539" t="s">
        <v>276</v>
      </c>
      <c r="C115" s="540"/>
      <c r="D115" s="400" t="s">
        <v>198</v>
      </c>
      <c r="E115" s="401">
        <v>0</v>
      </c>
      <c r="F115" s="387">
        <v>0</v>
      </c>
      <c r="G115" s="387">
        <v>301071000</v>
      </c>
    </row>
    <row r="116" spans="2:7" ht="15" hidden="1" customHeight="1">
      <c r="B116" s="539" t="s">
        <v>113</v>
      </c>
      <c r="C116" s="540"/>
      <c r="D116" s="400" t="s">
        <v>198</v>
      </c>
      <c r="E116" s="401">
        <v>0</v>
      </c>
      <c r="F116" s="405">
        <v>0</v>
      </c>
      <c r="G116" s="405">
        <v>0</v>
      </c>
    </row>
    <row r="117" spans="2:7" ht="15" customHeight="1">
      <c r="B117" s="539" t="s">
        <v>197</v>
      </c>
      <c r="C117" s="540"/>
      <c r="D117" s="400" t="s">
        <v>198</v>
      </c>
      <c r="E117" s="401">
        <v>0</v>
      </c>
      <c r="F117" s="387">
        <v>1027870</v>
      </c>
      <c r="G117" s="387">
        <v>1233277741</v>
      </c>
    </row>
    <row r="118" spans="2:7" ht="15" customHeight="1">
      <c r="B118" s="539" t="s">
        <v>737</v>
      </c>
      <c r="C118" s="540"/>
      <c r="D118" s="400" t="s">
        <v>198</v>
      </c>
      <c r="E118" s="401">
        <v>0</v>
      </c>
      <c r="F118" s="387">
        <v>3210000</v>
      </c>
      <c r="G118" s="387">
        <v>3279947</v>
      </c>
    </row>
    <row r="119" spans="2:7" ht="15" customHeight="1">
      <c r="B119" s="539" t="s">
        <v>890</v>
      </c>
      <c r="C119" s="540"/>
      <c r="D119" s="400" t="s">
        <v>198</v>
      </c>
      <c r="E119" s="401">
        <v>0</v>
      </c>
      <c r="F119" s="387">
        <v>7334999</v>
      </c>
      <c r="G119" s="387">
        <v>8170000</v>
      </c>
    </row>
    <row r="120" spans="2:7" ht="15" customHeight="1">
      <c r="B120" s="539" t="s">
        <v>413</v>
      </c>
      <c r="C120" s="540"/>
      <c r="D120" s="400" t="s">
        <v>198</v>
      </c>
      <c r="E120" s="401">
        <v>0</v>
      </c>
      <c r="F120" s="387">
        <v>5752000</v>
      </c>
      <c r="G120" s="387">
        <v>5170000</v>
      </c>
    </row>
    <row r="121" spans="2:7" ht="15" customHeight="1">
      <c r="B121" s="539" t="s">
        <v>115</v>
      </c>
      <c r="C121" s="540"/>
      <c r="D121" s="400" t="s">
        <v>198</v>
      </c>
      <c r="E121" s="401">
        <v>0</v>
      </c>
      <c r="F121" s="387">
        <v>3131612</v>
      </c>
      <c r="G121" s="387">
        <v>652130</v>
      </c>
    </row>
    <row r="122" spans="2:7" ht="15" customHeight="1">
      <c r="B122" s="539" t="s">
        <v>116</v>
      </c>
      <c r="C122" s="540"/>
      <c r="D122" s="400" t="s">
        <v>198</v>
      </c>
      <c r="E122" s="401">
        <v>0</v>
      </c>
      <c r="F122" s="387">
        <v>18898390</v>
      </c>
      <c r="G122" s="387">
        <v>19002890</v>
      </c>
    </row>
    <row r="123" spans="2:7" ht="15" hidden="1" customHeight="1">
      <c r="B123" s="539" t="s">
        <v>245</v>
      </c>
      <c r="C123" s="540"/>
      <c r="D123" s="400" t="s">
        <v>198</v>
      </c>
      <c r="E123" s="401">
        <v>0</v>
      </c>
      <c r="F123" s="387">
        <v>0</v>
      </c>
      <c r="G123" s="387">
        <v>0</v>
      </c>
    </row>
    <row r="124" spans="2:7" ht="15" customHeight="1">
      <c r="B124" s="539" t="s">
        <v>246</v>
      </c>
      <c r="C124" s="540"/>
      <c r="D124" s="400" t="s">
        <v>198</v>
      </c>
      <c r="E124" s="401">
        <v>0</v>
      </c>
      <c r="F124" s="387">
        <v>4000000</v>
      </c>
      <c r="G124" s="387">
        <v>2345000</v>
      </c>
    </row>
    <row r="125" spans="2:7" ht="15" customHeight="1">
      <c r="B125" s="539" t="s">
        <v>768</v>
      </c>
      <c r="C125" s="540"/>
      <c r="D125" s="400" t="s">
        <v>198</v>
      </c>
      <c r="E125" s="401">
        <v>0</v>
      </c>
      <c r="F125" s="387">
        <v>7147760</v>
      </c>
      <c r="G125" s="387">
        <v>7459689</v>
      </c>
    </row>
    <row r="126" spans="2:7" ht="15" customHeight="1">
      <c r="B126" s="539" t="s">
        <v>244</v>
      </c>
      <c r="C126" s="540"/>
      <c r="D126" s="400" t="s">
        <v>198</v>
      </c>
      <c r="E126" s="401">
        <v>0</v>
      </c>
      <c r="F126" s="387">
        <v>5135000</v>
      </c>
      <c r="G126" s="387">
        <v>5060000</v>
      </c>
    </row>
    <row r="127" spans="2:7" ht="15" customHeight="1">
      <c r="B127" s="539" t="s">
        <v>247</v>
      </c>
      <c r="C127" s="540"/>
      <c r="D127" s="400" t="s">
        <v>198</v>
      </c>
      <c r="E127" s="401">
        <v>0</v>
      </c>
      <c r="F127" s="387">
        <v>8282700</v>
      </c>
      <c r="G127" s="387">
        <v>0</v>
      </c>
    </row>
    <row r="128" spans="2:7" ht="15" customHeight="1">
      <c r="B128" s="539" t="s">
        <v>274</v>
      </c>
      <c r="C128" s="540"/>
      <c r="D128" s="400" t="s">
        <v>198</v>
      </c>
      <c r="E128" s="401">
        <v>0</v>
      </c>
      <c r="F128" s="387">
        <v>300101</v>
      </c>
      <c r="G128" s="387">
        <v>0</v>
      </c>
    </row>
    <row r="129" spans="2:8" ht="15" customHeight="1">
      <c r="B129" s="539" t="s">
        <v>251</v>
      </c>
      <c r="C129" s="540"/>
      <c r="D129" s="400" t="s">
        <v>198</v>
      </c>
      <c r="E129" s="406">
        <v>0</v>
      </c>
      <c r="F129" s="387">
        <v>943643</v>
      </c>
      <c r="G129" s="387">
        <v>1676129</v>
      </c>
    </row>
    <row r="130" spans="2:8" ht="15" customHeight="1">
      <c r="B130" s="539" t="s">
        <v>848</v>
      </c>
      <c r="C130" s="540"/>
      <c r="D130" s="400" t="s">
        <v>198</v>
      </c>
      <c r="E130" s="401">
        <v>0</v>
      </c>
      <c r="F130" s="387">
        <v>2737</v>
      </c>
      <c r="G130" s="387">
        <v>0</v>
      </c>
    </row>
    <row r="131" spans="2:8" ht="15" customHeight="1">
      <c r="B131" s="539" t="s">
        <v>383</v>
      </c>
      <c r="C131" s="540"/>
      <c r="D131" s="400" t="s">
        <v>198</v>
      </c>
      <c r="E131" s="401">
        <v>0</v>
      </c>
      <c r="F131" s="387">
        <v>283044</v>
      </c>
      <c r="G131" s="387">
        <v>0</v>
      </c>
    </row>
    <row r="132" spans="2:8" ht="15" customHeight="1">
      <c r="B132" s="539" t="s">
        <v>414</v>
      </c>
      <c r="C132" s="540"/>
      <c r="D132" s="400" t="s">
        <v>198</v>
      </c>
      <c r="E132" s="401">
        <v>0</v>
      </c>
      <c r="F132" s="387">
        <v>0</v>
      </c>
      <c r="G132" s="387">
        <v>135520</v>
      </c>
    </row>
    <row r="133" spans="2:8" ht="15" customHeight="1">
      <c r="B133" s="539" t="s">
        <v>435</v>
      </c>
      <c r="C133" s="540"/>
      <c r="D133" s="400" t="s">
        <v>198</v>
      </c>
      <c r="E133" s="401">
        <v>0</v>
      </c>
      <c r="F133" s="387">
        <v>118864</v>
      </c>
      <c r="G133" s="387">
        <v>100864</v>
      </c>
    </row>
    <row r="134" spans="2:8" ht="15" customHeight="1">
      <c r="B134" s="539" t="s">
        <v>822</v>
      </c>
      <c r="C134" s="540"/>
      <c r="D134" s="400" t="s">
        <v>198</v>
      </c>
      <c r="E134" s="401">
        <v>0</v>
      </c>
      <c r="F134" s="387">
        <v>166766</v>
      </c>
      <c r="G134" s="387">
        <v>0</v>
      </c>
    </row>
    <row r="135" spans="2:8" ht="15" customHeight="1">
      <c r="B135" s="539" t="s">
        <v>823</v>
      </c>
      <c r="C135" s="540"/>
      <c r="D135" s="400" t="s">
        <v>198</v>
      </c>
      <c r="E135" s="401">
        <v>0</v>
      </c>
      <c r="F135" s="387">
        <v>0</v>
      </c>
      <c r="G135" s="387">
        <v>0</v>
      </c>
    </row>
    <row r="136" spans="2:8" ht="15" customHeight="1">
      <c r="B136" s="539" t="s">
        <v>417</v>
      </c>
      <c r="C136" s="540"/>
      <c r="D136" s="400" t="s">
        <v>102</v>
      </c>
      <c r="E136" s="401">
        <v>335.8</v>
      </c>
      <c r="F136" s="387">
        <v>2439114</v>
      </c>
      <c r="G136" s="387">
        <v>3661889</v>
      </c>
      <c r="H136" s="285"/>
    </row>
    <row r="137" spans="2:8" ht="15" customHeight="1">
      <c r="B137" s="539" t="s">
        <v>277</v>
      </c>
      <c r="C137" s="540"/>
      <c r="D137" s="400" t="s">
        <v>102</v>
      </c>
      <c r="E137" s="401">
        <v>601.91</v>
      </c>
      <c r="F137" s="387">
        <v>4372027</v>
      </c>
      <c r="G137" s="387">
        <v>4394692</v>
      </c>
      <c r="H137" s="285"/>
    </row>
    <row r="138" spans="2:8" ht="15" customHeight="1">
      <c r="B138" s="539" t="s">
        <v>117</v>
      </c>
      <c r="C138" s="540"/>
      <c r="D138" s="400" t="s">
        <v>102</v>
      </c>
      <c r="E138" s="406">
        <v>0</v>
      </c>
      <c r="F138" s="387">
        <v>0</v>
      </c>
      <c r="G138" s="387">
        <v>19410445</v>
      </c>
      <c r="H138" s="285"/>
    </row>
    <row r="139" spans="2:8" ht="15" customHeight="1">
      <c r="B139" s="539" t="s">
        <v>196</v>
      </c>
      <c r="C139" s="540"/>
      <c r="D139" s="400" t="s">
        <v>102</v>
      </c>
      <c r="E139" s="406">
        <v>23.31</v>
      </c>
      <c r="F139" s="387">
        <v>169314</v>
      </c>
      <c r="G139" s="387">
        <v>0</v>
      </c>
      <c r="H139" s="285"/>
    </row>
    <row r="140" spans="2:8" ht="15" customHeight="1">
      <c r="B140" s="539" t="s">
        <v>889</v>
      </c>
      <c r="C140" s="540"/>
      <c r="D140" s="400" t="s">
        <v>102</v>
      </c>
      <c r="E140" s="406">
        <v>9538</v>
      </c>
      <c r="F140" s="387">
        <v>69280121</v>
      </c>
      <c r="G140" s="387">
        <v>7331834</v>
      </c>
      <c r="H140" s="285"/>
    </row>
    <row r="141" spans="2:8" ht="15" customHeight="1">
      <c r="B141" s="539" t="s">
        <v>413</v>
      </c>
      <c r="C141" s="540"/>
      <c r="D141" s="400" t="s">
        <v>102</v>
      </c>
      <c r="E141" s="406">
        <v>5038</v>
      </c>
      <c r="F141" s="387">
        <v>36593966</v>
      </c>
      <c r="G141" s="387">
        <v>37395634</v>
      </c>
      <c r="H141" s="285"/>
    </row>
    <row r="142" spans="2:8" ht="15" customHeight="1">
      <c r="B142" s="539" t="s">
        <v>834</v>
      </c>
      <c r="C142" s="540"/>
      <c r="D142" s="400" t="s">
        <v>102</v>
      </c>
      <c r="E142" s="406">
        <v>5000</v>
      </c>
      <c r="F142" s="387">
        <v>36317950</v>
      </c>
      <c r="G142" s="387">
        <v>0</v>
      </c>
      <c r="H142" s="285"/>
    </row>
    <row r="143" spans="2:8" ht="15" customHeight="1">
      <c r="B143" s="539" t="s">
        <v>248</v>
      </c>
      <c r="C143" s="540"/>
      <c r="D143" s="400" t="s">
        <v>102</v>
      </c>
      <c r="E143" s="401">
        <v>3401</v>
      </c>
      <c r="F143" s="387">
        <v>24703470</v>
      </c>
      <c r="G143" s="387">
        <v>22700990</v>
      </c>
      <c r="H143" s="285"/>
    </row>
    <row r="144" spans="2:8" ht="15" customHeight="1">
      <c r="B144" s="539" t="s">
        <v>249</v>
      </c>
      <c r="C144" s="540"/>
      <c r="D144" s="400" t="s">
        <v>102</v>
      </c>
      <c r="E144" s="406">
        <v>0</v>
      </c>
      <c r="F144" s="387">
        <v>0</v>
      </c>
      <c r="G144" s="387">
        <v>0</v>
      </c>
      <c r="H144" s="285"/>
    </row>
    <row r="145" spans="2:10" ht="15" customHeight="1">
      <c r="B145" s="539" t="s">
        <v>274</v>
      </c>
      <c r="C145" s="540"/>
      <c r="D145" s="400" t="s">
        <v>102</v>
      </c>
      <c r="E145" s="401">
        <v>287</v>
      </c>
      <c r="F145" s="387">
        <v>2084650</v>
      </c>
      <c r="G145" s="387">
        <v>0</v>
      </c>
      <c r="H145" s="285"/>
    </row>
    <row r="146" spans="2:10" ht="15" customHeight="1">
      <c r="B146" s="539" t="s">
        <v>416</v>
      </c>
      <c r="C146" s="540"/>
      <c r="D146" s="400" t="s">
        <v>102</v>
      </c>
      <c r="E146" s="401">
        <v>434.38</v>
      </c>
      <c r="F146" s="387">
        <v>3155158</v>
      </c>
      <c r="G146" s="387">
        <v>7242348</v>
      </c>
      <c r="H146" s="285"/>
    </row>
    <row r="147" spans="2:10" ht="15" customHeight="1">
      <c r="B147" s="539" t="s">
        <v>415</v>
      </c>
      <c r="C147" s="540"/>
      <c r="D147" s="400" t="s">
        <v>102</v>
      </c>
      <c r="E147" s="391">
        <v>0</v>
      </c>
      <c r="F147" s="387">
        <v>0</v>
      </c>
      <c r="G147" s="387">
        <v>0</v>
      </c>
      <c r="H147" s="285"/>
    </row>
    <row r="148" spans="2:10" ht="15" customHeight="1">
      <c r="B148" s="539" t="s">
        <v>770</v>
      </c>
      <c r="C148" s="540"/>
      <c r="D148" s="400" t="s">
        <v>102</v>
      </c>
      <c r="E148" s="391">
        <v>261.48</v>
      </c>
      <c r="F148" s="387">
        <v>1899284</v>
      </c>
      <c r="G148" s="387">
        <v>1913474</v>
      </c>
      <c r="H148" s="285"/>
    </row>
    <row r="149" spans="2:10" ht="15" customHeight="1">
      <c r="B149" s="534" t="s">
        <v>199</v>
      </c>
      <c r="C149" s="535"/>
      <c r="D149" s="362"/>
      <c r="E149" s="403">
        <f>SUM(E114:E148)</f>
        <v>24920.880000000001</v>
      </c>
      <c r="F149" s="404">
        <f>SUM(F114:F148)</f>
        <v>246750540</v>
      </c>
      <c r="G149" s="404">
        <f>SUM(G114:G148)</f>
        <v>1691452216</v>
      </c>
      <c r="I149" s="270"/>
    </row>
    <row r="150" spans="2:10" ht="3.95" customHeight="1">
      <c r="F150" s="349"/>
      <c r="G150" s="349"/>
    </row>
    <row r="151" spans="2:10" ht="6" customHeight="1">
      <c r="B151" s="408"/>
      <c r="C151" s="408"/>
      <c r="D151" s="409"/>
      <c r="E151" s="410"/>
      <c r="F151" s="411"/>
      <c r="G151" s="411"/>
    </row>
    <row r="152" spans="2:10" ht="15" customHeight="1">
      <c r="B152" s="623" t="s">
        <v>201</v>
      </c>
      <c r="C152" s="624"/>
      <c r="D152" s="362"/>
      <c r="E152" s="395">
        <f>+E149</f>
        <v>24920.880000000001</v>
      </c>
      <c r="F152" s="404">
        <f>+F149</f>
        <v>246750540</v>
      </c>
      <c r="G152" s="404">
        <f>+G149</f>
        <v>1691452216</v>
      </c>
      <c r="I152" s="286"/>
    </row>
    <row r="153" spans="2:10" ht="3.75" customHeight="1">
      <c r="B153" s="408"/>
      <c r="C153" s="408"/>
      <c r="D153" s="409"/>
      <c r="E153" s="410"/>
      <c r="F153" s="411"/>
      <c r="G153" s="411"/>
    </row>
    <row r="154" spans="2:10" ht="16.5" customHeight="1">
      <c r="B154" s="623" t="s">
        <v>118</v>
      </c>
      <c r="C154" s="624"/>
      <c r="D154" s="362"/>
      <c r="E154" s="395">
        <f>+E152</f>
        <v>24920.880000000001</v>
      </c>
      <c r="F154" s="404">
        <f>+F152+F109</f>
        <v>249750540</v>
      </c>
      <c r="G154" s="404">
        <f>+G152+G109</f>
        <v>1694452216</v>
      </c>
      <c r="H154" s="270"/>
      <c r="I154" s="270"/>
      <c r="J154" s="148"/>
    </row>
    <row r="155" spans="2:10">
      <c r="H155" s="286"/>
    </row>
    <row r="156" spans="2:10">
      <c r="B156" s="162" t="s">
        <v>579</v>
      </c>
      <c r="C156" s="162" t="s">
        <v>615</v>
      </c>
    </row>
    <row r="157" spans="2:10" ht="11.25" customHeight="1"/>
    <row r="158" spans="2:10" ht="18" customHeight="1">
      <c r="B158" s="590" t="s">
        <v>119</v>
      </c>
      <c r="C158" s="591"/>
      <c r="D158" s="591"/>
      <c r="E158" s="591"/>
      <c r="F158" s="591"/>
      <c r="G158" s="592"/>
      <c r="H158" s="590" t="s">
        <v>877</v>
      </c>
      <c r="I158" s="591"/>
      <c r="J158" s="592"/>
    </row>
    <row r="159" spans="2:10" ht="25.5">
      <c r="B159" s="537" t="s">
        <v>122</v>
      </c>
      <c r="C159" s="538"/>
      <c r="D159" s="90" t="s">
        <v>763</v>
      </c>
      <c r="E159" s="224" t="s">
        <v>764</v>
      </c>
      <c r="F159" s="224" t="s">
        <v>120</v>
      </c>
      <c r="G159" s="90" t="s">
        <v>130</v>
      </c>
      <c r="H159" s="90" t="s">
        <v>53</v>
      </c>
      <c r="I159" s="90" t="s">
        <v>121</v>
      </c>
      <c r="J159" s="90" t="s">
        <v>7</v>
      </c>
    </row>
    <row r="160" spans="2:10" ht="15" customHeight="1">
      <c r="B160" s="564" t="s">
        <v>106</v>
      </c>
      <c r="C160" s="565"/>
      <c r="D160" s="565"/>
      <c r="E160" s="565"/>
      <c r="F160" s="565"/>
      <c r="G160" s="566"/>
      <c r="H160" s="287"/>
      <c r="I160" s="287"/>
      <c r="J160" s="225"/>
    </row>
    <row r="161" spans="2:13" ht="15" customHeight="1">
      <c r="B161" s="564" t="s">
        <v>762</v>
      </c>
      <c r="C161" s="565"/>
      <c r="D161" s="565"/>
      <c r="E161" s="565"/>
      <c r="F161" s="565"/>
      <c r="G161" s="566"/>
      <c r="H161" s="288"/>
      <c r="I161" s="288"/>
      <c r="J161" s="226"/>
    </row>
    <row r="162" spans="2:13" ht="15" customHeight="1">
      <c r="B162" s="575" t="s">
        <v>891</v>
      </c>
      <c r="C162" s="576"/>
      <c r="D162" s="412" t="s">
        <v>851</v>
      </c>
      <c r="E162" s="413">
        <f>2+3</f>
        <v>5</v>
      </c>
      <c r="F162" s="379">
        <v>2779077000</v>
      </c>
      <c r="G162" s="379">
        <f>637498996+2198284983</f>
        <v>2835783979</v>
      </c>
      <c r="H162" s="414">
        <v>427305100000</v>
      </c>
      <c r="I162" s="414">
        <v>48014261068.767998</v>
      </c>
      <c r="J162" s="414">
        <v>532012095163.76801</v>
      </c>
      <c r="K162" s="451"/>
    </row>
    <row r="163" spans="2:13" ht="15" customHeight="1">
      <c r="B163" s="575" t="s">
        <v>892</v>
      </c>
      <c r="C163" s="576"/>
      <c r="D163" s="412" t="s">
        <v>851</v>
      </c>
      <c r="E163" s="413">
        <v>3</v>
      </c>
      <c r="F163" s="379">
        <v>600000000</v>
      </c>
      <c r="G163" s="379">
        <v>615700815</v>
      </c>
      <c r="H163" s="414">
        <v>125126100000</v>
      </c>
      <c r="I163" s="414">
        <v>20886636875</v>
      </c>
      <c r="J163" s="414">
        <v>203084579077</v>
      </c>
      <c r="K163" s="451"/>
      <c r="L163" s="140"/>
      <c r="M163" s="140"/>
    </row>
    <row r="164" spans="2:13" ht="15" customHeight="1">
      <c r="B164" s="575" t="s">
        <v>893</v>
      </c>
      <c r="C164" s="576"/>
      <c r="D164" s="412" t="s">
        <v>851</v>
      </c>
      <c r="E164" s="413">
        <v>27</v>
      </c>
      <c r="F164" s="379">
        <v>2700000000</v>
      </c>
      <c r="G164" s="379">
        <v>2725851312</v>
      </c>
      <c r="H164" s="414">
        <v>71531000000</v>
      </c>
      <c r="I164" s="414">
        <v>12357366425</v>
      </c>
      <c r="J164" s="414">
        <v>144973873964</v>
      </c>
      <c r="K164" s="451"/>
      <c r="L164" s="140"/>
      <c r="M164" s="140"/>
    </row>
    <row r="165" spans="2:13" ht="15" customHeight="1">
      <c r="B165" s="575" t="s">
        <v>894</v>
      </c>
      <c r="C165" s="576"/>
      <c r="D165" s="412" t="s">
        <v>851</v>
      </c>
      <c r="E165" s="413">
        <v>1</v>
      </c>
      <c r="F165" s="379">
        <v>581087200</v>
      </c>
      <c r="G165" s="379">
        <v>581165646.77200007</v>
      </c>
      <c r="H165" s="414">
        <v>1466946130000</v>
      </c>
      <c r="I165" s="414">
        <v>620012709548</v>
      </c>
      <c r="J165" s="414">
        <v>4341949244122</v>
      </c>
      <c r="K165" s="451"/>
      <c r="L165" s="140"/>
      <c r="M165" s="140"/>
    </row>
    <row r="166" spans="2:13" ht="15" customHeight="1">
      <c r="B166" s="575" t="s">
        <v>895</v>
      </c>
      <c r="C166" s="576"/>
      <c r="D166" s="412" t="s">
        <v>852</v>
      </c>
      <c r="E166" s="413">
        <v>11325</v>
      </c>
      <c r="F166" s="379">
        <f>+E166*1000000</f>
        <v>11325000000</v>
      </c>
      <c r="G166" s="379">
        <f>11976397870-1934</f>
        <v>11976395936</v>
      </c>
      <c r="H166" s="414">
        <v>720000000000</v>
      </c>
      <c r="I166" s="414">
        <v>-115746551815</v>
      </c>
      <c r="J166" s="414">
        <v>435271962615</v>
      </c>
      <c r="K166" s="451"/>
    </row>
    <row r="167" spans="2:13" ht="15" customHeight="1">
      <c r="B167" s="575" t="s">
        <v>896</v>
      </c>
      <c r="C167" s="576"/>
      <c r="D167" s="412" t="s">
        <v>852</v>
      </c>
      <c r="E167" s="413">
        <v>500</v>
      </c>
      <c r="F167" s="379">
        <f>+E167*1000000</f>
        <v>500000000</v>
      </c>
      <c r="G167" s="379">
        <v>501933000</v>
      </c>
      <c r="H167" s="414">
        <v>360000000000</v>
      </c>
      <c r="I167" s="414">
        <v>94221378369</v>
      </c>
      <c r="J167" s="414">
        <v>563474895393</v>
      </c>
      <c r="K167" s="451"/>
    </row>
    <row r="168" spans="2:13" ht="15" customHeight="1">
      <c r="B168" s="575" t="s">
        <v>897</v>
      </c>
      <c r="C168" s="576"/>
      <c r="D168" s="412" t="s">
        <v>852</v>
      </c>
      <c r="E168" s="413">
        <v>40</v>
      </c>
      <c r="F168" s="379">
        <f>+E168*1000000</f>
        <v>40000000</v>
      </c>
      <c r="G168" s="379">
        <v>41145040</v>
      </c>
      <c r="H168" s="414">
        <v>2373667112000</v>
      </c>
      <c r="I168" s="414">
        <v>292154556521</v>
      </c>
      <c r="J168" s="414">
        <v>3042105723400</v>
      </c>
      <c r="K168" s="451"/>
    </row>
    <row r="169" spans="2:13" ht="15" customHeight="1">
      <c r="B169" s="575" t="s">
        <v>858</v>
      </c>
      <c r="C169" s="576"/>
      <c r="D169" s="412" t="s">
        <v>853</v>
      </c>
      <c r="E169" s="413">
        <v>51</v>
      </c>
      <c r="F169" s="379">
        <f>+E169*10000000</f>
        <v>510000000</v>
      </c>
      <c r="G169" s="379">
        <v>497871043</v>
      </c>
      <c r="H169" s="415" t="s">
        <v>787</v>
      </c>
      <c r="I169" s="415" t="s">
        <v>916</v>
      </c>
      <c r="J169" s="415" t="s">
        <v>787</v>
      </c>
      <c r="K169" s="140"/>
    </row>
    <row r="170" spans="2:13" ht="15" customHeight="1">
      <c r="B170" s="543" t="s">
        <v>878</v>
      </c>
      <c r="C170" s="544"/>
      <c r="D170" s="544"/>
      <c r="E170" s="545"/>
      <c r="F170" s="417">
        <f>SUM(F162:F169)</f>
        <v>19035164200</v>
      </c>
      <c r="G170" s="417">
        <f>SUM(G162:G169)</f>
        <v>19775846771.771999</v>
      </c>
      <c r="H170" s="415"/>
      <c r="I170" s="415"/>
      <c r="J170" s="415"/>
      <c r="K170" s="140"/>
    </row>
    <row r="171" spans="2:13" ht="6.6" customHeight="1">
      <c r="B171" s="169"/>
      <c r="C171" s="169"/>
      <c r="D171" s="169"/>
      <c r="E171" s="169"/>
      <c r="F171" s="289"/>
      <c r="G171" s="289"/>
      <c r="H171" s="290"/>
      <c r="I171" s="290"/>
      <c r="J171" s="170"/>
      <c r="K171" s="140"/>
    </row>
    <row r="172" spans="2:13" ht="15" customHeight="1">
      <c r="B172" s="564" t="s">
        <v>765</v>
      </c>
      <c r="C172" s="565"/>
      <c r="D172" s="565"/>
      <c r="E172" s="565"/>
      <c r="F172" s="565"/>
      <c r="G172" s="566"/>
      <c r="H172" s="578"/>
      <c r="I172" s="578"/>
      <c r="J172" s="579"/>
      <c r="K172" s="140"/>
    </row>
    <row r="173" spans="2:13" ht="16.149999999999999" customHeight="1">
      <c r="B173" s="575" t="s">
        <v>833</v>
      </c>
      <c r="C173" s="576"/>
      <c r="D173" s="412" t="s">
        <v>127</v>
      </c>
      <c r="E173" s="413">
        <v>116190</v>
      </c>
      <c r="F173" s="379">
        <f>+E173*100000</f>
        <v>11619000000</v>
      </c>
      <c r="G173" s="379">
        <v>31430306970.000008</v>
      </c>
      <c r="H173" s="414">
        <v>1466946130000</v>
      </c>
      <c r="I173" s="414">
        <v>620012709548</v>
      </c>
      <c r="J173" s="414">
        <v>4341949244122</v>
      </c>
      <c r="K173" s="140"/>
      <c r="L173" s="148"/>
    </row>
    <row r="174" spans="2:13" ht="15" customHeight="1">
      <c r="B174" s="575" t="s">
        <v>832</v>
      </c>
      <c r="C174" s="576"/>
      <c r="D174" s="412" t="s">
        <v>127</v>
      </c>
      <c r="E174" s="413">
        <v>96508</v>
      </c>
      <c r="F174" s="379">
        <f>+E174*100000</f>
        <v>9650800000</v>
      </c>
      <c r="G174" s="379">
        <v>10071038862.999992</v>
      </c>
      <c r="H174" s="414">
        <v>427305100000</v>
      </c>
      <c r="I174" s="414">
        <v>48014261068.767998</v>
      </c>
      <c r="J174" s="414">
        <v>532012095163.76801</v>
      </c>
      <c r="K174" s="140"/>
    </row>
    <row r="175" spans="2:13" ht="15" customHeight="1">
      <c r="B175" s="593" t="s">
        <v>879</v>
      </c>
      <c r="C175" s="594"/>
      <c r="D175" s="594"/>
      <c r="E175" s="595"/>
      <c r="F175" s="418">
        <f>SUM(F173:F174)</f>
        <v>21269800000</v>
      </c>
      <c r="G175" s="418">
        <f>SUM(G173:G174)</f>
        <v>41501345833</v>
      </c>
      <c r="H175" s="419"/>
      <c r="I175" s="419"/>
      <c r="J175" s="419"/>
      <c r="K175" s="140"/>
    </row>
    <row r="176" spans="2:13" ht="6.6" customHeight="1">
      <c r="F176" s="266"/>
      <c r="G176" s="266"/>
    </row>
    <row r="177" spans="2:13" ht="15" customHeight="1">
      <c r="B177" s="583" t="s">
        <v>766</v>
      </c>
      <c r="C177" s="584"/>
      <c r="D177" s="584"/>
      <c r="E177" s="584"/>
      <c r="F177" s="584"/>
      <c r="G177" s="585"/>
      <c r="H177" s="580"/>
      <c r="I177" s="581"/>
      <c r="J177" s="582"/>
    </row>
    <row r="178" spans="2:13" ht="15" customHeight="1">
      <c r="B178" s="575" t="s">
        <v>895</v>
      </c>
      <c r="C178" s="576"/>
      <c r="D178" s="412" t="s">
        <v>852</v>
      </c>
      <c r="E178" s="413">
        <v>3192</v>
      </c>
      <c r="F178" s="379">
        <f>+E178*1000000</f>
        <v>3192000000</v>
      </c>
      <c r="G178" s="379">
        <v>3226486368</v>
      </c>
      <c r="H178" s="414">
        <v>720000000000</v>
      </c>
      <c r="I178" s="414">
        <v>-115746551815</v>
      </c>
      <c r="J178" s="414">
        <v>435271962615</v>
      </c>
    </row>
    <row r="179" spans="2:13" ht="15" hidden="1" customHeight="1">
      <c r="B179" s="575"/>
      <c r="C179" s="576"/>
      <c r="D179" s="412"/>
      <c r="E179" s="413"/>
      <c r="F179" s="379"/>
      <c r="G179" s="379"/>
      <c r="H179" s="415"/>
      <c r="I179" s="415"/>
      <c r="J179" s="415"/>
    </row>
    <row r="180" spans="2:13" ht="15" hidden="1" customHeight="1">
      <c r="B180" s="575"/>
      <c r="C180" s="576"/>
      <c r="D180" s="412"/>
      <c r="E180" s="413"/>
      <c r="F180" s="379"/>
      <c r="G180" s="379"/>
      <c r="H180" s="415"/>
      <c r="I180" s="415"/>
      <c r="J180" s="415"/>
    </row>
    <row r="181" spans="2:13" ht="15" customHeight="1">
      <c r="B181" s="543" t="s">
        <v>880</v>
      </c>
      <c r="C181" s="544"/>
      <c r="D181" s="544"/>
      <c r="E181" s="545"/>
      <c r="F181" s="418">
        <f>SUM(F178:F180)</f>
        <v>3192000000</v>
      </c>
      <c r="G181" s="418">
        <f>SUM(G178:G180)</f>
        <v>3226486368</v>
      </c>
      <c r="H181" s="419"/>
      <c r="I181" s="419"/>
      <c r="J181" s="419"/>
      <c r="K181" s="140"/>
      <c r="L181" s="148"/>
    </row>
    <row r="182" spans="2:13" ht="6.6" customHeight="1">
      <c r="B182" s="416"/>
      <c r="C182" s="416"/>
      <c r="D182" s="416"/>
      <c r="E182" s="416"/>
      <c r="F182" s="420"/>
      <c r="G182" s="421"/>
      <c r="H182" s="422"/>
      <c r="I182" s="422"/>
      <c r="J182" s="422"/>
      <c r="L182" s="148"/>
    </row>
    <row r="183" spans="2:13" ht="15" customHeight="1">
      <c r="B183" s="543" t="s">
        <v>662</v>
      </c>
      <c r="C183" s="544"/>
      <c r="D183" s="544"/>
      <c r="E183" s="545"/>
      <c r="F183" s="423">
        <v>0</v>
      </c>
      <c r="G183" s="423">
        <v>0</v>
      </c>
      <c r="H183" s="419"/>
      <c r="I183" s="419"/>
      <c r="J183" s="419"/>
      <c r="L183" s="148"/>
    </row>
    <row r="184" spans="2:13" ht="6.6" customHeight="1">
      <c r="B184" s="397"/>
      <c r="C184" s="397"/>
      <c r="D184" s="424"/>
      <c r="E184" s="425"/>
      <c r="F184" s="426"/>
      <c r="G184" s="427"/>
      <c r="H184" s="427"/>
      <c r="I184" s="427"/>
      <c r="J184" s="427"/>
      <c r="L184" s="148"/>
    </row>
    <row r="185" spans="2:13" ht="15" customHeight="1">
      <c r="B185" s="543" t="s">
        <v>881</v>
      </c>
      <c r="C185" s="544"/>
      <c r="D185" s="544"/>
      <c r="E185" s="545"/>
      <c r="F185" s="428">
        <f>+F181+F175+F170</f>
        <v>43496964200</v>
      </c>
      <c r="G185" s="428">
        <f>+G181+G175+G170</f>
        <v>64503678972.772003</v>
      </c>
      <c r="H185" s="419"/>
      <c r="I185" s="419"/>
      <c r="J185" s="419"/>
      <c r="L185" s="148"/>
    </row>
    <row r="186" spans="2:13" ht="15" customHeight="1">
      <c r="B186" s="543" t="s">
        <v>793</v>
      </c>
      <c r="C186" s="544"/>
      <c r="D186" s="544"/>
      <c r="E186" s="545"/>
      <c r="F186" s="418">
        <v>56418731000</v>
      </c>
      <c r="G186" s="428">
        <v>82841817021</v>
      </c>
      <c r="H186" s="366"/>
      <c r="I186" s="366"/>
      <c r="J186" s="429"/>
      <c r="K186" s="126"/>
      <c r="L186" s="148"/>
    </row>
    <row r="187" spans="2:13" ht="7.5" customHeight="1">
      <c r="B187" s="171"/>
      <c r="C187" s="171"/>
      <c r="D187" s="171"/>
      <c r="E187" s="171"/>
      <c r="F187" s="291"/>
      <c r="G187" s="292"/>
      <c r="H187" s="293"/>
      <c r="I187" s="294"/>
      <c r="J187" s="172"/>
      <c r="M187" s="148"/>
    </row>
    <row r="188" spans="2:13" ht="15" customHeight="1">
      <c r="B188" s="564" t="s">
        <v>124</v>
      </c>
      <c r="C188" s="565"/>
      <c r="D188" s="565"/>
      <c r="E188" s="565"/>
      <c r="F188" s="565"/>
      <c r="G188" s="566"/>
      <c r="H188" s="287"/>
      <c r="I188" s="287"/>
      <c r="J188" s="225"/>
      <c r="M188" s="148"/>
    </row>
    <row r="189" spans="2:13" ht="15" customHeight="1">
      <c r="B189" s="564" t="s">
        <v>762</v>
      </c>
      <c r="C189" s="565"/>
      <c r="D189" s="565"/>
      <c r="E189" s="565"/>
      <c r="F189" s="565"/>
      <c r="G189" s="566"/>
      <c r="H189" s="288"/>
      <c r="I189" s="288"/>
      <c r="J189" s="226"/>
      <c r="M189" s="148"/>
    </row>
    <row r="190" spans="2:13" ht="15" customHeight="1">
      <c r="B190" s="539" t="s">
        <v>722</v>
      </c>
      <c r="C190" s="540"/>
      <c r="D190" s="412" t="s">
        <v>127</v>
      </c>
      <c r="E190" s="413">
        <v>63014</v>
      </c>
      <c r="F190" s="430">
        <v>9002000000</v>
      </c>
      <c r="G190" s="379">
        <v>9002000000</v>
      </c>
      <c r="H190" s="415" t="s">
        <v>787</v>
      </c>
      <c r="I190" s="415" t="s">
        <v>916</v>
      </c>
      <c r="J190" s="415" t="s">
        <v>787</v>
      </c>
      <c r="M190" s="148"/>
    </row>
    <row r="191" spans="2:13" ht="15" customHeight="1">
      <c r="B191" s="539" t="s">
        <v>811</v>
      </c>
      <c r="C191" s="540"/>
      <c r="D191" s="412" t="s">
        <v>127</v>
      </c>
      <c r="E191" s="413">
        <v>1</v>
      </c>
      <c r="F191" s="430">
        <v>200000000</v>
      </c>
      <c r="G191" s="431">
        <v>1003000000</v>
      </c>
      <c r="H191" s="415" t="s">
        <v>787</v>
      </c>
      <c r="I191" s="415" t="s">
        <v>916</v>
      </c>
      <c r="J191" s="415" t="s">
        <v>787</v>
      </c>
      <c r="M191" s="148"/>
    </row>
    <row r="192" spans="2:13" ht="15" customHeight="1">
      <c r="B192" s="543" t="s">
        <v>882</v>
      </c>
      <c r="C192" s="545"/>
      <c r="D192" s="432"/>
      <c r="E192" s="432"/>
      <c r="F192" s="433">
        <f>+F190+F191</f>
        <v>9202000000</v>
      </c>
      <c r="G192" s="433">
        <f>+G190+G191</f>
        <v>10005000000</v>
      </c>
      <c r="H192" s="430"/>
      <c r="I192" s="430"/>
      <c r="J192" s="430"/>
      <c r="M192" s="148"/>
    </row>
    <row r="193" spans="2:13" ht="15" customHeight="1">
      <c r="B193" s="543" t="s">
        <v>794</v>
      </c>
      <c r="C193" s="545"/>
      <c r="D193" s="432"/>
      <c r="E193" s="432"/>
      <c r="F193" s="433">
        <v>6501400000</v>
      </c>
      <c r="G193" s="433">
        <v>7303400000</v>
      </c>
      <c r="H193" s="434"/>
      <c r="I193" s="435"/>
      <c r="J193" s="435"/>
      <c r="M193" s="148"/>
    </row>
    <row r="194" spans="2:13" ht="15" customHeight="1">
      <c r="B194" s="171"/>
      <c r="C194" s="171"/>
      <c r="D194" s="243"/>
      <c r="E194" s="243"/>
      <c r="F194" s="296"/>
      <c r="G194" s="296"/>
      <c r="H194" s="295"/>
      <c r="I194" s="282"/>
      <c r="J194" s="161"/>
      <c r="M194" s="148"/>
    </row>
    <row r="195" spans="2:13" ht="15" customHeight="1">
      <c r="B195" s="173"/>
      <c r="C195" s="173"/>
      <c r="D195" s="173"/>
      <c r="E195" s="173"/>
      <c r="F195" s="297"/>
      <c r="G195" s="298"/>
      <c r="H195" s="295"/>
      <c r="I195" s="282"/>
      <c r="J195" s="161"/>
      <c r="M195" s="148"/>
    </row>
    <row r="196" spans="2:13" ht="32.450000000000003" customHeight="1">
      <c r="B196" s="537" t="s">
        <v>122</v>
      </c>
      <c r="C196" s="538"/>
      <c r="D196" s="224" t="s">
        <v>129</v>
      </c>
      <c r="E196" s="90" t="s">
        <v>130</v>
      </c>
      <c r="F196" s="334" t="s">
        <v>120</v>
      </c>
      <c r="G196" s="90" t="s">
        <v>759</v>
      </c>
      <c r="H196" s="299"/>
      <c r="I196" s="267"/>
      <c r="J196" s="137"/>
      <c r="K196" s="137"/>
    </row>
    <row r="197" spans="2:13" ht="15" customHeight="1">
      <c r="B197" s="596" t="s">
        <v>720</v>
      </c>
      <c r="C197" s="597"/>
      <c r="D197" s="537"/>
      <c r="E197" s="538"/>
      <c r="F197" s="598"/>
      <c r="G197" s="599"/>
      <c r="H197" s="299"/>
      <c r="I197" s="267"/>
      <c r="J197" s="137"/>
      <c r="K197" s="137"/>
    </row>
    <row r="198" spans="2:13" s="177" customFormat="1" ht="75.599999999999994" hidden="1" customHeight="1">
      <c r="B198" s="174" t="s">
        <v>124</v>
      </c>
      <c r="C198" s="174"/>
      <c r="D198" s="175"/>
      <c r="E198" s="176"/>
      <c r="F198" s="300"/>
      <c r="G198" s="301"/>
      <c r="H198" s="299"/>
      <c r="I198" s="267"/>
      <c r="J198" s="137"/>
      <c r="K198" s="137"/>
    </row>
    <row r="199" spans="2:13" s="177" customFormat="1" ht="36" hidden="1" customHeight="1">
      <c r="B199" s="178" t="s">
        <v>190</v>
      </c>
      <c r="C199" s="178"/>
      <c r="D199" s="179">
        <v>0</v>
      </c>
      <c r="E199" s="180">
        <v>0</v>
      </c>
      <c r="F199" s="302">
        <v>0</v>
      </c>
      <c r="G199" s="303">
        <v>0</v>
      </c>
      <c r="H199" s="299"/>
      <c r="I199" s="267"/>
      <c r="J199" s="137"/>
      <c r="K199" s="137"/>
    </row>
    <row r="200" spans="2:13" s="177" customFormat="1" ht="12" hidden="1" customHeight="1">
      <c r="B200" s="178"/>
      <c r="C200" s="178"/>
      <c r="D200" s="175"/>
      <c r="E200" s="176"/>
      <c r="F200" s="302"/>
      <c r="G200" s="303"/>
      <c r="H200" s="299"/>
      <c r="I200" s="267"/>
      <c r="J200" s="137"/>
      <c r="K200" s="137"/>
    </row>
    <row r="201" spans="2:13" s="177" customFormat="1" ht="12" hidden="1" customHeight="1">
      <c r="B201" s="178" t="s">
        <v>62</v>
      </c>
      <c r="C201" s="178"/>
      <c r="D201" s="179">
        <v>0</v>
      </c>
      <c r="E201" s="180">
        <v>0</v>
      </c>
      <c r="F201" s="302">
        <v>0</v>
      </c>
      <c r="G201" s="303">
        <v>0</v>
      </c>
      <c r="H201" s="299"/>
      <c r="I201" s="267"/>
      <c r="J201" s="137"/>
      <c r="K201" s="137"/>
    </row>
    <row r="202" spans="2:13" s="177" customFormat="1" ht="48" hidden="1" customHeight="1">
      <c r="B202" s="178" t="s">
        <v>125</v>
      </c>
      <c r="C202" s="178"/>
      <c r="D202" s="179">
        <v>0</v>
      </c>
      <c r="E202" s="180">
        <v>0</v>
      </c>
      <c r="F202" s="302">
        <v>0</v>
      </c>
      <c r="G202" s="303">
        <v>0</v>
      </c>
      <c r="H202" s="299"/>
      <c r="I202" s="267"/>
      <c r="J202" s="137"/>
      <c r="K202" s="137"/>
    </row>
    <row r="203" spans="2:13" s="177" customFormat="1" ht="12" hidden="1" customHeight="1">
      <c r="B203" s="178"/>
      <c r="C203" s="178"/>
      <c r="D203" s="175">
        <v>0</v>
      </c>
      <c r="E203" s="180">
        <v>0</v>
      </c>
      <c r="F203" s="300">
        <v>0</v>
      </c>
      <c r="G203" s="301">
        <v>0</v>
      </c>
      <c r="H203" s="299"/>
      <c r="I203" s="267"/>
      <c r="J203" s="137"/>
      <c r="K203" s="137"/>
    </row>
    <row r="204" spans="2:13" s="177" customFormat="1" ht="75.599999999999994" hidden="1" customHeight="1">
      <c r="B204" s="174" t="s">
        <v>126</v>
      </c>
      <c r="C204" s="174"/>
      <c r="D204" s="179">
        <v>0</v>
      </c>
      <c r="E204" s="180">
        <v>0</v>
      </c>
      <c r="F204" s="304">
        <v>0</v>
      </c>
      <c r="G204" s="305">
        <v>0</v>
      </c>
      <c r="H204" s="299"/>
      <c r="I204" s="267"/>
      <c r="J204" s="137"/>
      <c r="K204" s="137"/>
    </row>
    <row r="205" spans="2:13" ht="15" customHeight="1">
      <c r="B205" s="539" t="s">
        <v>891</v>
      </c>
      <c r="C205" s="540"/>
      <c r="D205" s="436">
        <v>2835783979</v>
      </c>
      <c r="E205" s="436">
        <v>2835783979</v>
      </c>
      <c r="F205" s="436">
        <f t="shared" ref="F205:F210" si="3">+F162</f>
        <v>2779077000</v>
      </c>
      <c r="G205" s="436">
        <v>2835783979</v>
      </c>
      <c r="H205" s="299"/>
      <c r="I205" s="267"/>
      <c r="J205" s="137"/>
      <c r="K205" s="137"/>
    </row>
    <row r="206" spans="2:13" ht="15" customHeight="1">
      <c r="B206" s="539" t="s">
        <v>892</v>
      </c>
      <c r="C206" s="540" t="s">
        <v>892</v>
      </c>
      <c r="D206" s="436">
        <v>615700815</v>
      </c>
      <c r="E206" s="436">
        <v>615700815</v>
      </c>
      <c r="F206" s="436">
        <f t="shared" si="3"/>
        <v>600000000</v>
      </c>
      <c r="G206" s="436">
        <v>615700815</v>
      </c>
      <c r="H206" s="299"/>
      <c r="I206" s="267"/>
      <c r="J206" s="137"/>
      <c r="K206" s="137"/>
      <c r="L206" s="234"/>
    </row>
    <row r="207" spans="2:13" ht="15" customHeight="1">
      <c r="B207" s="539" t="s">
        <v>893</v>
      </c>
      <c r="C207" s="540" t="s">
        <v>893</v>
      </c>
      <c r="D207" s="436">
        <v>2725851312</v>
      </c>
      <c r="E207" s="436">
        <v>2725851312</v>
      </c>
      <c r="F207" s="436">
        <f t="shared" si="3"/>
        <v>2700000000</v>
      </c>
      <c r="G207" s="436">
        <v>2725851312</v>
      </c>
      <c r="H207" s="299"/>
      <c r="I207" s="267"/>
      <c r="J207" s="137"/>
      <c r="K207" s="137"/>
    </row>
    <row r="208" spans="2:13" ht="15" customHeight="1">
      <c r="B208" s="539" t="s">
        <v>894</v>
      </c>
      <c r="C208" s="540" t="s">
        <v>894</v>
      </c>
      <c r="D208" s="436">
        <v>581165646.77200007</v>
      </c>
      <c r="E208" s="436">
        <v>581165646.77200007</v>
      </c>
      <c r="F208" s="436">
        <f t="shared" si="3"/>
        <v>581087200</v>
      </c>
      <c r="G208" s="436">
        <v>581165646.77200007</v>
      </c>
      <c r="H208" s="299"/>
      <c r="I208" s="267"/>
      <c r="J208" s="137"/>
      <c r="K208" s="137"/>
      <c r="L208" s="234"/>
    </row>
    <row r="209" spans="2:11" ht="15" customHeight="1">
      <c r="B209" s="539" t="s">
        <v>895</v>
      </c>
      <c r="C209" s="540" t="s">
        <v>895</v>
      </c>
      <c r="D209" s="436">
        <v>11976395936</v>
      </c>
      <c r="E209" s="436">
        <v>11976395936</v>
      </c>
      <c r="F209" s="436">
        <f t="shared" si="3"/>
        <v>11325000000</v>
      </c>
      <c r="G209" s="436">
        <v>11976395936</v>
      </c>
      <c r="H209" s="299"/>
      <c r="I209" s="267"/>
      <c r="J209" s="137"/>
      <c r="K209" s="137"/>
    </row>
    <row r="210" spans="2:11" ht="15" customHeight="1">
      <c r="B210" s="539" t="s">
        <v>896</v>
      </c>
      <c r="C210" s="540" t="s">
        <v>896</v>
      </c>
      <c r="D210" s="436">
        <v>501933000</v>
      </c>
      <c r="E210" s="436">
        <v>501933000</v>
      </c>
      <c r="F210" s="436">
        <f t="shared" si="3"/>
        <v>500000000</v>
      </c>
      <c r="G210" s="436">
        <v>501933000</v>
      </c>
      <c r="H210" s="299"/>
      <c r="I210" s="267"/>
      <c r="J210" s="137"/>
      <c r="K210" s="137"/>
    </row>
    <row r="211" spans="2:11" ht="15" customHeight="1">
      <c r="B211" s="539" t="s">
        <v>897</v>
      </c>
      <c r="C211" s="540" t="s">
        <v>897</v>
      </c>
      <c r="D211" s="436">
        <v>41145040</v>
      </c>
      <c r="E211" s="436">
        <v>41145040</v>
      </c>
      <c r="F211" s="436">
        <f t="shared" ref="F211:F212" si="4">+F168</f>
        <v>40000000</v>
      </c>
      <c r="G211" s="436">
        <v>41145040</v>
      </c>
      <c r="H211" s="299"/>
      <c r="I211" s="267"/>
      <c r="J211" s="137"/>
      <c r="K211" s="137"/>
    </row>
    <row r="212" spans="2:11" ht="15" customHeight="1">
      <c r="B212" s="539" t="s">
        <v>858</v>
      </c>
      <c r="C212" s="540" t="s">
        <v>833</v>
      </c>
      <c r="D212" s="436">
        <v>497871043</v>
      </c>
      <c r="E212" s="436">
        <v>497871043</v>
      </c>
      <c r="F212" s="436">
        <f t="shared" si="4"/>
        <v>510000000</v>
      </c>
      <c r="G212" s="436">
        <v>497871043</v>
      </c>
      <c r="H212" s="299"/>
      <c r="I212" s="267"/>
      <c r="J212" s="137"/>
      <c r="K212" s="137"/>
    </row>
    <row r="213" spans="2:11" ht="15" customHeight="1">
      <c r="B213" s="539" t="s">
        <v>894</v>
      </c>
      <c r="C213" s="540" t="s">
        <v>832</v>
      </c>
      <c r="D213" s="436">
        <f>+G173</f>
        <v>31430306970.000008</v>
      </c>
      <c r="E213" s="436">
        <v>31430306970.000008</v>
      </c>
      <c r="F213" s="436">
        <f>+F173</f>
        <v>11619000000</v>
      </c>
      <c r="G213" s="436">
        <v>31430306970.000008</v>
      </c>
      <c r="H213" s="299"/>
      <c r="I213" s="267"/>
      <c r="J213" s="137"/>
      <c r="K213" s="137"/>
    </row>
    <row r="214" spans="2:11" ht="15" customHeight="1">
      <c r="B214" s="539" t="s">
        <v>891</v>
      </c>
      <c r="C214" s="540" t="s">
        <v>895</v>
      </c>
      <c r="D214" s="436">
        <f>+G174</f>
        <v>10071038862.999992</v>
      </c>
      <c r="E214" s="436">
        <v>10071038862.999992</v>
      </c>
      <c r="F214" s="436">
        <f>+F174</f>
        <v>9650800000</v>
      </c>
      <c r="G214" s="436">
        <v>10071038862.999992</v>
      </c>
      <c r="H214" s="299"/>
      <c r="I214" s="267"/>
      <c r="J214" s="137"/>
      <c r="K214" s="137"/>
    </row>
    <row r="215" spans="2:11" ht="15" customHeight="1">
      <c r="B215" s="539" t="s">
        <v>895</v>
      </c>
      <c r="C215" s="540"/>
      <c r="D215" s="436">
        <f>+G178</f>
        <v>3226486368</v>
      </c>
      <c r="E215" s="436">
        <f>+G178</f>
        <v>3226486368</v>
      </c>
      <c r="F215" s="436">
        <f>+F178</f>
        <v>3192000000</v>
      </c>
      <c r="G215" s="436">
        <v>3226486368</v>
      </c>
      <c r="H215" s="299"/>
      <c r="I215" s="267"/>
      <c r="J215" s="137"/>
      <c r="K215" s="137"/>
    </row>
    <row r="216" spans="2:11" ht="15" customHeight="1">
      <c r="B216" s="543" t="s">
        <v>898</v>
      </c>
      <c r="C216" s="545"/>
      <c r="D216" s="437">
        <f>SUM(D201:D215)</f>
        <v>64503678972.771996</v>
      </c>
      <c r="E216" s="437">
        <f>SUM(E201:E215)</f>
        <v>64503678972.771996</v>
      </c>
      <c r="F216" s="437">
        <f>SUM(F201:F215)</f>
        <v>43496964200</v>
      </c>
      <c r="G216" s="437">
        <f>SUM(G201:G215)</f>
        <v>64503678972.771996</v>
      </c>
      <c r="H216" s="299"/>
      <c r="I216" s="267"/>
      <c r="J216" s="137"/>
      <c r="K216" s="137"/>
    </row>
    <row r="217" spans="2:11" ht="15" customHeight="1">
      <c r="B217" s="543" t="s">
        <v>842</v>
      </c>
      <c r="C217" s="545"/>
      <c r="D217" s="437">
        <v>82841817021</v>
      </c>
      <c r="E217" s="437">
        <v>82841817021</v>
      </c>
      <c r="F217" s="417">
        <v>82841817021</v>
      </c>
      <c r="G217" s="417">
        <v>82841817021</v>
      </c>
      <c r="H217" s="299"/>
      <c r="I217" s="267"/>
      <c r="J217" s="137"/>
      <c r="K217" s="137"/>
    </row>
    <row r="218" spans="2:11" ht="15" customHeight="1">
      <c r="B218" s="626" t="s">
        <v>721</v>
      </c>
      <c r="C218" s="627"/>
      <c r="D218" s="438"/>
      <c r="E218" s="439"/>
      <c r="F218" s="440"/>
      <c r="G218" s="441"/>
      <c r="H218" s="299"/>
      <c r="I218" s="267"/>
      <c r="J218" s="137"/>
      <c r="K218" s="137"/>
    </row>
    <row r="219" spans="2:11" ht="15" customHeight="1">
      <c r="B219" s="539" t="s">
        <v>722</v>
      </c>
      <c r="C219" s="540"/>
      <c r="D219" s="442">
        <f>6301400000+2700600000</f>
        <v>9002000000</v>
      </c>
      <c r="E219" s="442">
        <f>6301400000+2700600000</f>
        <v>9002000000</v>
      </c>
      <c r="F219" s="430">
        <f>6301400000+2700600000</f>
        <v>9002000000</v>
      </c>
      <c r="G219" s="430">
        <f>6301400000+2700600000</f>
        <v>9002000000</v>
      </c>
      <c r="H219" s="241"/>
      <c r="I219" s="267"/>
      <c r="J219" s="137"/>
      <c r="K219" s="137"/>
    </row>
    <row r="220" spans="2:11" ht="15" customHeight="1">
      <c r="B220" s="539" t="s">
        <v>811</v>
      </c>
      <c r="C220" s="540"/>
      <c r="D220" s="442">
        <v>200000000</v>
      </c>
      <c r="E220" s="442">
        <v>1003000000</v>
      </c>
      <c r="F220" s="430">
        <v>200000000</v>
      </c>
      <c r="G220" s="430">
        <v>1003000000</v>
      </c>
      <c r="H220" s="241"/>
      <c r="I220" s="267"/>
      <c r="J220" s="137"/>
      <c r="K220" s="137"/>
    </row>
    <row r="221" spans="2:11" ht="15" customHeight="1">
      <c r="B221" s="543" t="s">
        <v>883</v>
      </c>
      <c r="C221" s="545"/>
      <c r="D221" s="432">
        <f>+D219+D220</f>
        <v>9202000000</v>
      </c>
      <c r="E221" s="432">
        <f>+E219+E220</f>
        <v>10005000000</v>
      </c>
      <c r="F221" s="433">
        <f>+F219+F220</f>
        <v>9202000000</v>
      </c>
      <c r="G221" s="433">
        <f>+G219+G220</f>
        <v>10005000000</v>
      </c>
      <c r="H221" s="299"/>
      <c r="I221" s="267"/>
      <c r="J221" s="137"/>
      <c r="K221" s="137"/>
    </row>
    <row r="222" spans="2:11" ht="15" customHeight="1">
      <c r="B222" s="543" t="s">
        <v>843</v>
      </c>
      <c r="C222" s="545"/>
      <c r="D222" s="432">
        <v>6501400000</v>
      </c>
      <c r="E222" s="432">
        <v>6501400000</v>
      </c>
      <c r="F222" s="433">
        <v>6501400000</v>
      </c>
      <c r="G222" s="433">
        <v>7303400000</v>
      </c>
      <c r="H222" s="267"/>
      <c r="I222" s="267"/>
      <c r="J222" s="137"/>
      <c r="K222" s="137"/>
    </row>
    <row r="223" spans="2:11">
      <c r="B223" s="181"/>
      <c r="C223" s="181"/>
      <c r="D223" s="182"/>
      <c r="E223" s="183"/>
      <c r="F223" s="351"/>
      <c r="G223" s="352"/>
      <c r="H223" s="306"/>
      <c r="I223" s="306"/>
      <c r="J223" s="184"/>
      <c r="K223" s="184"/>
    </row>
    <row r="224" spans="2:11">
      <c r="H224" s="270"/>
      <c r="J224" s="147"/>
    </row>
    <row r="225" spans="2:11" ht="14.25" customHeight="1">
      <c r="B225" s="628" t="s">
        <v>131</v>
      </c>
      <c r="C225" s="628"/>
      <c r="D225" s="628"/>
      <c r="E225" s="628"/>
      <c r="F225" s="262"/>
      <c r="H225" s="286"/>
      <c r="J225" s="147"/>
    </row>
    <row r="226" spans="2:11" ht="15" customHeight="1">
      <c r="B226" s="537" t="s">
        <v>132</v>
      </c>
      <c r="C226" s="538"/>
      <c r="D226" s="90" t="s">
        <v>133</v>
      </c>
      <c r="E226" s="90" t="s">
        <v>859</v>
      </c>
      <c r="I226" s="307"/>
    </row>
    <row r="227" spans="2:11" ht="15" customHeight="1">
      <c r="B227" s="539" t="s">
        <v>134</v>
      </c>
      <c r="C227" s="540"/>
      <c r="D227" s="443">
        <v>200000000</v>
      </c>
      <c r="E227" s="444">
        <v>1003000000</v>
      </c>
      <c r="F227" s="241"/>
      <c r="G227" s="286"/>
    </row>
    <row r="228" spans="2:11" ht="15" customHeight="1">
      <c r="B228" s="534" t="s">
        <v>917</v>
      </c>
      <c r="C228" s="535"/>
      <c r="D228" s="432">
        <f>+D227</f>
        <v>200000000</v>
      </c>
      <c r="E228" s="432">
        <f>+E227</f>
        <v>1003000000</v>
      </c>
      <c r="H228" s="286"/>
      <c r="I228" s="286"/>
      <c r="J228" s="148"/>
    </row>
    <row r="229" spans="2:11" ht="15" customHeight="1">
      <c r="B229" s="534" t="s">
        <v>830</v>
      </c>
      <c r="C229" s="535"/>
      <c r="D229" s="432">
        <v>200000000</v>
      </c>
      <c r="E229" s="432">
        <v>1002000000</v>
      </c>
      <c r="G229" s="266"/>
      <c r="H229" s="286"/>
      <c r="I229" s="286"/>
      <c r="J229" s="148"/>
    </row>
    <row r="230" spans="2:11">
      <c r="H230" s="307"/>
      <c r="I230" s="286"/>
      <c r="J230" s="148"/>
      <c r="K230" s="148"/>
    </row>
    <row r="231" spans="2:11" ht="12.75" customHeight="1">
      <c r="B231" s="185" t="s">
        <v>580</v>
      </c>
      <c r="C231" s="185" t="s">
        <v>104</v>
      </c>
      <c r="H231" s="307"/>
    </row>
    <row r="232" spans="2:11">
      <c r="C232" s="131" t="s">
        <v>135</v>
      </c>
    </row>
    <row r="233" spans="2:11">
      <c r="K233" s="148"/>
    </row>
    <row r="234" spans="2:11" ht="27.75" customHeight="1">
      <c r="B234" s="561" t="s">
        <v>136</v>
      </c>
      <c r="C234" s="562"/>
      <c r="D234" s="227" t="s">
        <v>618</v>
      </c>
      <c r="E234" s="90" t="s">
        <v>237</v>
      </c>
      <c r="F234" s="90" t="s">
        <v>238</v>
      </c>
      <c r="G234" s="286"/>
      <c r="I234" s="286"/>
    </row>
    <row r="235" spans="2:11" ht="15" customHeight="1">
      <c r="B235" s="539" t="s">
        <v>812</v>
      </c>
      <c r="C235" s="540"/>
      <c r="D235" s="363" t="s">
        <v>616</v>
      </c>
      <c r="E235" s="361">
        <v>144095008</v>
      </c>
      <c r="F235" s="399">
        <v>0</v>
      </c>
      <c r="G235" s="266"/>
      <c r="I235" s="286"/>
    </row>
    <row r="236" spans="2:11" ht="15" customHeight="1">
      <c r="B236" s="539" t="s">
        <v>617</v>
      </c>
      <c r="C236" s="540"/>
      <c r="D236" s="363" t="s">
        <v>616</v>
      </c>
      <c r="E236" s="361">
        <v>7555586</v>
      </c>
      <c r="F236" s="399">
        <v>0</v>
      </c>
      <c r="G236" s="286"/>
    </row>
    <row r="237" spans="2:11" ht="15" customHeight="1">
      <c r="B237" s="632" t="s">
        <v>881</v>
      </c>
      <c r="C237" s="632"/>
      <c r="D237" s="632"/>
      <c r="E237" s="432">
        <f>SUM(E235:E236)</f>
        <v>151650594</v>
      </c>
      <c r="F237" s="399">
        <v>0</v>
      </c>
      <c r="G237" s="308"/>
      <c r="H237" s="308"/>
      <c r="I237" s="308"/>
    </row>
    <row r="238" spans="2:11" ht="15" customHeight="1">
      <c r="B238" s="632" t="s">
        <v>793</v>
      </c>
      <c r="C238" s="632"/>
      <c r="D238" s="632"/>
      <c r="E238" s="432">
        <v>331730896</v>
      </c>
      <c r="F238" s="399">
        <v>0</v>
      </c>
      <c r="G238" s="266"/>
    </row>
    <row r="239" spans="2:11">
      <c r="F239" s="349"/>
      <c r="H239" s="286"/>
    </row>
    <row r="240" spans="2:11">
      <c r="C240" s="131" t="s">
        <v>204</v>
      </c>
    </row>
    <row r="242" spans="2:8" ht="27" customHeight="1">
      <c r="B242" s="561" t="s">
        <v>136</v>
      </c>
      <c r="C242" s="646"/>
      <c r="D242" s="562"/>
      <c r="E242" s="227" t="s">
        <v>209</v>
      </c>
      <c r="F242" s="227" t="s">
        <v>210</v>
      </c>
      <c r="H242" s="286"/>
    </row>
    <row r="243" spans="2:8" ht="15" customHeight="1">
      <c r="B243" s="548" t="s">
        <v>739</v>
      </c>
      <c r="C243" s="633"/>
      <c r="D243" s="549"/>
      <c r="E243" s="115">
        <v>552167724</v>
      </c>
      <c r="F243" s="115">
        <v>0</v>
      </c>
      <c r="H243" s="286"/>
    </row>
    <row r="244" spans="2:8" ht="15" hidden="1" customHeight="1">
      <c r="B244" s="548" t="s">
        <v>783</v>
      </c>
      <c r="C244" s="633"/>
      <c r="D244" s="549"/>
      <c r="E244" s="115"/>
      <c r="F244" s="115">
        <v>0</v>
      </c>
      <c r="H244" s="286"/>
    </row>
    <row r="245" spans="2:8" ht="15" customHeight="1">
      <c r="B245" s="235" t="s">
        <v>784</v>
      </c>
      <c r="C245" s="240"/>
      <c r="D245" s="236"/>
      <c r="E245" s="115">
        <v>0</v>
      </c>
      <c r="F245" s="115">
        <v>0</v>
      </c>
      <c r="H245" s="286"/>
    </row>
    <row r="246" spans="2:8" ht="15" customHeight="1">
      <c r="B246" s="632" t="s">
        <v>881</v>
      </c>
      <c r="C246" s="632"/>
      <c r="D246" s="632"/>
      <c r="E246" s="362">
        <f>SUM(E243:E245)</f>
        <v>552167724</v>
      </c>
      <c r="F246" s="362">
        <f>SUM(F243:F245)</f>
        <v>0</v>
      </c>
      <c r="H246" s="286"/>
    </row>
    <row r="247" spans="2:8" ht="15" customHeight="1">
      <c r="B247" s="632" t="s">
        <v>793</v>
      </c>
      <c r="C247" s="632"/>
      <c r="D247" s="632"/>
      <c r="E247" s="362">
        <v>10697960367</v>
      </c>
      <c r="F247" s="362">
        <v>0</v>
      </c>
      <c r="H247" s="286"/>
    </row>
    <row r="248" spans="2:8">
      <c r="B248" s="152"/>
      <c r="C248" s="152"/>
      <c r="D248" s="187"/>
      <c r="E248" s="187"/>
      <c r="H248" s="286"/>
    </row>
    <row r="249" spans="2:8" hidden="1">
      <c r="B249" s="131" t="s">
        <v>137</v>
      </c>
      <c r="C249" s="131"/>
      <c r="D249" s="188"/>
      <c r="E249" s="135"/>
      <c r="F249" s="309"/>
      <c r="G249" s="309"/>
      <c r="H249" s="310"/>
    </row>
    <row r="250" spans="2:8" hidden="1">
      <c r="B250" s="152"/>
      <c r="C250" s="152"/>
      <c r="D250" s="187"/>
      <c r="E250" s="187"/>
      <c r="H250" s="286"/>
    </row>
    <row r="251" spans="2:8" ht="30.75" hidden="1" customHeight="1">
      <c r="B251" s="645" t="s">
        <v>136</v>
      </c>
      <c r="C251" s="645"/>
      <c r="D251" s="186" t="s">
        <v>618</v>
      </c>
      <c r="E251" s="190" t="s">
        <v>237</v>
      </c>
      <c r="F251" s="311" t="s">
        <v>238</v>
      </c>
      <c r="H251" s="286"/>
    </row>
    <row r="252" spans="2:8" ht="15" hidden="1" customHeight="1">
      <c r="B252" s="610" t="s">
        <v>146</v>
      </c>
      <c r="C252" s="611"/>
      <c r="D252" s="144"/>
      <c r="E252" s="119">
        <v>0</v>
      </c>
      <c r="F252" s="283">
        <v>0</v>
      </c>
      <c r="H252" s="286"/>
    </row>
    <row r="253" spans="2:8" ht="15" hidden="1" customHeight="1">
      <c r="B253" s="610" t="s">
        <v>191</v>
      </c>
      <c r="C253" s="611"/>
      <c r="D253" s="144"/>
      <c r="E253" s="119">
        <v>0</v>
      </c>
      <c r="F253" s="283">
        <v>0</v>
      </c>
      <c r="H253" s="286"/>
    </row>
    <row r="254" spans="2:8" ht="15" hidden="1" customHeight="1">
      <c r="B254" s="629" t="s">
        <v>431</v>
      </c>
      <c r="C254" s="629"/>
      <c r="D254" s="629"/>
      <c r="E254" s="118">
        <v>0</v>
      </c>
      <c r="F254" s="312">
        <v>0</v>
      </c>
      <c r="H254" s="286"/>
    </row>
    <row r="255" spans="2:8" ht="15" hidden="1" customHeight="1">
      <c r="B255" s="629" t="s">
        <v>273</v>
      </c>
      <c r="C255" s="629"/>
      <c r="D255" s="629"/>
      <c r="E255" s="118">
        <v>0</v>
      </c>
      <c r="F255" s="312">
        <v>0</v>
      </c>
      <c r="H255" s="286"/>
    </row>
    <row r="256" spans="2:8" hidden="1">
      <c r="B256" s="152"/>
      <c r="C256" s="152"/>
      <c r="D256" s="187"/>
      <c r="E256" s="187"/>
      <c r="H256" s="286"/>
    </row>
    <row r="257" spans="2:12">
      <c r="B257" s="189"/>
      <c r="C257" s="189"/>
      <c r="D257" s="189"/>
      <c r="E257" s="189"/>
      <c r="F257" s="309"/>
      <c r="G257" s="309"/>
      <c r="H257" s="310"/>
    </row>
    <row r="258" spans="2:12">
      <c r="B258" s="131" t="s">
        <v>581</v>
      </c>
      <c r="C258" s="131" t="s">
        <v>222</v>
      </c>
      <c r="D258" s="131"/>
      <c r="E258" s="131"/>
      <c r="F258" s="313"/>
      <c r="G258" s="313"/>
      <c r="H258" s="314"/>
    </row>
    <row r="259" spans="2:12">
      <c r="B259" s="192"/>
      <c r="C259" s="192"/>
      <c r="D259" s="192"/>
      <c r="H259" s="286"/>
    </row>
    <row r="260" spans="2:12" ht="18" customHeight="1">
      <c r="B260" s="630" t="s">
        <v>128</v>
      </c>
      <c r="C260" s="630"/>
      <c r="D260" s="630"/>
      <c r="E260" s="572" t="s">
        <v>236</v>
      </c>
      <c r="F260" s="573"/>
      <c r="G260" s="573"/>
      <c r="H260" s="573"/>
      <c r="I260" s="574"/>
    </row>
    <row r="261" spans="2:12" ht="33.6" customHeight="1">
      <c r="B261" s="630"/>
      <c r="C261" s="630"/>
      <c r="D261" s="630"/>
      <c r="E261" s="90" t="s">
        <v>795</v>
      </c>
      <c r="F261" s="90" t="s">
        <v>740</v>
      </c>
      <c r="G261" s="90" t="s">
        <v>741</v>
      </c>
      <c r="H261" s="90" t="s">
        <v>742</v>
      </c>
      <c r="I261" s="90" t="s">
        <v>885</v>
      </c>
    </row>
    <row r="262" spans="2:12" ht="15" customHeight="1">
      <c r="B262" s="631" t="s">
        <v>744</v>
      </c>
      <c r="C262" s="631"/>
      <c r="D262" s="631"/>
      <c r="E262" s="115">
        <v>340639582</v>
      </c>
      <c r="F262" s="115">
        <f>2209091+2720909</f>
        <v>4930000</v>
      </c>
      <c r="G262" s="115">
        <v>0</v>
      </c>
      <c r="H262" s="115">
        <v>0</v>
      </c>
      <c r="I262" s="115">
        <f>+E262+F262-G262+H262</f>
        <v>345569582</v>
      </c>
    </row>
    <row r="263" spans="2:12" ht="15" customHeight="1">
      <c r="B263" s="631" t="s">
        <v>138</v>
      </c>
      <c r="C263" s="631"/>
      <c r="D263" s="631"/>
      <c r="E263" s="115">
        <v>1007693751</v>
      </c>
      <c r="F263" s="115">
        <v>116041313</v>
      </c>
      <c r="G263" s="115">
        <v>146548897</v>
      </c>
      <c r="H263" s="115">
        <v>0</v>
      </c>
      <c r="I263" s="115">
        <f>+E263+F263-G263+H263</f>
        <v>977186167</v>
      </c>
      <c r="K263" s="148"/>
    </row>
    <row r="264" spans="2:12" ht="15" customHeight="1">
      <c r="B264" s="631" t="s">
        <v>193</v>
      </c>
      <c r="C264" s="631"/>
      <c r="D264" s="631"/>
      <c r="E264" s="115">
        <v>25371279</v>
      </c>
      <c r="F264" s="115">
        <v>3793727</v>
      </c>
      <c r="G264" s="115">
        <v>0</v>
      </c>
      <c r="H264" s="115">
        <v>0</v>
      </c>
      <c r="I264" s="115">
        <f>+E264+F264-G264+H264</f>
        <v>29165006</v>
      </c>
    </row>
    <row r="265" spans="2:12" ht="15" customHeight="1">
      <c r="B265" s="631" t="s">
        <v>139</v>
      </c>
      <c r="C265" s="631"/>
      <c r="D265" s="631"/>
      <c r="E265" s="115">
        <v>409491575</v>
      </c>
      <c r="F265" s="115">
        <v>7312727</v>
      </c>
      <c r="G265" s="115">
        <v>0</v>
      </c>
      <c r="H265" s="115">
        <v>0</v>
      </c>
      <c r="I265" s="115">
        <f>+E265+F265-G265+H265</f>
        <v>416804302</v>
      </c>
      <c r="K265" s="148"/>
    </row>
    <row r="266" spans="2:12" ht="15" customHeight="1">
      <c r="B266" s="631" t="s">
        <v>140</v>
      </c>
      <c r="C266" s="631"/>
      <c r="D266" s="631"/>
      <c r="E266" s="115">
        <v>50135236</v>
      </c>
      <c r="F266" s="115">
        <v>0</v>
      </c>
      <c r="G266" s="115">
        <v>50135236</v>
      </c>
      <c r="H266" s="115">
        <v>0</v>
      </c>
      <c r="I266" s="115">
        <f>+E266+F266-G266+H266</f>
        <v>0</v>
      </c>
    </row>
    <row r="267" spans="2:12" ht="15" customHeight="1">
      <c r="B267" s="550" t="s">
        <v>884</v>
      </c>
      <c r="C267" s="551"/>
      <c r="D267" s="552"/>
      <c r="E267" s="114">
        <f>+E262+E263+E264+E265+E266</f>
        <v>1833331423</v>
      </c>
      <c r="F267" s="114">
        <f>+F262+F263+F264+F265+F266</f>
        <v>132077767</v>
      </c>
      <c r="G267" s="114">
        <f>+G262+G263+G264+G265+G266</f>
        <v>196684133</v>
      </c>
      <c r="H267" s="114">
        <f>+H262+H263+H264+H265+H266</f>
        <v>0</v>
      </c>
      <c r="I267" s="114">
        <f>+I262+I263+I264+I265+I266</f>
        <v>1768725057</v>
      </c>
      <c r="J267" s="148"/>
      <c r="K267" s="148"/>
      <c r="L267" s="148"/>
    </row>
    <row r="268" spans="2:12" ht="15" customHeight="1">
      <c r="B268" s="550" t="s">
        <v>796</v>
      </c>
      <c r="C268" s="551"/>
      <c r="D268" s="552"/>
      <c r="E268" s="114">
        <v>1489783312</v>
      </c>
      <c r="F268" s="114">
        <v>343548111</v>
      </c>
      <c r="G268" s="114">
        <v>0</v>
      </c>
      <c r="H268" s="114">
        <v>0</v>
      </c>
      <c r="I268" s="114">
        <v>1833331423</v>
      </c>
      <c r="J268" s="148"/>
    </row>
    <row r="269" spans="2:12" ht="18" customHeight="1">
      <c r="B269" s="568" t="s">
        <v>128</v>
      </c>
      <c r="C269" s="569"/>
      <c r="D269" s="572" t="s">
        <v>141</v>
      </c>
      <c r="E269" s="573"/>
      <c r="F269" s="573"/>
      <c r="G269" s="573"/>
      <c r="H269" s="573"/>
      <c r="I269" s="574"/>
      <c r="K269" s="193"/>
    </row>
    <row r="270" spans="2:12" ht="36.6" customHeight="1">
      <c r="B270" s="570"/>
      <c r="C270" s="571"/>
      <c r="D270" s="90" t="s">
        <v>819</v>
      </c>
      <c r="E270" s="90" t="s">
        <v>740</v>
      </c>
      <c r="F270" s="90" t="s">
        <v>741</v>
      </c>
      <c r="G270" s="90" t="s">
        <v>742</v>
      </c>
      <c r="H270" s="90" t="s">
        <v>743</v>
      </c>
      <c r="I270" s="90" t="s">
        <v>886</v>
      </c>
    </row>
    <row r="271" spans="2:12" ht="15" customHeight="1">
      <c r="B271" s="548" t="s">
        <v>744</v>
      </c>
      <c r="C271" s="549"/>
      <c r="D271" s="115">
        <v>121916976</v>
      </c>
      <c r="E271" s="115">
        <v>56319406</v>
      </c>
      <c r="F271" s="115">
        <v>0</v>
      </c>
      <c r="G271" s="115">
        <v>0</v>
      </c>
      <c r="H271" s="115">
        <f>+D271+E271-F271</f>
        <v>178236382</v>
      </c>
      <c r="I271" s="115">
        <f>+I262-H271</f>
        <v>167333200</v>
      </c>
      <c r="J271" s="194"/>
      <c r="K271" s="148"/>
    </row>
    <row r="272" spans="2:12" ht="15" customHeight="1">
      <c r="B272" s="548" t="s">
        <v>138</v>
      </c>
      <c r="C272" s="549"/>
      <c r="D272" s="115">
        <v>639273664</v>
      </c>
      <c r="E272" s="115">
        <v>9372384</v>
      </c>
      <c r="F272" s="115">
        <v>6415296</v>
      </c>
      <c r="G272" s="115">
        <v>0</v>
      </c>
      <c r="H272" s="115">
        <f>+D272+E272-F272</f>
        <v>642230752</v>
      </c>
      <c r="I272" s="115">
        <f>+I263-H272</f>
        <v>334955415</v>
      </c>
      <c r="J272" s="194"/>
      <c r="K272" s="148"/>
    </row>
    <row r="273" spans="2:11" ht="15" customHeight="1">
      <c r="B273" s="548" t="s">
        <v>193</v>
      </c>
      <c r="C273" s="549"/>
      <c r="D273" s="115">
        <v>31688414</v>
      </c>
      <c r="E273" s="115">
        <v>3155100</v>
      </c>
      <c r="F273" s="115">
        <v>2281738</v>
      </c>
      <c r="G273" s="115">
        <v>0</v>
      </c>
      <c r="H273" s="115">
        <f>+D273+E273-F273</f>
        <v>32561776</v>
      </c>
      <c r="I273" s="115">
        <f>+I264-H273</f>
        <v>-3396770</v>
      </c>
      <c r="J273" s="194"/>
      <c r="K273" s="148"/>
    </row>
    <row r="274" spans="2:11" ht="15" customHeight="1">
      <c r="B274" s="548" t="s">
        <v>139</v>
      </c>
      <c r="C274" s="549"/>
      <c r="D274" s="115">
        <v>121259916</v>
      </c>
      <c r="E274" s="115">
        <v>66041292</v>
      </c>
      <c r="F274" s="115">
        <v>0</v>
      </c>
      <c r="G274" s="115">
        <v>0</v>
      </c>
      <c r="H274" s="115">
        <f>+D274+E274-F274</f>
        <v>187301208</v>
      </c>
      <c r="I274" s="115">
        <f>+I265-H274</f>
        <v>229503094</v>
      </c>
      <c r="J274" s="194"/>
      <c r="K274" s="148"/>
    </row>
    <row r="275" spans="2:11" ht="15" customHeight="1">
      <c r="B275" s="548" t="s">
        <v>140</v>
      </c>
      <c r="C275" s="549"/>
      <c r="D275" s="115">
        <v>25401730</v>
      </c>
      <c r="E275" s="115">
        <v>6350436</v>
      </c>
      <c r="F275" s="115">
        <f>31752175-9</f>
        <v>31752166</v>
      </c>
      <c r="G275" s="115">
        <v>0</v>
      </c>
      <c r="H275" s="115">
        <f>+D275+E275-F275</f>
        <v>0</v>
      </c>
      <c r="I275" s="115">
        <f t="shared" ref="I275" si="5">+I266-H275</f>
        <v>0</v>
      </c>
      <c r="J275" s="194"/>
      <c r="K275" s="148"/>
    </row>
    <row r="276" spans="2:11" ht="15" customHeight="1">
      <c r="B276" s="550" t="s">
        <v>884</v>
      </c>
      <c r="C276" s="552"/>
      <c r="D276" s="114">
        <f t="shared" ref="D276:G276" si="6">SUM(D271:D275)</f>
        <v>939540700</v>
      </c>
      <c r="E276" s="114">
        <f t="shared" si="6"/>
        <v>141238618</v>
      </c>
      <c r="F276" s="114">
        <f t="shared" si="6"/>
        <v>40449200</v>
      </c>
      <c r="G276" s="114">
        <f t="shared" si="6"/>
        <v>0</v>
      </c>
      <c r="H276" s="114">
        <f>SUM(H271:H275)</f>
        <v>1040330118</v>
      </c>
      <c r="I276" s="114">
        <f>SUM(I271:I275)</f>
        <v>728394939</v>
      </c>
      <c r="J276" s="148"/>
      <c r="K276" s="148"/>
    </row>
    <row r="277" spans="2:11" ht="15" customHeight="1">
      <c r="B277" s="550" t="s">
        <v>796</v>
      </c>
      <c r="C277" s="552"/>
      <c r="D277" s="114">
        <v>571211257</v>
      </c>
      <c r="E277" s="114">
        <v>368329443</v>
      </c>
      <c r="F277" s="114">
        <v>0</v>
      </c>
      <c r="G277" s="114">
        <v>0</v>
      </c>
      <c r="H277" s="114">
        <v>939540700</v>
      </c>
      <c r="I277" s="114">
        <v>893790723</v>
      </c>
      <c r="J277" s="148"/>
    </row>
    <row r="278" spans="2:11">
      <c r="I278" s="286"/>
      <c r="J278" s="148"/>
    </row>
    <row r="279" spans="2:11">
      <c r="B279" s="131" t="s">
        <v>582</v>
      </c>
      <c r="C279" s="131" t="s">
        <v>642</v>
      </c>
      <c r="D279" s="131"/>
      <c r="E279" s="131"/>
      <c r="F279" s="313"/>
      <c r="G279" s="313"/>
      <c r="H279" s="314"/>
      <c r="I279" s="314"/>
      <c r="J279" s="191"/>
    </row>
    <row r="280" spans="2:11" ht="18" customHeight="1">
      <c r="B280" s="556" t="s">
        <v>83</v>
      </c>
      <c r="C280" s="557"/>
      <c r="D280" s="567" t="s">
        <v>760</v>
      </c>
      <c r="E280" s="555" t="s">
        <v>142</v>
      </c>
      <c r="F280" s="555"/>
      <c r="G280" s="555"/>
    </row>
    <row r="281" spans="2:11" ht="18" customHeight="1">
      <c r="B281" s="558"/>
      <c r="C281" s="559"/>
      <c r="D281" s="567"/>
      <c r="E281" s="228" t="s">
        <v>143</v>
      </c>
      <c r="F281" s="224" t="s">
        <v>144</v>
      </c>
      <c r="G281" s="224" t="s">
        <v>145</v>
      </c>
    </row>
    <row r="282" spans="2:11" ht="15" customHeight="1">
      <c r="B282" s="548" t="s">
        <v>745</v>
      </c>
      <c r="C282" s="549"/>
      <c r="D282" s="133">
        <v>35090895</v>
      </c>
      <c r="E282" s="133">
        <v>0</v>
      </c>
      <c r="F282" s="348">
        <v>0</v>
      </c>
      <c r="G282" s="348">
        <f>+D282+E282-F282</f>
        <v>35090895</v>
      </c>
    </row>
    <row r="283" spans="2:11" ht="15" customHeight="1">
      <c r="B283" s="548" t="s">
        <v>746</v>
      </c>
      <c r="C283" s="549"/>
      <c r="D283" s="133">
        <v>16947870</v>
      </c>
      <c r="E283" s="133">
        <v>0</v>
      </c>
      <c r="F283" s="350">
        <v>0</v>
      </c>
      <c r="G283" s="348">
        <f>+D283+E283-F283</f>
        <v>16947870</v>
      </c>
    </row>
    <row r="284" spans="2:11" ht="15" customHeight="1">
      <c r="B284" s="550" t="s">
        <v>884</v>
      </c>
      <c r="C284" s="552"/>
      <c r="D284" s="362">
        <f>SUM(D282:D283)</f>
        <v>52038765</v>
      </c>
      <c r="E284" s="362">
        <f>SUM(E282:E283)</f>
        <v>0</v>
      </c>
      <c r="F284" s="362">
        <f>SUM(F282:F283)</f>
        <v>0</v>
      </c>
      <c r="G284" s="362">
        <f>SUM(G282:G283)</f>
        <v>52038765</v>
      </c>
    </row>
    <row r="285" spans="2:11" ht="15" customHeight="1">
      <c r="B285" s="550" t="s">
        <v>796</v>
      </c>
      <c r="C285" s="552"/>
      <c r="D285" s="362">
        <v>31072995</v>
      </c>
      <c r="E285" s="362">
        <v>20965770</v>
      </c>
      <c r="F285" s="404">
        <v>0</v>
      </c>
      <c r="G285" s="404">
        <f>+D285+E285-F285</f>
        <v>52038765</v>
      </c>
    </row>
    <row r="286" spans="2:11">
      <c r="H286" s="286"/>
      <c r="I286" s="286"/>
      <c r="J286" s="148"/>
    </row>
    <row r="287" spans="2:11">
      <c r="B287" s="185" t="s">
        <v>583</v>
      </c>
      <c r="C287" s="185" t="s">
        <v>643</v>
      </c>
      <c r="D287" s="131"/>
      <c r="H287" s="286"/>
      <c r="J287" s="195"/>
      <c r="K287" s="195"/>
    </row>
    <row r="288" spans="2:11" ht="18" customHeight="1">
      <c r="B288" s="556" t="s">
        <v>83</v>
      </c>
      <c r="C288" s="557"/>
      <c r="D288" s="567" t="s">
        <v>760</v>
      </c>
      <c r="E288" s="555" t="s">
        <v>142</v>
      </c>
      <c r="F288" s="555"/>
      <c r="G288" s="555"/>
      <c r="H288" s="315"/>
    </row>
    <row r="289" spans="2:11" ht="18" customHeight="1">
      <c r="B289" s="558"/>
      <c r="C289" s="559"/>
      <c r="D289" s="567"/>
      <c r="E289" s="228" t="s">
        <v>143</v>
      </c>
      <c r="F289" s="224" t="s">
        <v>144</v>
      </c>
      <c r="G289" s="224" t="s">
        <v>145</v>
      </c>
      <c r="J289" s="148"/>
    </row>
    <row r="290" spans="2:11" ht="15" customHeight="1">
      <c r="B290" s="548" t="s">
        <v>905</v>
      </c>
      <c r="C290" s="549"/>
      <c r="D290" s="119">
        <v>245073193</v>
      </c>
      <c r="E290" s="119">
        <f>176666599-10022347</f>
        <v>166644252</v>
      </c>
      <c r="F290" s="347">
        <v>80548896</v>
      </c>
      <c r="G290" s="347">
        <f>+D290+E290-F290</f>
        <v>331168549</v>
      </c>
      <c r="H290" s="316"/>
      <c r="I290" s="316"/>
    </row>
    <row r="291" spans="2:11" ht="15" customHeight="1">
      <c r="B291" s="235" t="s">
        <v>272</v>
      </c>
      <c r="C291" s="236"/>
      <c r="D291" s="119">
        <v>270356087</v>
      </c>
      <c r="E291" s="119">
        <v>0</v>
      </c>
      <c r="F291" s="347">
        <v>0</v>
      </c>
      <c r="G291" s="347">
        <f t="shared" ref="G291:G292" si="7">+D291+E291-F291</f>
        <v>270356087</v>
      </c>
      <c r="H291" s="316"/>
      <c r="I291" s="316"/>
    </row>
    <row r="292" spans="2:11" ht="15" customHeight="1">
      <c r="B292" s="235" t="s">
        <v>850</v>
      </c>
      <c r="C292" s="236"/>
      <c r="D292" s="119">
        <v>57678061</v>
      </c>
      <c r="E292" s="119">
        <f>351134852+9173794</f>
        <v>360308646</v>
      </c>
      <c r="F292" s="347">
        <f>186831246+1667962</f>
        <v>188499208</v>
      </c>
      <c r="G292" s="347">
        <f t="shared" si="7"/>
        <v>229487499</v>
      </c>
      <c r="H292" s="316"/>
      <c r="I292" s="316"/>
      <c r="K292" s="148"/>
    </row>
    <row r="293" spans="2:11" ht="15" customHeight="1">
      <c r="B293" s="550" t="s">
        <v>884</v>
      </c>
      <c r="C293" s="552"/>
      <c r="D293" s="362">
        <f t="shared" ref="D293:F293" si="8">SUM(D290:D292)</f>
        <v>573107341</v>
      </c>
      <c r="E293" s="362">
        <f t="shared" si="8"/>
        <v>526952898</v>
      </c>
      <c r="F293" s="362">
        <f t="shared" si="8"/>
        <v>269048104</v>
      </c>
      <c r="G293" s="362">
        <f>SUM(G290:G292)</f>
        <v>831012135</v>
      </c>
      <c r="H293" s="317"/>
      <c r="I293" s="317"/>
    </row>
    <row r="294" spans="2:11" ht="15" customHeight="1">
      <c r="B294" s="550" t="s">
        <v>796</v>
      </c>
      <c r="C294" s="552"/>
      <c r="D294" s="362">
        <v>129846531</v>
      </c>
      <c r="E294" s="362">
        <v>388502358</v>
      </c>
      <c r="F294" s="367">
        <v>215597635</v>
      </c>
      <c r="G294" s="367">
        <v>302751254</v>
      </c>
    </row>
    <row r="295" spans="2:11">
      <c r="B295" s="131"/>
      <c r="C295" s="131"/>
      <c r="D295" s="131"/>
      <c r="H295" s="286"/>
      <c r="I295" s="286"/>
      <c r="J295" s="148"/>
    </row>
    <row r="296" spans="2:11">
      <c r="H296" s="286"/>
      <c r="I296" s="286"/>
      <c r="J296" s="148"/>
    </row>
    <row r="297" spans="2:11">
      <c r="B297" s="131" t="s">
        <v>584</v>
      </c>
      <c r="C297" s="131" t="s">
        <v>644</v>
      </c>
      <c r="D297" s="131"/>
      <c r="E297" s="131"/>
      <c r="H297" s="286"/>
      <c r="I297" s="286"/>
      <c r="J297" s="148"/>
    </row>
    <row r="298" spans="2:11">
      <c r="B298" s="131"/>
      <c r="C298" s="131"/>
      <c r="D298" s="131"/>
      <c r="E298" s="131"/>
      <c r="H298" s="286"/>
      <c r="I298" s="286"/>
      <c r="J298" s="148"/>
    </row>
    <row r="299" spans="2:11" ht="18" customHeight="1">
      <c r="B299" s="641" t="s">
        <v>83</v>
      </c>
      <c r="C299" s="642"/>
      <c r="D299" s="560" t="s">
        <v>142</v>
      </c>
      <c r="E299" s="560"/>
      <c r="H299" s="286"/>
      <c r="I299" s="286"/>
      <c r="J299" s="148"/>
    </row>
    <row r="300" spans="2:11" ht="18" customHeight="1">
      <c r="B300" s="643"/>
      <c r="C300" s="644"/>
      <c r="D300" s="91">
        <v>45291</v>
      </c>
      <c r="E300" s="223">
        <v>44926</v>
      </c>
      <c r="H300" s="286"/>
    </row>
    <row r="301" spans="2:11" ht="15.75" customHeight="1">
      <c r="B301" s="548" t="s">
        <v>747</v>
      </c>
      <c r="C301" s="549"/>
      <c r="D301" s="115">
        <v>0</v>
      </c>
      <c r="E301" s="115">
        <v>19633113</v>
      </c>
      <c r="H301" s="286"/>
    </row>
    <row r="302" spans="2:11" ht="15.75" customHeight="1">
      <c r="B302" s="548" t="s">
        <v>772</v>
      </c>
      <c r="C302" s="549"/>
      <c r="D302" s="115">
        <v>0</v>
      </c>
      <c r="E302" s="115">
        <v>2246848</v>
      </c>
      <c r="H302" s="286"/>
    </row>
    <row r="303" spans="2:11" ht="15.75" customHeight="1">
      <c r="B303" s="548" t="s">
        <v>771</v>
      </c>
      <c r="C303" s="549"/>
      <c r="D303" s="115">
        <v>0</v>
      </c>
      <c r="E303" s="115">
        <v>110973682</v>
      </c>
      <c r="H303" s="286"/>
    </row>
    <row r="304" spans="2:11" ht="15" customHeight="1">
      <c r="B304" s="548" t="s">
        <v>182</v>
      </c>
      <c r="C304" s="549"/>
      <c r="D304" s="115">
        <v>122872615</v>
      </c>
      <c r="E304" s="115">
        <f>905780968-306264124</f>
        <v>599516844</v>
      </c>
      <c r="H304" s="286"/>
    </row>
    <row r="305" spans="2:10" ht="15" hidden="1" customHeight="1">
      <c r="B305" s="548" t="s">
        <v>705</v>
      </c>
      <c r="C305" s="549"/>
      <c r="D305" s="115"/>
      <c r="E305" s="115">
        <v>0</v>
      </c>
      <c r="H305" s="286"/>
    </row>
    <row r="306" spans="2:10" ht="15" customHeight="1">
      <c r="B306" s="548" t="s">
        <v>206</v>
      </c>
      <c r="C306" s="549"/>
      <c r="D306" s="140">
        <v>10718009</v>
      </c>
      <c r="E306" s="115">
        <v>11052213</v>
      </c>
      <c r="H306" s="286"/>
    </row>
    <row r="307" spans="2:10" ht="15" customHeight="1">
      <c r="B307" s="548" t="s">
        <v>278</v>
      </c>
      <c r="C307" s="549"/>
      <c r="D307" s="115">
        <v>0</v>
      </c>
      <c r="E307" s="115">
        <v>197300</v>
      </c>
      <c r="H307" s="286"/>
    </row>
    <row r="308" spans="2:10" ht="15" customHeight="1">
      <c r="B308" s="548" t="s">
        <v>147</v>
      </c>
      <c r="C308" s="549"/>
      <c r="D308" s="115">
        <v>0</v>
      </c>
      <c r="E308" s="115">
        <v>1859595</v>
      </c>
      <c r="H308" s="286"/>
    </row>
    <row r="309" spans="2:10" ht="15" customHeight="1">
      <c r="B309" s="548" t="s">
        <v>748</v>
      </c>
      <c r="C309" s="549"/>
      <c r="D309" s="115">
        <v>24615602</v>
      </c>
      <c r="E309" s="115">
        <v>24615602</v>
      </c>
      <c r="H309" s="286"/>
    </row>
    <row r="310" spans="2:10" ht="15" customHeight="1">
      <c r="B310" s="548" t="s">
        <v>429</v>
      </c>
      <c r="C310" s="549"/>
      <c r="D310" s="115">
        <v>5013653</v>
      </c>
      <c r="E310" s="115">
        <v>0</v>
      </c>
      <c r="H310" s="286"/>
    </row>
    <row r="311" spans="2:10" ht="15" hidden="1" customHeight="1">
      <c r="B311" s="548" t="s">
        <v>279</v>
      </c>
      <c r="C311" s="549"/>
      <c r="D311" s="115"/>
      <c r="E311" s="115">
        <v>0</v>
      </c>
      <c r="H311" s="286"/>
    </row>
    <row r="312" spans="2:10" ht="15" customHeight="1">
      <c r="B312" s="548" t="s">
        <v>385</v>
      </c>
      <c r="C312" s="549"/>
      <c r="D312" s="115">
        <v>0</v>
      </c>
      <c r="E312" s="115">
        <v>158591340</v>
      </c>
      <c r="H312" s="286"/>
    </row>
    <row r="313" spans="2:10" ht="15" customHeight="1">
      <c r="B313" s="548" t="s">
        <v>749</v>
      </c>
      <c r="C313" s="549"/>
      <c r="D313" s="115">
        <v>0</v>
      </c>
      <c r="E313" s="115">
        <v>11040200</v>
      </c>
      <c r="H313" s="286"/>
    </row>
    <row r="314" spans="2:10" ht="15" hidden="1" customHeight="1">
      <c r="B314" s="548" t="s">
        <v>386</v>
      </c>
      <c r="C314" s="549"/>
      <c r="D314" s="115">
        <v>0</v>
      </c>
      <c r="E314" s="115">
        <v>0</v>
      </c>
      <c r="H314" s="286"/>
    </row>
    <row r="315" spans="2:10" ht="16.5" customHeight="1">
      <c r="B315" s="550" t="s">
        <v>719</v>
      </c>
      <c r="C315" s="552"/>
      <c r="D315" s="362">
        <f>SUM(D301:D314)</f>
        <v>163219879</v>
      </c>
      <c r="E315" s="362">
        <f>SUM(E301:E314)</f>
        <v>939726737</v>
      </c>
      <c r="H315" s="286"/>
      <c r="I315" s="286"/>
      <c r="J315" s="148"/>
    </row>
    <row r="316" spans="2:10">
      <c r="B316" s="135"/>
      <c r="C316" s="135"/>
      <c r="D316" s="196"/>
      <c r="E316" s="196"/>
      <c r="F316" s="318"/>
      <c r="G316" s="319"/>
      <c r="H316" s="286"/>
      <c r="I316" s="286"/>
      <c r="J316" s="148"/>
    </row>
    <row r="317" spans="2:10">
      <c r="B317" s="131" t="s">
        <v>585</v>
      </c>
      <c r="C317" s="131" t="s">
        <v>620</v>
      </c>
      <c r="D317" s="131"/>
      <c r="E317" s="131"/>
      <c r="F317" s="313"/>
      <c r="G317" s="313"/>
      <c r="H317" s="314"/>
      <c r="I317" s="286"/>
      <c r="J317" s="148"/>
    </row>
    <row r="318" spans="2:10">
      <c r="B318" s="162"/>
      <c r="C318" s="162"/>
      <c r="D318" s="162"/>
      <c r="E318" s="162"/>
      <c r="F318" s="313"/>
      <c r="G318" s="313"/>
      <c r="H318" s="314"/>
      <c r="I318" s="286"/>
      <c r="J318" s="148"/>
    </row>
    <row r="319" spans="2:10">
      <c r="C319" s="162" t="s">
        <v>619</v>
      </c>
      <c r="D319" s="162"/>
      <c r="E319" s="162"/>
      <c r="F319" s="313"/>
      <c r="G319" s="313"/>
      <c r="H319" s="314"/>
      <c r="I319" s="286"/>
      <c r="J319" s="148"/>
    </row>
    <row r="320" spans="2:10" ht="24.6" customHeight="1">
      <c r="B320" s="561" t="s">
        <v>148</v>
      </c>
      <c r="C320" s="562"/>
      <c r="D320" s="229" t="s">
        <v>209</v>
      </c>
      <c r="E320" s="229" t="s">
        <v>210</v>
      </c>
      <c r="H320" s="286"/>
    </row>
    <row r="321" spans="2:10" ht="15.75" customHeight="1">
      <c r="B321" s="586" t="s">
        <v>799</v>
      </c>
      <c r="C321" s="587"/>
      <c r="D321" s="357">
        <v>3413008843</v>
      </c>
      <c r="E321" s="116">
        <v>0</v>
      </c>
      <c r="H321" s="286"/>
    </row>
    <row r="322" spans="2:10" ht="15" hidden="1" customHeight="1">
      <c r="B322" s="586" t="s">
        <v>383</v>
      </c>
      <c r="C322" s="587"/>
      <c r="D322" s="358">
        <v>0</v>
      </c>
      <c r="E322" s="117">
        <v>0</v>
      </c>
      <c r="H322" s="286"/>
    </row>
    <row r="323" spans="2:10" ht="15" hidden="1" customHeight="1">
      <c r="B323" s="586" t="s">
        <v>798</v>
      </c>
      <c r="C323" s="587"/>
      <c r="D323" s="357">
        <v>0</v>
      </c>
      <c r="E323" s="117">
        <v>0</v>
      </c>
      <c r="H323" s="286"/>
    </row>
    <row r="324" spans="2:10" ht="15" customHeight="1">
      <c r="B324" s="586" t="s">
        <v>824</v>
      </c>
      <c r="C324" s="587"/>
      <c r="D324" s="358">
        <v>2958095139</v>
      </c>
      <c r="E324" s="117">
        <v>0</v>
      </c>
      <c r="H324" s="286"/>
    </row>
    <row r="325" spans="2:10" ht="15" hidden="1" customHeight="1">
      <c r="B325" s="586" t="s">
        <v>849</v>
      </c>
      <c r="C325" s="587"/>
      <c r="D325" s="358">
        <v>0</v>
      </c>
      <c r="E325" s="117">
        <v>0</v>
      </c>
      <c r="H325" s="286"/>
    </row>
    <row r="326" spans="2:10" ht="15" hidden="1" customHeight="1">
      <c r="B326" s="586" t="s">
        <v>855</v>
      </c>
      <c r="C326" s="587"/>
      <c r="D326" s="359">
        <v>0</v>
      </c>
      <c r="E326" s="258">
        <v>0</v>
      </c>
      <c r="H326" s="286"/>
    </row>
    <row r="327" spans="2:10" ht="15" customHeight="1">
      <c r="B327" s="534" t="s">
        <v>884</v>
      </c>
      <c r="C327" s="535"/>
      <c r="D327" s="360">
        <f>SUM(D321:D326)</f>
        <v>6371103982</v>
      </c>
      <c r="E327" s="118">
        <f>SUM(E321:E326)</f>
        <v>0</v>
      </c>
      <c r="H327" s="286"/>
    </row>
    <row r="328" spans="2:10" ht="15" customHeight="1">
      <c r="B328" s="534" t="s">
        <v>796</v>
      </c>
      <c r="C328" s="535"/>
      <c r="D328" s="360">
        <v>59842240</v>
      </c>
      <c r="E328" s="118">
        <v>0</v>
      </c>
      <c r="H328" s="286"/>
      <c r="I328" s="286"/>
      <c r="J328" s="148"/>
    </row>
    <row r="329" spans="2:10">
      <c r="B329" s="140"/>
      <c r="C329" s="140"/>
      <c r="D329" s="140"/>
      <c r="E329" s="140"/>
      <c r="H329" s="286"/>
      <c r="I329" s="286"/>
      <c r="J329" s="148"/>
    </row>
    <row r="330" spans="2:10">
      <c r="B330" s="140"/>
      <c r="C330" s="140"/>
      <c r="D330" s="140"/>
      <c r="E330" s="140"/>
      <c r="H330" s="286"/>
      <c r="I330" s="286"/>
      <c r="J330" s="148"/>
    </row>
    <row r="331" spans="2:10">
      <c r="C331" s="162" t="s">
        <v>750</v>
      </c>
      <c r="D331" s="140"/>
      <c r="E331" s="140"/>
      <c r="H331" s="286"/>
      <c r="I331" s="286"/>
      <c r="J331" s="148"/>
    </row>
    <row r="332" spans="2:10" ht="30" customHeight="1">
      <c r="B332" s="561" t="s">
        <v>148</v>
      </c>
      <c r="C332" s="562"/>
      <c r="D332" s="229" t="s">
        <v>209</v>
      </c>
      <c r="E332" s="229" t="s">
        <v>210</v>
      </c>
      <c r="H332" s="286"/>
      <c r="I332" s="286"/>
      <c r="J332" s="148"/>
    </row>
    <row r="333" spans="2:10" ht="15" customHeight="1">
      <c r="B333" s="586" t="s">
        <v>433</v>
      </c>
      <c r="C333" s="587"/>
      <c r="D333" s="116">
        <v>0</v>
      </c>
      <c r="E333" s="116">
        <v>0</v>
      </c>
      <c r="H333" s="286"/>
      <c r="I333" s="286"/>
      <c r="J333" s="148"/>
    </row>
    <row r="334" spans="2:10" ht="15" customHeight="1">
      <c r="B334" s="534" t="s">
        <v>884</v>
      </c>
      <c r="C334" s="535"/>
      <c r="D334" s="360">
        <f>SUM(D333)</f>
        <v>0</v>
      </c>
      <c r="E334" s="360">
        <v>0</v>
      </c>
      <c r="H334" s="286"/>
      <c r="I334" s="286"/>
      <c r="J334" s="148"/>
    </row>
    <row r="335" spans="2:10" ht="15" customHeight="1">
      <c r="B335" s="534" t="s">
        <v>796</v>
      </c>
      <c r="C335" s="535"/>
      <c r="D335" s="360">
        <v>20307287670</v>
      </c>
      <c r="E335" s="360">
        <v>0</v>
      </c>
      <c r="H335" s="286"/>
      <c r="I335" s="286"/>
      <c r="J335" s="148"/>
    </row>
    <row r="336" spans="2:10">
      <c r="B336" s="197"/>
      <c r="C336" s="197"/>
      <c r="D336" s="187"/>
      <c r="E336" s="187"/>
      <c r="H336" s="286"/>
      <c r="I336" s="286"/>
      <c r="J336" s="148"/>
    </row>
    <row r="337" spans="2:10" ht="15" customHeight="1">
      <c r="B337" s="563" t="s">
        <v>887</v>
      </c>
      <c r="C337" s="563"/>
      <c r="D337" s="247">
        <f>+D327+D334</f>
        <v>6371103982</v>
      </c>
      <c r="E337" s="247">
        <v>0</v>
      </c>
      <c r="H337" s="286"/>
      <c r="I337" s="286"/>
      <c r="J337" s="148"/>
    </row>
    <row r="338" spans="2:10" ht="15" customHeight="1">
      <c r="B338" s="563" t="s">
        <v>831</v>
      </c>
      <c r="C338" s="563"/>
      <c r="D338" s="247">
        <f>+D328+D335</f>
        <v>20367129910</v>
      </c>
      <c r="E338" s="247">
        <v>0</v>
      </c>
      <c r="H338" s="286"/>
      <c r="I338" s="286"/>
      <c r="J338" s="148"/>
    </row>
    <row r="339" spans="2:10">
      <c r="B339" s="197"/>
      <c r="C339" s="197"/>
      <c r="D339" s="187"/>
      <c r="E339" s="187"/>
      <c r="H339" s="286"/>
      <c r="I339" s="286"/>
      <c r="J339" s="148"/>
    </row>
    <row r="340" spans="2:10">
      <c r="B340" s="197"/>
      <c r="C340" s="197"/>
      <c r="D340" s="187"/>
      <c r="E340" s="187"/>
      <c r="H340" s="286"/>
      <c r="I340" s="286"/>
      <c r="J340" s="148"/>
    </row>
    <row r="341" spans="2:10">
      <c r="B341" s="131" t="s">
        <v>586</v>
      </c>
      <c r="C341" s="131" t="s">
        <v>645</v>
      </c>
      <c r="D341" s="131"/>
      <c r="E341" s="131"/>
      <c r="F341" s="313"/>
      <c r="G341" s="313"/>
      <c r="H341" s="314"/>
      <c r="I341" s="286"/>
      <c r="J341" s="148"/>
    </row>
    <row r="342" spans="2:10">
      <c r="B342" s="185"/>
      <c r="C342" s="185"/>
      <c r="D342" s="185"/>
      <c r="H342" s="286"/>
      <c r="I342" s="286"/>
      <c r="J342" s="148"/>
    </row>
    <row r="343" spans="2:10" ht="21" customHeight="1">
      <c r="B343" s="561" t="s">
        <v>83</v>
      </c>
      <c r="C343" s="562"/>
      <c r="D343" s="227" t="s">
        <v>209</v>
      </c>
      <c r="E343" s="227" t="s">
        <v>210</v>
      </c>
      <c r="H343" s="286"/>
      <c r="I343" s="286"/>
      <c r="J343" s="148"/>
    </row>
    <row r="344" spans="2:10" ht="20.25" customHeight="1">
      <c r="B344" s="539" t="s">
        <v>205</v>
      </c>
      <c r="C344" s="540"/>
      <c r="D344" s="361">
        <v>0</v>
      </c>
      <c r="E344" s="361">
        <v>0</v>
      </c>
      <c r="H344" s="286"/>
      <c r="I344" s="286"/>
      <c r="J344" s="148"/>
    </row>
    <row r="345" spans="2:10" ht="17.45" customHeight="1">
      <c r="B345" s="534" t="s">
        <v>884</v>
      </c>
      <c r="C345" s="535"/>
      <c r="D345" s="360">
        <f>SUM(D344)</f>
        <v>0</v>
      </c>
      <c r="E345" s="360">
        <f>SUM(E344)</f>
        <v>0</v>
      </c>
      <c r="H345" s="286"/>
      <c r="I345" s="286"/>
      <c r="J345" s="148"/>
    </row>
    <row r="346" spans="2:10" ht="17.45" customHeight="1">
      <c r="B346" s="534" t="s">
        <v>796</v>
      </c>
      <c r="C346" s="535"/>
      <c r="D346" s="360">
        <v>0</v>
      </c>
      <c r="E346" s="360">
        <v>0</v>
      </c>
      <c r="H346" s="286"/>
      <c r="I346" s="286"/>
      <c r="J346" s="148"/>
    </row>
    <row r="347" spans="2:10">
      <c r="B347" s="197"/>
      <c r="C347" s="197"/>
      <c r="D347" s="187"/>
      <c r="E347" s="187"/>
      <c r="H347" s="286"/>
      <c r="I347" s="286"/>
      <c r="J347" s="148"/>
    </row>
    <row r="348" spans="2:10">
      <c r="B348" s="131" t="s">
        <v>587</v>
      </c>
      <c r="C348" s="131" t="s">
        <v>646</v>
      </c>
      <c r="D348" s="131"/>
      <c r="E348" s="131"/>
      <c r="F348" s="313"/>
      <c r="G348" s="313"/>
      <c r="H348" s="314"/>
      <c r="I348" s="286"/>
      <c r="J348" s="148"/>
    </row>
    <row r="349" spans="2:10">
      <c r="B349" s="185"/>
      <c r="C349" s="185"/>
      <c r="D349" s="185"/>
      <c r="H349" s="286"/>
      <c r="I349" s="286"/>
      <c r="J349" s="148"/>
    </row>
    <row r="350" spans="2:10" ht="21" customHeight="1">
      <c r="B350" s="561" t="s">
        <v>83</v>
      </c>
      <c r="C350" s="562"/>
      <c r="D350" s="227" t="s">
        <v>209</v>
      </c>
      <c r="E350" s="227" t="s">
        <v>210</v>
      </c>
      <c r="F350" s="266"/>
      <c r="G350" s="266"/>
      <c r="H350" s="286"/>
      <c r="I350" s="286"/>
      <c r="J350" s="148"/>
    </row>
    <row r="351" spans="2:10" ht="15" customHeight="1">
      <c r="B351" s="539" t="s">
        <v>205</v>
      </c>
      <c r="C351" s="540"/>
      <c r="D351" s="361">
        <v>0</v>
      </c>
      <c r="E351" s="361">
        <v>0</v>
      </c>
      <c r="F351" s="266"/>
      <c r="G351" s="286"/>
      <c r="H351" s="286"/>
      <c r="I351" s="286"/>
      <c r="J351" s="148"/>
    </row>
    <row r="352" spans="2:10" ht="15" customHeight="1">
      <c r="B352" s="534" t="s">
        <v>884</v>
      </c>
      <c r="C352" s="535"/>
      <c r="D352" s="360">
        <f>SUM(D351)</f>
        <v>0</v>
      </c>
      <c r="E352" s="360">
        <f>SUM(E351)</f>
        <v>0</v>
      </c>
      <c r="F352" s="266"/>
      <c r="G352" s="266"/>
      <c r="H352" s="286"/>
      <c r="I352" s="286"/>
      <c r="J352" s="148"/>
    </row>
    <row r="353" spans="2:10" ht="15" customHeight="1">
      <c r="B353" s="534" t="s">
        <v>796</v>
      </c>
      <c r="C353" s="535"/>
      <c r="D353" s="360">
        <v>0</v>
      </c>
      <c r="E353" s="360">
        <v>0</v>
      </c>
      <c r="F353" s="266"/>
      <c r="G353" s="266"/>
      <c r="H353" s="286"/>
      <c r="I353" s="286"/>
      <c r="J353" s="148"/>
    </row>
    <row r="354" spans="2:10">
      <c r="B354" s="198"/>
      <c r="C354" s="198"/>
      <c r="D354" s="198"/>
      <c r="E354" s="199"/>
      <c r="F354" s="266"/>
      <c r="G354" s="266"/>
      <c r="H354" s="286"/>
      <c r="I354" s="286"/>
      <c r="J354" s="148"/>
    </row>
    <row r="355" spans="2:10">
      <c r="B355" s="131" t="s">
        <v>588</v>
      </c>
      <c r="C355" s="131" t="s">
        <v>647</v>
      </c>
      <c r="D355" s="131"/>
      <c r="E355" s="131"/>
      <c r="H355" s="286"/>
      <c r="I355" s="286"/>
      <c r="J355" s="148"/>
    </row>
    <row r="356" spans="2:10">
      <c r="B356" s="162"/>
      <c r="C356" s="162"/>
      <c r="D356" s="162"/>
      <c r="E356" s="162"/>
      <c r="H356" s="286"/>
      <c r="I356" s="286"/>
      <c r="J356" s="148"/>
    </row>
    <row r="357" spans="2:10" ht="18" customHeight="1">
      <c r="B357" s="561" t="s">
        <v>148</v>
      </c>
      <c r="C357" s="562"/>
      <c r="D357" s="227" t="s">
        <v>209</v>
      </c>
      <c r="E357" s="227" t="s">
        <v>210</v>
      </c>
      <c r="F357" s="266"/>
      <c r="G357" s="266"/>
      <c r="H357" s="314"/>
      <c r="I357" s="286"/>
      <c r="J357" s="148"/>
    </row>
    <row r="358" spans="2:10" ht="15" customHeight="1">
      <c r="B358" s="539" t="s">
        <v>224</v>
      </c>
      <c r="C358" s="540"/>
      <c r="D358" s="358">
        <v>0</v>
      </c>
      <c r="E358" s="358">
        <v>0</v>
      </c>
      <c r="F358" s="266"/>
      <c r="G358" s="266"/>
      <c r="H358" s="314"/>
      <c r="I358" s="286"/>
      <c r="J358" s="148"/>
    </row>
    <row r="359" spans="2:10" ht="15" customHeight="1">
      <c r="B359" s="534" t="s">
        <v>884</v>
      </c>
      <c r="C359" s="535"/>
      <c r="D359" s="360">
        <f>SUM(D358)</f>
        <v>0</v>
      </c>
      <c r="E359" s="360">
        <f>SUM(E358)</f>
        <v>0</v>
      </c>
      <c r="F359" s="266"/>
      <c r="G359" s="266"/>
      <c r="H359" s="286"/>
      <c r="I359" s="286"/>
      <c r="J359" s="148"/>
    </row>
    <row r="360" spans="2:10" ht="15" customHeight="1">
      <c r="B360" s="534" t="s">
        <v>796</v>
      </c>
      <c r="C360" s="535"/>
      <c r="D360" s="360">
        <v>0</v>
      </c>
      <c r="E360" s="360">
        <v>0</v>
      </c>
      <c r="F360" s="266"/>
      <c r="G360" s="266"/>
      <c r="H360" s="286"/>
      <c r="I360" s="286"/>
      <c r="J360" s="148"/>
    </row>
    <row r="361" spans="2:10">
      <c r="B361" s="168"/>
      <c r="C361" s="168"/>
      <c r="D361" s="168"/>
      <c r="E361" s="168"/>
      <c r="H361" s="286"/>
      <c r="I361" s="286"/>
      <c r="J361" s="148"/>
    </row>
    <row r="362" spans="2:10">
      <c r="B362" s="131" t="s">
        <v>589</v>
      </c>
      <c r="C362" s="131" t="s">
        <v>663</v>
      </c>
      <c r="D362" s="131"/>
      <c r="E362" s="131"/>
      <c r="H362" s="286"/>
      <c r="I362" s="286"/>
      <c r="J362" s="148"/>
    </row>
    <row r="363" spans="2:10">
      <c r="B363" s="162"/>
      <c r="C363" s="162"/>
      <c r="D363" s="162"/>
      <c r="E363" s="162"/>
      <c r="H363" s="286"/>
      <c r="I363" s="286"/>
      <c r="J363" s="148"/>
    </row>
    <row r="364" spans="2:10" ht="25.15" customHeight="1">
      <c r="B364" s="561" t="s">
        <v>148</v>
      </c>
      <c r="C364" s="562"/>
      <c r="D364" s="229" t="s">
        <v>209</v>
      </c>
      <c r="E364" s="229" t="s">
        <v>210</v>
      </c>
      <c r="F364" s="313"/>
      <c r="G364" s="313"/>
      <c r="H364" s="286"/>
      <c r="I364" s="286"/>
      <c r="J364" s="148"/>
    </row>
    <row r="365" spans="2:10" ht="15" customHeight="1">
      <c r="B365" s="539" t="s">
        <v>205</v>
      </c>
      <c r="C365" s="540"/>
      <c r="D365" s="358">
        <v>0</v>
      </c>
      <c r="E365" s="358">
        <v>0</v>
      </c>
      <c r="F365" s="313"/>
      <c r="G365" s="313"/>
      <c r="H365" s="286"/>
      <c r="I365" s="286"/>
      <c r="J365" s="148"/>
    </row>
    <row r="366" spans="2:10" ht="15" customHeight="1">
      <c r="B366" s="534" t="s">
        <v>884</v>
      </c>
      <c r="C366" s="535"/>
      <c r="D366" s="362">
        <f>SUM(D365)</f>
        <v>0</v>
      </c>
      <c r="E366" s="362">
        <f>SUM(E365)</f>
        <v>0</v>
      </c>
      <c r="H366" s="286"/>
      <c r="I366" s="286"/>
      <c r="J366" s="148"/>
    </row>
    <row r="367" spans="2:10" ht="15" customHeight="1">
      <c r="B367" s="534" t="s">
        <v>796</v>
      </c>
      <c r="C367" s="535"/>
      <c r="D367" s="362">
        <v>0</v>
      </c>
      <c r="E367" s="362">
        <v>0</v>
      </c>
      <c r="H367" s="286"/>
      <c r="I367" s="286"/>
      <c r="J367" s="148"/>
    </row>
    <row r="368" spans="2:10">
      <c r="B368" s="200"/>
      <c r="C368" s="200"/>
      <c r="D368" s="200"/>
      <c r="H368" s="286"/>
      <c r="I368" s="286"/>
      <c r="J368" s="148"/>
    </row>
    <row r="369" spans="2:10">
      <c r="B369" s="131" t="s">
        <v>590</v>
      </c>
      <c r="C369" s="131" t="s">
        <v>648</v>
      </c>
      <c r="D369" s="131"/>
      <c r="E369" s="131"/>
      <c r="H369" s="286"/>
      <c r="I369" s="286"/>
      <c r="J369" s="148"/>
    </row>
    <row r="370" spans="2:10">
      <c r="B370" s="200"/>
      <c r="C370" s="200"/>
      <c r="D370" s="200"/>
      <c r="H370" s="286"/>
      <c r="I370" s="286"/>
      <c r="J370" s="148"/>
    </row>
    <row r="371" spans="2:10" ht="30" customHeight="1">
      <c r="B371" s="561" t="s">
        <v>149</v>
      </c>
      <c r="C371" s="562"/>
      <c r="D371" s="229" t="s">
        <v>208</v>
      </c>
      <c r="E371" s="229" t="s">
        <v>151</v>
      </c>
      <c r="F371" s="230" t="s">
        <v>152</v>
      </c>
      <c r="G371" s="230" t="s">
        <v>153</v>
      </c>
      <c r="H371" s="229" t="s">
        <v>876</v>
      </c>
      <c r="I371" s="229" t="s">
        <v>792</v>
      </c>
      <c r="J371" s="148"/>
    </row>
    <row r="372" spans="2:10" ht="15" customHeight="1">
      <c r="B372" s="634" t="s">
        <v>205</v>
      </c>
      <c r="C372" s="635"/>
      <c r="D372" s="363" t="s">
        <v>205</v>
      </c>
      <c r="E372" s="363" t="s">
        <v>205</v>
      </c>
      <c r="F372" s="364" t="s">
        <v>205</v>
      </c>
      <c r="G372" s="364" t="s">
        <v>205</v>
      </c>
      <c r="H372" s="365">
        <v>0</v>
      </c>
      <c r="I372" s="366">
        <v>0</v>
      </c>
      <c r="J372" s="148"/>
    </row>
    <row r="373" spans="2:10" ht="15" customHeight="1">
      <c r="B373" s="534" t="s">
        <v>884</v>
      </c>
      <c r="C373" s="535"/>
      <c r="D373" s="362">
        <v>0</v>
      </c>
      <c r="E373" s="362">
        <v>0</v>
      </c>
      <c r="F373" s="367">
        <v>0</v>
      </c>
      <c r="G373" s="367">
        <v>0</v>
      </c>
      <c r="H373" s="367">
        <v>0</v>
      </c>
      <c r="I373" s="367">
        <v>0</v>
      </c>
      <c r="J373" s="148"/>
    </row>
    <row r="374" spans="2:10" ht="15" customHeight="1">
      <c r="B374" s="534" t="s">
        <v>796</v>
      </c>
      <c r="C374" s="535"/>
      <c r="D374" s="362">
        <v>0</v>
      </c>
      <c r="E374" s="362">
        <v>0</v>
      </c>
      <c r="F374" s="367">
        <v>0</v>
      </c>
      <c r="G374" s="367">
        <v>0</v>
      </c>
      <c r="H374" s="367">
        <v>0</v>
      </c>
      <c r="I374" s="367">
        <v>0</v>
      </c>
      <c r="J374" s="148"/>
    </row>
    <row r="375" spans="2:10">
      <c r="B375" s="200"/>
      <c r="C375" s="200"/>
      <c r="D375" s="200"/>
      <c r="F375" s="349"/>
      <c r="G375" s="349"/>
      <c r="H375" s="353"/>
      <c r="I375" s="353"/>
      <c r="J375" s="148"/>
    </row>
    <row r="376" spans="2:10">
      <c r="B376" s="131" t="s">
        <v>591</v>
      </c>
      <c r="C376" s="131" t="s">
        <v>649</v>
      </c>
      <c r="D376" s="131"/>
      <c r="E376" s="131"/>
      <c r="F376" s="313"/>
      <c r="G376" s="313"/>
      <c r="H376" s="314"/>
      <c r="I376" s="314"/>
      <c r="J376" s="148"/>
    </row>
    <row r="377" spans="2:10">
      <c r="B377" s="200"/>
      <c r="C377" s="200"/>
      <c r="D377" s="200"/>
      <c r="H377" s="286"/>
      <c r="I377" s="286"/>
      <c r="J377" s="148"/>
    </row>
    <row r="378" spans="2:10" ht="38.25">
      <c r="B378" s="561" t="s">
        <v>122</v>
      </c>
      <c r="C378" s="562"/>
      <c r="D378" s="229" t="s">
        <v>761</v>
      </c>
      <c r="E378" s="229" t="s">
        <v>154</v>
      </c>
      <c r="F378" s="230" t="s">
        <v>209</v>
      </c>
      <c r="G378" s="230" t="s">
        <v>210</v>
      </c>
      <c r="H378" s="286"/>
      <c r="I378" s="286"/>
      <c r="J378" s="148"/>
    </row>
    <row r="379" spans="2:10" ht="15" customHeight="1">
      <c r="B379" s="634" t="s">
        <v>205</v>
      </c>
      <c r="C379" s="635"/>
      <c r="D379" s="368" t="s">
        <v>205</v>
      </c>
      <c r="E379" s="368" t="s">
        <v>205</v>
      </c>
      <c r="F379" s="369">
        <v>0</v>
      </c>
      <c r="G379" s="369">
        <v>0</v>
      </c>
      <c r="H379" s="286"/>
      <c r="I379" s="286"/>
      <c r="J379" s="148"/>
    </row>
    <row r="380" spans="2:10" ht="15" customHeight="1">
      <c r="B380" s="534" t="s">
        <v>884</v>
      </c>
      <c r="C380" s="535"/>
      <c r="D380" s="362">
        <v>0</v>
      </c>
      <c r="E380" s="362">
        <v>0</v>
      </c>
      <c r="F380" s="367">
        <v>0</v>
      </c>
      <c r="G380" s="367">
        <v>0</v>
      </c>
      <c r="H380" s="286"/>
      <c r="I380" s="286"/>
      <c r="J380" s="148"/>
    </row>
    <row r="381" spans="2:10" ht="15" customHeight="1">
      <c r="B381" s="534" t="s">
        <v>796</v>
      </c>
      <c r="C381" s="535"/>
      <c r="D381" s="362">
        <v>0</v>
      </c>
      <c r="E381" s="362">
        <v>0</v>
      </c>
      <c r="F381" s="367">
        <v>0</v>
      </c>
      <c r="G381" s="367">
        <v>0</v>
      </c>
      <c r="H381" s="286"/>
      <c r="I381" s="286"/>
      <c r="J381" s="148"/>
    </row>
    <row r="382" spans="2:10">
      <c r="B382" s="168"/>
      <c r="C382" s="168"/>
      <c r="D382" s="168"/>
      <c r="E382" s="168"/>
      <c r="F382" s="354"/>
      <c r="G382" s="354"/>
      <c r="H382" s="286"/>
      <c r="I382" s="286"/>
      <c r="J382" s="148"/>
    </row>
    <row r="383" spans="2:10">
      <c r="B383" s="131" t="s">
        <v>592</v>
      </c>
      <c r="C383" s="131" t="s">
        <v>640</v>
      </c>
      <c r="D383" s="131"/>
      <c r="E383" s="131"/>
      <c r="F383" s="313"/>
      <c r="G383" s="313"/>
      <c r="H383" s="313"/>
      <c r="I383" s="314"/>
      <c r="J383" s="148"/>
    </row>
    <row r="384" spans="2:10">
      <c r="B384" s="185"/>
      <c r="C384" s="185"/>
      <c r="D384" s="185"/>
      <c r="H384" s="270"/>
      <c r="I384" s="286"/>
      <c r="J384" s="148"/>
    </row>
    <row r="385" spans="2:10" ht="25.9" customHeight="1">
      <c r="B385" s="561" t="s">
        <v>83</v>
      </c>
      <c r="C385" s="562"/>
      <c r="D385" s="227" t="s">
        <v>388</v>
      </c>
      <c r="E385" s="227" t="s">
        <v>389</v>
      </c>
      <c r="F385" s="266"/>
      <c r="G385" s="266"/>
      <c r="H385" s="270"/>
      <c r="I385" s="286"/>
      <c r="J385" s="148"/>
    </row>
    <row r="386" spans="2:10" ht="15" hidden="1" customHeight="1">
      <c r="B386" s="539" t="s">
        <v>207</v>
      </c>
      <c r="C386" s="540"/>
      <c r="D386" s="361">
        <v>0</v>
      </c>
      <c r="E386" s="386"/>
      <c r="F386" s="308"/>
      <c r="G386" s="266"/>
      <c r="H386" s="270"/>
      <c r="I386" s="286"/>
      <c r="J386" s="148"/>
    </row>
    <row r="387" spans="2:10" ht="15" customHeight="1">
      <c r="B387" s="539" t="s">
        <v>108</v>
      </c>
      <c r="C387" s="540"/>
      <c r="D387" s="386">
        <v>1602396</v>
      </c>
      <c r="E387" s="386">
        <v>0</v>
      </c>
      <c r="F387" s="308"/>
      <c r="G387" s="266"/>
      <c r="H387" s="270"/>
      <c r="I387" s="286"/>
      <c r="J387" s="148"/>
    </row>
    <row r="388" spans="2:10" ht="15" customHeight="1">
      <c r="B388" s="539" t="s">
        <v>800</v>
      </c>
      <c r="C388" s="540"/>
      <c r="D388" s="386">
        <v>8073675</v>
      </c>
      <c r="E388" s="386">
        <v>0</v>
      </c>
      <c r="F388" s="308"/>
      <c r="G388" s="266"/>
      <c r="H388" s="270"/>
      <c r="I388" s="286"/>
      <c r="J388" s="148"/>
    </row>
    <row r="389" spans="2:10" ht="15" customHeight="1">
      <c r="B389" s="539" t="s">
        <v>801</v>
      </c>
      <c r="C389" s="540"/>
      <c r="D389" s="386">
        <f>3074410+11350</f>
        <v>3085760</v>
      </c>
      <c r="E389" s="386">
        <v>0</v>
      </c>
      <c r="F389" s="308"/>
      <c r="G389" s="266"/>
      <c r="H389" s="270"/>
      <c r="I389" s="286"/>
      <c r="J389" s="148"/>
    </row>
    <row r="390" spans="2:10" ht="15" customHeight="1">
      <c r="B390" s="539" t="s">
        <v>252</v>
      </c>
      <c r="C390" s="540"/>
      <c r="D390" s="386">
        <v>38524753</v>
      </c>
      <c r="E390" s="386">
        <v>0</v>
      </c>
      <c r="F390" s="308"/>
      <c r="H390" s="270"/>
      <c r="I390" s="286"/>
      <c r="J390" s="148"/>
    </row>
    <row r="391" spans="2:10" ht="15" customHeight="1">
      <c r="B391" s="539" t="s">
        <v>837</v>
      </c>
      <c r="C391" s="540"/>
      <c r="D391" s="386">
        <v>37321404</v>
      </c>
      <c r="E391" s="386">
        <v>0</v>
      </c>
      <c r="F391" s="308"/>
      <c r="G391" s="266"/>
      <c r="H391" s="270"/>
      <c r="I391" s="286"/>
      <c r="J391" s="148"/>
    </row>
    <row r="392" spans="2:10" ht="15" customHeight="1">
      <c r="B392" s="539" t="s">
        <v>854</v>
      </c>
      <c r="C392" s="540"/>
      <c r="D392" s="386">
        <v>136012132</v>
      </c>
      <c r="E392" s="386">
        <v>0</v>
      </c>
      <c r="F392" s="308"/>
      <c r="G392" s="266"/>
      <c r="H392" s="270"/>
      <c r="I392" s="286"/>
      <c r="J392" s="148"/>
    </row>
    <row r="393" spans="2:10" ht="15" customHeight="1">
      <c r="B393" s="539" t="s">
        <v>436</v>
      </c>
      <c r="C393" s="540"/>
      <c r="D393" s="386">
        <v>873754017</v>
      </c>
      <c r="E393" s="386">
        <v>0</v>
      </c>
      <c r="F393" s="308"/>
      <c r="G393" s="266"/>
      <c r="H393" s="270"/>
      <c r="I393" s="286"/>
      <c r="J393" s="148"/>
    </row>
    <row r="394" spans="2:10" ht="15" hidden="1" customHeight="1">
      <c r="B394" s="539" t="s">
        <v>827</v>
      </c>
      <c r="C394" s="540"/>
      <c r="D394" s="386">
        <v>0</v>
      </c>
      <c r="E394" s="386">
        <v>0</v>
      </c>
      <c r="F394" s="308"/>
      <c r="G394" s="266"/>
      <c r="H394" s="270"/>
      <c r="I394" s="286"/>
      <c r="J394" s="148"/>
    </row>
    <row r="395" spans="2:10" ht="15" customHeight="1">
      <c r="B395" s="539" t="s">
        <v>285</v>
      </c>
      <c r="C395" s="540"/>
      <c r="D395" s="386">
        <v>52665112</v>
      </c>
      <c r="E395" s="386">
        <v>0</v>
      </c>
      <c r="F395" s="308"/>
      <c r="G395" s="266"/>
      <c r="H395" s="270"/>
      <c r="I395" s="286"/>
      <c r="J395" s="148"/>
    </row>
    <row r="396" spans="2:10" ht="15" customHeight="1">
      <c r="B396" s="539" t="s">
        <v>286</v>
      </c>
      <c r="C396" s="540"/>
      <c r="D396" s="386">
        <v>80696050</v>
      </c>
      <c r="E396" s="386">
        <v>0</v>
      </c>
      <c r="F396" s="308"/>
      <c r="G396" s="266"/>
      <c r="H396" s="270"/>
      <c r="I396" s="286"/>
      <c r="J396" s="148"/>
    </row>
    <row r="397" spans="2:10" ht="15" hidden="1" customHeight="1">
      <c r="B397" s="539" t="s">
        <v>809</v>
      </c>
      <c r="C397" s="540"/>
      <c r="D397" s="386"/>
      <c r="E397" s="386">
        <v>0</v>
      </c>
      <c r="F397" s="308"/>
      <c r="G397" s="266"/>
      <c r="H397" s="270"/>
      <c r="I397" s="286"/>
      <c r="J397" s="148"/>
    </row>
    <row r="398" spans="2:10" ht="15" hidden="1" customHeight="1">
      <c r="B398" s="539" t="s">
        <v>825</v>
      </c>
      <c r="C398" s="540"/>
      <c r="D398" s="386">
        <v>0</v>
      </c>
      <c r="E398" s="386">
        <v>0</v>
      </c>
      <c r="F398" s="308"/>
      <c r="G398" s="266"/>
      <c r="H398" s="270"/>
      <c r="I398" s="286"/>
      <c r="J398" s="148"/>
    </row>
    <row r="399" spans="2:10" ht="15" customHeight="1">
      <c r="B399" s="534" t="s">
        <v>884</v>
      </c>
      <c r="C399" s="535"/>
      <c r="D399" s="446">
        <f>SUM(D386:D398)</f>
        <v>1231735299</v>
      </c>
      <c r="E399" s="446">
        <f>SUM(E386:E398)</f>
        <v>0</v>
      </c>
      <c r="F399" s="266"/>
      <c r="G399" s="266"/>
      <c r="H399" s="270"/>
      <c r="I399" s="286"/>
      <c r="J399" s="148"/>
    </row>
    <row r="400" spans="2:10" ht="15" customHeight="1">
      <c r="B400" s="534" t="s">
        <v>796</v>
      </c>
      <c r="C400" s="535"/>
      <c r="D400" s="446">
        <v>3002040125</v>
      </c>
      <c r="E400" s="362">
        <v>0</v>
      </c>
      <c r="F400" s="266"/>
      <c r="G400" s="266"/>
      <c r="H400" s="270"/>
      <c r="I400" s="286"/>
      <c r="J400" s="148"/>
    </row>
    <row r="401" spans="2:10" ht="15" customHeight="1">
      <c r="B401" s="185"/>
      <c r="C401" s="185"/>
      <c r="D401" s="185"/>
      <c r="H401" s="314"/>
      <c r="I401" s="314"/>
      <c r="J401" s="148"/>
    </row>
    <row r="402" spans="2:10">
      <c r="B402" s="185"/>
      <c r="C402" s="185"/>
      <c r="D402" s="185"/>
      <c r="H402" s="286"/>
      <c r="I402" s="286"/>
      <c r="J402" s="148"/>
    </row>
    <row r="403" spans="2:10">
      <c r="B403" s="131" t="s">
        <v>593</v>
      </c>
      <c r="C403" s="131" t="s">
        <v>641</v>
      </c>
      <c r="D403" s="131"/>
      <c r="E403" s="131"/>
      <c r="F403" s="310"/>
      <c r="G403" s="310"/>
      <c r="H403" s="310"/>
      <c r="I403" s="286"/>
      <c r="J403" s="189"/>
    </row>
    <row r="404" spans="2:10">
      <c r="B404" s="200"/>
      <c r="C404" s="200"/>
      <c r="D404" s="200"/>
      <c r="H404" s="286"/>
      <c r="I404" s="286"/>
      <c r="J404" s="148"/>
    </row>
    <row r="405" spans="2:10" ht="18" customHeight="1">
      <c r="B405" s="556" t="s">
        <v>156</v>
      </c>
      <c r="C405" s="557"/>
      <c r="D405" s="553" t="s">
        <v>150</v>
      </c>
      <c r="E405" s="553" t="s">
        <v>151</v>
      </c>
      <c r="F405" s="639" t="s">
        <v>157</v>
      </c>
      <c r="G405" s="640"/>
      <c r="H405" s="286"/>
      <c r="I405" s="286"/>
      <c r="J405" s="148"/>
    </row>
    <row r="406" spans="2:10" ht="26.45" customHeight="1">
      <c r="B406" s="558"/>
      <c r="C406" s="559"/>
      <c r="D406" s="554"/>
      <c r="E406" s="554"/>
      <c r="F406" s="230" t="s">
        <v>387</v>
      </c>
      <c r="G406" s="230" t="s">
        <v>390</v>
      </c>
      <c r="H406" s="286"/>
      <c r="I406" s="286"/>
      <c r="J406" s="148"/>
    </row>
    <row r="407" spans="2:10" ht="15" customHeight="1">
      <c r="B407" s="588" t="s">
        <v>930</v>
      </c>
      <c r="C407" s="589"/>
      <c r="D407" s="370" t="s">
        <v>717</v>
      </c>
      <c r="E407" s="370" t="s">
        <v>616</v>
      </c>
      <c r="F407" s="371">
        <f>144095008+7555586</f>
        <v>151650594</v>
      </c>
      <c r="G407" s="372">
        <v>0</v>
      </c>
      <c r="H407" s="286"/>
      <c r="I407" s="286"/>
      <c r="J407" s="148"/>
    </row>
    <row r="408" spans="2:10" ht="15" customHeight="1">
      <c r="B408" s="534" t="s">
        <v>884</v>
      </c>
      <c r="C408" s="535"/>
      <c r="D408" s="373"/>
      <c r="E408" s="373"/>
      <c r="F408" s="374">
        <f>SUM(F407)</f>
        <v>151650594</v>
      </c>
      <c r="G408" s="374">
        <f>SUM(G407)</f>
        <v>0</v>
      </c>
      <c r="H408" s="286"/>
      <c r="I408" s="286"/>
      <c r="J408" s="148"/>
    </row>
    <row r="409" spans="2:10">
      <c r="B409" s="198"/>
      <c r="C409" s="198"/>
      <c r="D409" s="198"/>
      <c r="E409" s="168"/>
      <c r="F409" s="355"/>
      <c r="G409" s="355"/>
      <c r="H409" s="286"/>
      <c r="I409" s="286"/>
      <c r="J409" s="148"/>
    </row>
    <row r="410" spans="2:10">
      <c r="B410" s="200"/>
      <c r="C410" s="200"/>
      <c r="D410" s="200"/>
      <c r="F410" s="349"/>
      <c r="G410" s="349"/>
      <c r="H410" s="286"/>
      <c r="I410" s="286"/>
      <c r="J410" s="148"/>
    </row>
    <row r="411" spans="2:10">
      <c r="B411" s="131" t="s">
        <v>594</v>
      </c>
      <c r="C411" s="131" t="s">
        <v>624</v>
      </c>
      <c r="D411" s="131"/>
      <c r="E411" s="131"/>
      <c r="F411" s="310"/>
      <c r="G411" s="310"/>
      <c r="H411" s="310"/>
      <c r="I411" s="286"/>
      <c r="J411" s="148"/>
    </row>
    <row r="412" spans="2:10">
      <c r="B412" s="200"/>
      <c r="C412" s="200"/>
      <c r="D412" s="200"/>
      <c r="H412" s="314"/>
      <c r="I412" s="314"/>
      <c r="J412" s="148"/>
    </row>
    <row r="413" spans="2:10" ht="28.5" customHeight="1">
      <c r="B413" s="561" t="s">
        <v>158</v>
      </c>
      <c r="C413" s="562"/>
      <c r="D413" s="229" t="s">
        <v>208</v>
      </c>
      <c r="E413" s="230" t="s">
        <v>159</v>
      </c>
      <c r="F413" s="230" t="s">
        <v>184</v>
      </c>
      <c r="G413" s="266"/>
      <c r="H413" s="286"/>
      <c r="I413" s="286"/>
    </row>
    <row r="414" spans="2:10" ht="15" customHeight="1">
      <c r="B414" s="588" t="s">
        <v>841</v>
      </c>
      <c r="C414" s="589"/>
      <c r="D414" s="375" t="s">
        <v>717</v>
      </c>
      <c r="E414" s="378">
        <v>72774831</v>
      </c>
      <c r="F414" s="377">
        <v>0</v>
      </c>
      <c r="G414" s="356"/>
      <c r="H414" s="286"/>
      <c r="I414" s="462"/>
      <c r="J414" s="148"/>
    </row>
    <row r="415" spans="2:10" ht="15" customHeight="1">
      <c r="B415" s="588" t="s">
        <v>722</v>
      </c>
      <c r="C415" s="589"/>
      <c r="D415" s="375" t="s">
        <v>717</v>
      </c>
      <c r="E415" s="376">
        <v>2094350570</v>
      </c>
      <c r="F415" s="379">
        <v>0</v>
      </c>
      <c r="G415" s="356"/>
      <c r="H415" s="286"/>
      <c r="I415" s="286"/>
      <c r="J415" s="148"/>
    </row>
    <row r="416" spans="2:10" ht="15" customHeight="1">
      <c r="B416" s="534" t="s">
        <v>884</v>
      </c>
      <c r="C416" s="577"/>
      <c r="D416" s="535"/>
      <c r="E416" s="380">
        <f>SUM(E414:E415)</f>
        <v>2167125401</v>
      </c>
      <c r="F416" s="374">
        <v>3101336921.727273</v>
      </c>
      <c r="G416" s="356"/>
      <c r="H416" s="286"/>
      <c r="I416" s="286"/>
      <c r="J416" s="148"/>
    </row>
    <row r="417" spans="2:12" ht="15" customHeight="1">
      <c r="B417" s="534" t="s">
        <v>796</v>
      </c>
      <c r="C417" s="577"/>
      <c r="D417" s="535"/>
      <c r="E417" s="381">
        <v>1640405606</v>
      </c>
      <c r="F417" s="374">
        <v>3159746895</v>
      </c>
      <c r="G417" s="353"/>
      <c r="H417" s="286"/>
      <c r="I417" s="286"/>
      <c r="J417" s="148"/>
    </row>
    <row r="418" spans="2:12">
      <c r="B418" s="200"/>
      <c r="C418" s="200"/>
      <c r="D418" s="200"/>
      <c r="F418" s="349"/>
      <c r="G418" s="349"/>
      <c r="H418" s="286"/>
      <c r="I418" s="286"/>
      <c r="J418" s="148"/>
      <c r="K418" s="148"/>
    </row>
    <row r="419" spans="2:12">
      <c r="B419" s="131" t="s">
        <v>595</v>
      </c>
      <c r="C419" s="131" t="s">
        <v>623</v>
      </c>
      <c r="D419" s="131"/>
      <c r="E419" s="131"/>
      <c r="F419" s="266"/>
      <c r="G419" s="266"/>
      <c r="I419" s="286"/>
      <c r="J419" s="148"/>
      <c r="K419" s="148"/>
    </row>
    <row r="420" spans="2:12">
      <c r="B420" s="200"/>
      <c r="C420" s="200"/>
      <c r="D420" s="200"/>
      <c r="H420" s="286"/>
      <c r="I420" s="286"/>
      <c r="J420" s="148"/>
      <c r="K420" s="148"/>
    </row>
    <row r="421" spans="2:12" ht="24.6" customHeight="1">
      <c r="B421" s="561" t="s">
        <v>83</v>
      </c>
      <c r="C421" s="562"/>
      <c r="D421" s="227" t="s">
        <v>792</v>
      </c>
      <c r="E421" s="227" t="s">
        <v>143</v>
      </c>
      <c r="F421" s="224" t="s">
        <v>160</v>
      </c>
      <c r="G421" s="224" t="s">
        <v>876</v>
      </c>
      <c r="H421" s="286"/>
      <c r="I421" s="286"/>
      <c r="J421" s="148"/>
      <c r="K421" s="148"/>
    </row>
    <row r="422" spans="2:12" ht="15" customHeight="1">
      <c r="B422" s="539" t="s">
        <v>161</v>
      </c>
      <c r="C422" s="540"/>
      <c r="D422" s="382">
        <v>34000000000</v>
      </c>
      <c r="E422" s="382">
        <v>0</v>
      </c>
      <c r="F422" s="366">
        <v>0</v>
      </c>
      <c r="G422" s="383">
        <f>+D422+E422-F422</f>
        <v>34000000000</v>
      </c>
      <c r="H422" s="286"/>
      <c r="I422" s="286"/>
      <c r="J422" s="148"/>
      <c r="K422" s="148"/>
    </row>
    <row r="423" spans="2:12" ht="15" hidden="1" customHeight="1">
      <c r="B423" s="539" t="s">
        <v>421</v>
      </c>
      <c r="C423" s="540"/>
      <c r="D423" s="382">
        <v>0</v>
      </c>
      <c r="E423" s="382">
        <v>0</v>
      </c>
      <c r="F423" s="366">
        <v>0</v>
      </c>
      <c r="G423" s="383">
        <f t="shared" ref="G423:G429" si="9">+D423+E423-F423</f>
        <v>0</v>
      </c>
      <c r="H423" s="286"/>
      <c r="I423" s="286"/>
      <c r="J423" s="148"/>
      <c r="K423" s="148"/>
    </row>
    <row r="424" spans="2:12" ht="15" customHeight="1">
      <c r="B424" s="539" t="s">
        <v>751</v>
      </c>
      <c r="C424" s="540"/>
      <c r="D424" s="382">
        <v>24823570</v>
      </c>
      <c r="E424" s="382">
        <v>0</v>
      </c>
      <c r="F424" s="366">
        <v>0</v>
      </c>
      <c r="G424" s="383">
        <f t="shared" si="9"/>
        <v>24823570</v>
      </c>
      <c r="H424" s="286"/>
      <c r="I424" s="286"/>
      <c r="J424" s="148"/>
      <c r="K424" s="148"/>
    </row>
    <row r="425" spans="2:12" ht="15" customHeight="1">
      <c r="B425" s="539" t="s">
        <v>211</v>
      </c>
      <c r="C425" s="540"/>
      <c r="D425" s="382">
        <v>100000</v>
      </c>
      <c r="E425" s="382">
        <v>0</v>
      </c>
      <c r="F425" s="366">
        <v>0</v>
      </c>
      <c r="G425" s="383">
        <f t="shared" si="9"/>
        <v>100000</v>
      </c>
      <c r="H425" s="286"/>
      <c r="I425" s="286"/>
      <c r="J425" s="148"/>
      <c r="K425" s="148"/>
    </row>
    <row r="426" spans="2:12" ht="15" customHeight="1">
      <c r="B426" s="539" t="s">
        <v>162</v>
      </c>
      <c r="C426" s="540"/>
      <c r="D426" s="382">
        <v>2866202788</v>
      </c>
      <c r="E426" s="382">
        <v>417787469</v>
      </c>
      <c r="F426" s="366">
        <v>0</v>
      </c>
      <c r="G426" s="383">
        <f t="shared" si="9"/>
        <v>3283990257</v>
      </c>
      <c r="H426" s="286"/>
      <c r="I426" s="286"/>
      <c r="J426" s="148"/>
      <c r="K426" s="148"/>
      <c r="L426" s="148"/>
    </row>
    <row r="427" spans="2:12" ht="15" customHeight="1">
      <c r="B427" s="539" t="s">
        <v>163</v>
      </c>
      <c r="C427" s="540"/>
      <c r="D427" s="382">
        <v>16503670142</v>
      </c>
      <c r="E427" s="382">
        <v>2461558639</v>
      </c>
      <c r="F427" s="366">
        <v>0</v>
      </c>
      <c r="G427" s="383">
        <f t="shared" si="9"/>
        <v>18965228781</v>
      </c>
      <c r="H427" s="286"/>
      <c r="I427" s="286"/>
      <c r="J427" s="148"/>
      <c r="K427" s="148"/>
    </row>
    <row r="428" spans="2:12" ht="15" customHeight="1">
      <c r="B428" s="539" t="s">
        <v>752</v>
      </c>
      <c r="C428" s="540"/>
      <c r="D428" s="382">
        <v>770393790</v>
      </c>
      <c r="E428" s="382">
        <v>1000000</v>
      </c>
      <c r="F428" s="366">
        <v>0</v>
      </c>
      <c r="G428" s="383">
        <f t="shared" si="9"/>
        <v>771393790</v>
      </c>
      <c r="H428" s="286"/>
      <c r="I428" s="286"/>
      <c r="J428" s="148"/>
      <c r="K428" s="148"/>
    </row>
    <row r="429" spans="2:12" ht="15" hidden="1" customHeight="1">
      <c r="B429" s="539" t="s">
        <v>164</v>
      </c>
      <c r="C429" s="540"/>
      <c r="D429" s="382">
        <v>0</v>
      </c>
      <c r="E429" s="382">
        <v>0</v>
      </c>
      <c r="F429" s="366">
        <v>0</v>
      </c>
      <c r="G429" s="383">
        <f t="shared" si="9"/>
        <v>0</v>
      </c>
      <c r="H429" s="286"/>
      <c r="I429" s="286"/>
      <c r="J429" s="148"/>
      <c r="K429" s="148"/>
    </row>
    <row r="430" spans="2:12" ht="15" customHeight="1">
      <c r="B430" s="539" t="s">
        <v>165</v>
      </c>
      <c r="C430" s="540"/>
      <c r="D430" s="382">
        <v>8355749382</v>
      </c>
      <c r="E430" s="382">
        <v>9197410704</v>
      </c>
      <c r="F430" s="366">
        <v>8355749382</v>
      </c>
      <c r="G430" s="383">
        <f>+D430+E430-F430</f>
        <v>9197410704</v>
      </c>
      <c r="H430" s="286"/>
      <c r="I430" s="286"/>
      <c r="J430" s="148"/>
      <c r="K430" s="148"/>
    </row>
    <row r="431" spans="2:12" ht="15" customHeight="1">
      <c r="B431" s="534" t="s">
        <v>62</v>
      </c>
      <c r="C431" s="535"/>
      <c r="D431" s="384">
        <f>SUM(D422:D430)</f>
        <v>62520939672</v>
      </c>
      <c r="E431" s="384">
        <f>SUM(E422:E430)</f>
        <v>12077756812</v>
      </c>
      <c r="F431" s="385">
        <f>SUM(F422:F430)</f>
        <v>8355749382</v>
      </c>
      <c r="G431" s="385">
        <f>SUM(G422:G430)</f>
        <v>66242947102</v>
      </c>
      <c r="H431" s="286"/>
      <c r="I431" s="286"/>
      <c r="J431" s="148"/>
      <c r="K431" s="148"/>
      <c r="L431" s="140"/>
    </row>
    <row r="432" spans="2:12">
      <c r="B432" s="198"/>
      <c r="C432" s="198"/>
      <c r="D432" s="198"/>
      <c r="E432" s="201"/>
      <c r="F432" s="321"/>
      <c r="G432" s="321"/>
      <c r="H432" s="286"/>
      <c r="I432" s="286"/>
      <c r="J432" s="147"/>
      <c r="K432" s="148"/>
    </row>
    <row r="433" spans="2:11">
      <c r="B433" s="131" t="s">
        <v>596</v>
      </c>
      <c r="C433" s="131" t="s">
        <v>625</v>
      </c>
      <c r="D433" s="131"/>
      <c r="E433" s="131"/>
      <c r="H433" s="322"/>
      <c r="I433" s="286"/>
      <c r="J433" s="148"/>
      <c r="K433" s="148"/>
    </row>
    <row r="434" spans="2:11">
      <c r="B434" s="131"/>
      <c r="C434" s="131"/>
      <c r="D434" s="131"/>
      <c r="E434" s="131"/>
      <c r="H434" s="322"/>
      <c r="I434" s="286"/>
      <c r="J434" s="148"/>
      <c r="K434" s="148"/>
    </row>
    <row r="435" spans="2:11" ht="23.45" customHeight="1">
      <c r="B435" s="561" t="s">
        <v>128</v>
      </c>
      <c r="C435" s="562"/>
      <c r="D435" s="227" t="s">
        <v>797</v>
      </c>
      <c r="E435" s="227" t="s">
        <v>143</v>
      </c>
      <c r="F435" s="224" t="s">
        <v>166</v>
      </c>
      <c r="G435" s="224" t="s">
        <v>888</v>
      </c>
      <c r="H435" s="224" t="s">
        <v>797</v>
      </c>
      <c r="I435" s="286"/>
      <c r="J435" s="148"/>
      <c r="K435" s="148"/>
    </row>
    <row r="436" spans="2:11" ht="15" customHeight="1">
      <c r="B436" s="541" t="s">
        <v>167</v>
      </c>
      <c r="C436" s="542"/>
      <c r="D436" s="386">
        <v>0</v>
      </c>
      <c r="E436" s="361">
        <v>0</v>
      </c>
      <c r="F436" s="387">
        <v>0</v>
      </c>
      <c r="G436" s="387">
        <v>0</v>
      </c>
      <c r="H436" s="388">
        <v>0</v>
      </c>
      <c r="J436" s="148"/>
      <c r="K436" s="148"/>
    </row>
    <row r="437" spans="2:11" ht="15" customHeight="1">
      <c r="B437" s="541" t="s">
        <v>168</v>
      </c>
      <c r="C437" s="542"/>
      <c r="D437" s="361">
        <v>0</v>
      </c>
      <c r="E437" s="361">
        <v>0</v>
      </c>
      <c r="F437" s="387">
        <v>0</v>
      </c>
      <c r="G437" s="387">
        <v>0</v>
      </c>
      <c r="H437" s="387">
        <v>0</v>
      </c>
      <c r="I437" s="286"/>
      <c r="J437" s="148"/>
      <c r="K437" s="148"/>
    </row>
    <row r="438" spans="2:11" ht="15" customHeight="1">
      <c r="B438" s="534" t="s">
        <v>62</v>
      </c>
      <c r="C438" s="535"/>
      <c r="D438" s="362">
        <f>SUM(D436:D437)</f>
        <v>0</v>
      </c>
      <c r="E438" s="362">
        <f>SUM(E436:E437)</f>
        <v>0</v>
      </c>
      <c r="F438" s="367">
        <f>SUM(F436:F437)</f>
        <v>0</v>
      </c>
      <c r="G438" s="367">
        <f>SUM(G436:G437)</f>
        <v>0</v>
      </c>
      <c r="H438" s="367">
        <f>SUM(H436:H437)</f>
        <v>0</v>
      </c>
      <c r="I438" s="286"/>
      <c r="J438" s="148"/>
      <c r="K438" s="148"/>
    </row>
    <row r="439" spans="2:11">
      <c r="B439" s="168"/>
      <c r="C439" s="168"/>
      <c r="D439" s="168"/>
      <c r="E439" s="168"/>
      <c r="F439" s="354"/>
      <c r="G439" s="354"/>
      <c r="H439" s="353"/>
      <c r="I439" s="286"/>
      <c r="J439" s="148"/>
      <c r="K439" s="148"/>
    </row>
    <row r="440" spans="2:11">
      <c r="B440" s="131" t="s">
        <v>597</v>
      </c>
      <c r="C440" s="131" t="s">
        <v>533</v>
      </c>
      <c r="D440" s="131"/>
      <c r="E440" s="131"/>
      <c r="F440" s="320"/>
      <c r="G440" s="320"/>
      <c r="H440" s="322"/>
      <c r="I440" s="286"/>
      <c r="J440" s="148"/>
      <c r="K440" s="148"/>
    </row>
    <row r="441" spans="2:11">
      <c r="B441" s="131" t="s">
        <v>599</v>
      </c>
      <c r="C441" s="131" t="s">
        <v>626</v>
      </c>
      <c r="D441" s="131"/>
      <c r="E441" s="131"/>
      <c r="F441" s="309"/>
      <c r="G441" s="309"/>
      <c r="H441" s="322"/>
      <c r="I441" s="286"/>
      <c r="J441" s="148"/>
      <c r="K441" s="148"/>
    </row>
    <row r="442" spans="2:11">
      <c r="B442" s="135"/>
      <c r="C442" s="135"/>
      <c r="D442" s="135"/>
      <c r="E442" s="135"/>
      <c r="F442" s="309"/>
      <c r="G442" s="309"/>
      <c r="H442" s="310"/>
      <c r="I442" s="310"/>
      <c r="J442" s="148"/>
      <c r="K442" s="148"/>
    </row>
    <row r="443" spans="2:11" ht="12.75" customHeight="1">
      <c r="B443" s="556" t="s">
        <v>83</v>
      </c>
      <c r="C443" s="557"/>
      <c r="D443" s="560" t="s">
        <v>212</v>
      </c>
      <c r="E443" s="560"/>
      <c r="F443" s="309"/>
      <c r="G443" s="309"/>
      <c r="H443" s="310"/>
      <c r="I443" s="310"/>
      <c r="J443" s="148"/>
      <c r="K443" s="148"/>
    </row>
    <row r="444" spans="2:11" ht="19.5" customHeight="1">
      <c r="B444" s="558"/>
      <c r="C444" s="559"/>
      <c r="D444" s="91">
        <v>45291</v>
      </c>
      <c r="E444" s="91">
        <v>44926</v>
      </c>
      <c r="F444" s="309"/>
      <c r="G444" s="309"/>
      <c r="H444" s="310"/>
      <c r="I444" s="310"/>
      <c r="J444" s="148"/>
      <c r="K444" s="148"/>
    </row>
    <row r="445" spans="2:11" ht="15" customHeight="1">
      <c r="B445" s="548" t="s">
        <v>70</v>
      </c>
      <c r="C445" s="549"/>
      <c r="D445" s="386">
        <v>3988551958</v>
      </c>
      <c r="E445" s="386">
        <v>4096375168</v>
      </c>
      <c r="F445" s="313"/>
      <c r="G445" s="309"/>
      <c r="H445" s="310"/>
      <c r="I445" s="310"/>
      <c r="J445" s="148"/>
      <c r="K445" s="148"/>
    </row>
    <row r="446" spans="2:11" ht="15" customHeight="1">
      <c r="B446" s="550" t="s">
        <v>68</v>
      </c>
      <c r="C446" s="552"/>
      <c r="D446" s="203">
        <f>SUM(D445)</f>
        <v>3988551958</v>
      </c>
      <c r="E446" s="203">
        <f>SUM(E445)</f>
        <v>4096375168</v>
      </c>
      <c r="F446" s="309"/>
      <c r="G446" s="309"/>
      <c r="H446" s="310"/>
      <c r="I446" s="310"/>
      <c r="J446" s="148"/>
      <c r="K446" s="148"/>
    </row>
    <row r="447" spans="2:11">
      <c r="B447" s="135"/>
      <c r="C447" s="135"/>
      <c r="D447" s="135"/>
      <c r="E447" s="135"/>
      <c r="F447" s="309"/>
      <c r="G447" s="309"/>
      <c r="H447" s="310"/>
      <c r="I447" s="310"/>
      <c r="J447" s="148"/>
      <c r="K447" s="148"/>
    </row>
    <row r="448" spans="2:11">
      <c r="B448" s="131" t="s">
        <v>601</v>
      </c>
      <c r="C448" s="131" t="s">
        <v>627</v>
      </c>
      <c r="D448" s="131"/>
      <c r="E448" s="131"/>
      <c r="F448" s="309"/>
      <c r="G448" s="309"/>
      <c r="H448" s="286"/>
      <c r="I448" s="286"/>
      <c r="J448" s="148"/>
      <c r="K448" s="148"/>
    </row>
    <row r="449" spans="2:11">
      <c r="B449" s="135"/>
      <c r="C449" s="135"/>
      <c r="D449" s="135"/>
      <c r="E449" s="135"/>
      <c r="F449" s="309"/>
      <c r="G449" s="309"/>
      <c r="H449" s="310"/>
      <c r="I449" s="323"/>
      <c r="J449" s="148"/>
      <c r="K449" s="148"/>
    </row>
    <row r="450" spans="2:11" ht="18" customHeight="1">
      <c r="B450" s="556" t="s">
        <v>83</v>
      </c>
      <c r="C450" s="557"/>
      <c r="D450" s="572" t="s">
        <v>212</v>
      </c>
      <c r="E450" s="574"/>
      <c r="F450" s="309"/>
      <c r="G450" s="309"/>
      <c r="H450" s="310"/>
      <c r="I450" s="323"/>
      <c r="J450" s="148"/>
      <c r="K450" s="148"/>
    </row>
    <row r="451" spans="2:11" ht="18" customHeight="1">
      <c r="B451" s="558"/>
      <c r="C451" s="559"/>
      <c r="D451" s="91">
        <v>45291</v>
      </c>
      <c r="E451" s="91">
        <v>44926</v>
      </c>
      <c r="F451" s="309"/>
      <c r="G451" s="309"/>
      <c r="H451" s="310"/>
      <c r="I451" s="324"/>
      <c r="J451" s="148"/>
      <c r="K451" s="148"/>
    </row>
    <row r="452" spans="2:11" ht="15" customHeight="1">
      <c r="B452" s="548" t="s">
        <v>64</v>
      </c>
      <c r="C452" s="549"/>
      <c r="D452" s="204">
        <f>7724976799-147130077</f>
        <v>7577846722</v>
      </c>
      <c r="E452" s="204">
        <v>13157566924</v>
      </c>
      <c r="F452" s="313"/>
      <c r="G452" s="286"/>
      <c r="H452" s="310"/>
      <c r="I452" s="324"/>
      <c r="J452" s="148"/>
      <c r="K452" s="148"/>
    </row>
    <row r="453" spans="2:11" ht="15" customHeight="1">
      <c r="B453" s="548" t="s">
        <v>66</v>
      </c>
      <c r="C453" s="549"/>
      <c r="D453" s="204">
        <f>2811066935-1795332874-1810534-1118153-15100631</f>
        <v>997704743</v>
      </c>
      <c r="E453" s="204">
        <v>2324209132</v>
      </c>
      <c r="F453" s="313"/>
      <c r="G453" s="309"/>
      <c r="H453" s="286"/>
      <c r="I453" s="286"/>
      <c r="J453" s="148"/>
      <c r="K453" s="148"/>
    </row>
    <row r="454" spans="2:11" ht="15" customHeight="1">
      <c r="B454" s="548" t="s">
        <v>67</v>
      </c>
      <c r="C454" s="549"/>
      <c r="D454" s="204">
        <f>10528149740-106326379</f>
        <v>10421823361</v>
      </c>
      <c r="E454" s="204">
        <v>2141057733</v>
      </c>
      <c r="F454" s="313"/>
      <c r="G454" s="309"/>
      <c r="H454" s="286"/>
      <c r="I454" s="307"/>
      <c r="J454" s="148"/>
      <c r="K454" s="148"/>
    </row>
    <row r="455" spans="2:11" ht="15" customHeight="1">
      <c r="B455" s="548" t="s">
        <v>250</v>
      </c>
      <c r="C455" s="549"/>
      <c r="D455" s="204">
        <v>0</v>
      </c>
      <c r="E455" s="204">
        <v>2234491</v>
      </c>
      <c r="F455" s="313"/>
      <c r="G455" s="309"/>
      <c r="H455" s="286"/>
      <c r="I455" s="307"/>
      <c r="J455" s="148"/>
      <c r="K455" s="148"/>
    </row>
    <row r="456" spans="2:11" ht="15" customHeight="1">
      <c r="B456" s="550" t="s">
        <v>68</v>
      </c>
      <c r="C456" s="552"/>
      <c r="D456" s="114">
        <f>SUM(D452:D455)</f>
        <v>18997374826</v>
      </c>
      <c r="E456" s="114">
        <f>SUM(E452:E455)</f>
        <v>17625068280</v>
      </c>
      <c r="F456" s="309"/>
      <c r="G456" s="309"/>
      <c r="H456" s="286"/>
      <c r="I456" s="286"/>
      <c r="J456" s="148"/>
      <c r="K456" s="148"/>
    </row>
    <row r="457" spans="2:11">
      <c r="K457" s="148"/>
    </row>
    <row r="458" spans="2:11">
      <c r="B458" s="131" t="s">
        <v>655</v>
      </c>
      <c r="C458" s="131" t="s">
        <v>628</v>
      </c>
      <c r="D458" s="131"/>
      <c r="E458" s="131"/>
      <c r="K458" s="148"/>
    </row>
    <row r="459" spans="2:11">
      <c r="K459" s="148"/>
    </row>
    <row r="460" spans="2:11" ht="18" customHeight="1">
      <c r="B460" s="556" t="s">
        <v>83</v>
      </c>
      <c r="C460" s="557"/>
      <c r="D460" s="560" t="s">
        <v>212</v>
      </c>
      <c r="E460" s="560"/>
      <c r="F460" s="309"/>
      <c r="G460" s="309"/>
      <c r="H460" s="310"/>
      <c r="I460" s="323"/>
      <c r="J460" s="148"/>
      <c r="K460" s="148"/>
    </row>
    <row r="461" spans="2:11" ht="18" customHeight="1">
      <c r="B461" s="558"/>
      <c r="C461" s="559"/>
      <c r="D461" s="91">
        <v>45291</v>
      </c>
      <c r="E461" s="91">
        <v>44926</v>
      </c>
      <c r="H461" s="310"/>
      <c r="I461" s="323"/>
      <c r="J461" s="148"/>
      <c r="K461" s="148"/>
    </row>
    <row r="462" spans="2:11" ht="15" customHeight="1">
      <c r="B462" s="548" t="s">
        <v>69</v>
      </c>
      <c r="C462" s="549"/>
      <c r="D462" s="204">
        <v>0</v>
      </c>
      <c r="E462" s="204">
        <v>0</v>
      </c>
      <c r="F462" s="309"/>
    </row>
    <row r="463" spans="2:11" ht="15" customHeight="1">
      <c r="B463" s="550" t="s">
        <v>68</v>
      </c>
      <c r="C463" s="552"/>
      <c r="D463" s="203">
        <f>SUM(D462)</f>
        <v>0</v>
      </c>
      <c r="E463" s="203">
        <f>SUM(E462)</f>
        <v>0</v>
      </c>
    </row>
    <row r="465" spans="2:11">
      <c r="B465" s="131" t="s">
        <v>650</v>
      </c>
      <c r="C465" s="131" t="s">
        <v>630</v>
      </c>
      <c r="D465" s="131"/>
      <c r="E465" s="131"/>
    </row>
    <row r="467" spans="2:11">
      <c r="B467" s="131" t="s">
        <v>664</v>
      </c>
      <c r="C467" s="131" t="s">
        <v>629</v>
      </c>
      <c r="D467" s="131"/>
      <c r="E467" s="131"/>
    </row>
    <row r="468" spans="2:11">
      <c r="B468" s="131"/>
      <c r="C468" s="131"/>
      <c r="D468" s="131"/>
      <c r="E468" s="131"/>
    </row>
    <row r="469" spans="2:11" ht="18" customHeight="1">
      <c r="B469" s="556" t="s">
        <v>83</v>
      </c>
      <c r="C469" s="557"/>
      <c r="D469" s="560" t="s">
        <v>212</v>
      </c>
      <c r="E469" s="560"/>
      <c r="H469" s="310"/>
      <c r="I469" s="310"/>
      <c r="J469" s="148"/>
      <c r="K469" s="148"/>
    </row>
    <row r="470" spans="2:11" ht="18" customHeight="1">
      <c r="B470" s="558"/>
      <c r="C470" s="559"/>
      <c r="D470" s="91">
        <v>45291</v>
      </c>
      <c r="E470" s="91">
        <v>44926</v>
      </c>
      <c r="F470" s="266"/>
      <c r="K470" s="148"/>
    </row>
    <row r="471" spans="2:11" ht="15" customHeight="1">
      <c r="B471" s="548" t="s">
        <v>71</v>
      </c>
      <c r="C471" s="549"/>
      <c r="D471" s="202">
        <v>3561216</v>
      </c>
      <c r="E471" s="204">
        <v>2641530</v>
      </c>
      <c r="F471" s="325"/>
      <c r="G471" s="266"/>
    </row>
    <row r="472" spans="2:11" ht="15" customHeight="1">
      <c r="B472" s="548" t="s">
        <v>93</v>
      </c>
      <c r="C472" s="549"/>
      <c r="D472" s="202">
        <v>38784214</v>
      </c>
      <c r="E472" s="204">
        <v>94318801</v>
      </c>
      <c r="F472" s="325"/>
      <c r="G472" s="266"/>
    </row>
    <row r="473" spans="2:11" ht="15" customHeight="1">
      <c r="B473" s="548" t="s">
        <v>94</v>
      </c>
      <c r="C473" s="549"/>
      <c r="D473" s="202">
        <v>3936689</v>
      </c>
      <c r="E473" s="204">
        <v>3641710</v>
      </c>
      <c r="F473" s="325"/>
      <c r="G473" s="266"/>
    </row>
    <row r="474" spans="2:11" ht="15" customHeight="1">
      <c r="B474" s="548" t="s">
        <v>216</v>
      </c>
      <c r="C474" s="549"/>
      <c r="D474" s="202">
        <v>1575863274</v>
      </c>
      <c r="E474" s="204">
        <v>622827529</v>
      </c>
      <c r="F474" s="325"/>
      <c r="G474" s="266"/>
    </row>
    <row r="475" spans="2:11" ht="15" customHeight="1">
      <c r="B475" s="548" t="s">
        <v>716</v>
      </c>
      <c r="C475" s="549"/>
      <c r="D475" s="202">
        <v>937794957</v>
      </c>
      <c r="E475" s="202">
        <v>1653265508</v>
      </c>
      <c r="F475" s="325" t="s">
        <v>293</v>
      </c>
      <c r="G475" s="266"/>
    </row>
    <row r="476" spans="2:11" ht="15" hidden="1" customHeight="1">
      <c r="B476" s="548" t="s">
        <v>774</v>
      </c>
      <c r="C476" s="549"/>
      <c r="D476" s="202">
        <v>0</v>
      </c>
      <c r="E476" s="202">
        <v>0</v>
      </c>
      <c r="F476" s="325"/>
      <c r="G476" s="266"/>
    </row>
    <row r="477" spans="2:11" ht="15" customHeight="1">
      <c r="B477" s="550" t="s">
        <v>68</v>
      </c>
      <c r="C477" s="552"/>
      <c r="D477" s="203">
        <f>SUM(D471:D476)</f>
        <v>2559940350</v>
      </c>
      <c r="E477" s="203">
        <f>SUM(E471:E476)</f>
        <v>2376695078</v>
      </c>
      <c r="F477" s="266"/>
      <c r="G477" s="266"/>
    </row>
    <row r="478" spans="2:11">
      <c r="D478" s="148"/>
      <c r="E478" s="148"/>
    </row>
    <row r="479" spans="2:11">
      <c r="B479" s="131" t="s">
        <v>665</v>
      </c>
      <c r="C479" s="131" t="s">
        <v>632</v>
      </c>
      <c r="D479" s="131"/>
      <c r="E479" s="131"/>
    </row>
    <row r="480" spans="2:11">
      <c r="B480" s="131"/>
      <c r="C480" s="131"/>
      <c r="D480" s="131"/>
      <c r="E480" s="131"/>
    </row>
    <row r="481" spans="2:11" ht="18" customHeight="1">
      <c r="B481" s="556" t="s">
        <v>83</v>
      </c>
      <c r="C481" s="557"/>
      <c r="D481" s="560" t="s">
        <v>212</v>
      </c>
      <c r="E481" s="560"/>
      <c r="F481" s="266"/>
      <c r="G481" s="266"/>
      <c r="H481" s="310"/>
      <c r="I481" s="323"/>
      <c r="J481" s="148"/>
      <c r="K481" s="148"/>
    </row>
    <row r="482" spans="2:11" ht="18" customHeight="1">
      <c r="B482" s="558"/>
      <c r="C482" s="559"/>
      <c r="D482" s="91">
        <v>45291</v>
      </c>
      <c r="E482" s="91">
        <v>44926</v>
      </c>
      <c r="F482" s="266"/>
      <c r="G482" s="266"/>
      <c r="H482" s="310"/>
      <c r="I482" s="323"/>
      <c r="J482" s="148"/>
      <c r="K482" s="148"/>
    </row>
    <row r="483" spans="2:11" ht="15" customHeight="1">
      <c r="B483" s="548" t="s">
        <v>72</v>
      </c>
      <c r="C483" s="549"/>
      <c r="D483" s="202">
        <v>38868189</v>
      </c>
      <c r="E483" s="204">
        <v>236715122</v>
      </c>
      <c r="F483" s="313"/>
      <c r="G483" s="266"/>
    </row>
    <row r="484" spans="2:11" ht="15" hidden="1" customHeight="1">
      <c r="B484" s="548" t="s">
        <v>412</v>
      </c>
      <c r="C484" s="549"/>
      <c r="D484" s="202">
        <v>0</v>
      </c>
      <c r="E484" s="204">
        <v>0</v>
      </c>
      <c r="F484" s="326"/>
      <c r="G484" s="266"/>
    </row>
    <row r="485" spans="2:11" ht="15" customHeight="1">
      <c r="B485" s="235" t="s">
        <v>92</v>
      </c>
      <c r="C485" s="236"/>
      <c r="D485" s="202">
        <v>49910898</v>
      </c>
      <c r="E485" s="448">
        <v>46165637</v>
      </c>
      <c r="F485" s="326"/>
      <c r="G485" s="266"/>
    </row>
    <row r="486" spans="2:11" ht="15" customHeight="1">
      <c r="B486" s="550" t="s">
        <v>68</v>
      </c>
      <c r="C486" s="552"/>
      <c r="D486" s="203">
        <f>SUM(D483:D485)</f>
        <v>88779087</v>
      </c>
      <c r="E486" s="203">
        <f>SUM(E483:E485)</f>
        <v>282880759</v>
      </c>
      <c r="F486" s="266"/>
      <c r="G486" s="286"/>
    </row>
    <row r="487" spans="2:11">
      <c r="D487" s="148"/>
      <c r="E487" s="148"/>
    </row>
    <row r="488" spans="2:11">
      <c r="B488" s="131" t="s">
        <v>666</v>
      </c>
      <c r="C488" s="131" t="s">
        <v>631</v>
      </c>
      <c r="D488" s="131"/>
      <c r="E488" s="131"/>
    </row>
    <row r="489" spans="2:11">
      <c r="B489" s="131"/>
      <c r="C489" s="131"/>
      <c r="D489" s="131"/>
      <c r="E489" s="131"/>
    </row>
    <row r="490" spans="2:11" ht="18" customHeight="1">
      <c r="B490" s="556" t="s">
        <v>83</v>
      </c>
      <c r="C490" s="557"/>
      <c r="D490" s="560" t="s">
        <v>212</v>
      </c>
      <c r="E490" s="560"/>
      <c r="H490" s="310"/>
      <c r="I490" s="323"/>
      <c r="J490" s="148"/>
      <c r="K490" s="148"/>
    </row>
    <row r="491" spans="2:11" ht="18" customHeight="1">
      <c r="B491" s="558"/>
      <c r="C491" s="559"/>
      <c r="D491" s="91">
        <v>45291</v>
      </c>
      <c r="E491" s="91">
        <v>44926</v>
      </c>
      <c r="H491" s="310"/>
      <c r="I491" s="323"/>
      <c r="J491" s="148"/>
      <c r="K491" s="148"/>
    </row>
    <row r="492" spans="2:11" ht="15" customHeight="1">
      <c r="B492" s="548" t="s">
        <v>181</v>
      </c>
      <c r="C492" s="549"/>
      <c r="D492" s="204">
        <v>424000000</v>
      </c>
      <c r="E492" s="448">
        <v>382500000</v>
      </c>
      <c r="F492" s="325"/>
      <c r="G492" s="327"/>
      <c r="H492" s="310"/>
      <c r="I492" s="323"/>
      <c r="J492" s="148"/>
      <c r="K492" s="148"/>
    </row>
    <row r="493" spans="2:11" ht="15" customHeight="1">
      <c r="B493" s="548" t="s">
        <v>217</v>
      </c>
      <c r="C493" s="549"/>
      <c r="D493" s="204">
        <v>864000000</v>
      </c>
      <c r="E493" s="448">
        <v>864000000</v>
      </c>
      <c r="F493" s="325"/>
      <c r="H493" s="310"/>
      <c r="I493" s="323"/>
      <c r="J493" s="148"/>
      <c r="K493" s="148"/>
    </row>
    <row r="494" spans="2:11" ht="15" customHeight="1">
      <c r="B494" s="548" t="s">
        <v>81</v>
      </c>
      <c r="C494" s="549"/>
      <c r="D494" s="204">
        <v>5254376325</v>
      </c>
      <c r="E494" s="448">
        <v>4551553735</v>
      </c>
      <c r="F494" s="325"/>
      <c r="H494" s="310"/>
      <c r="I494" s="323"/>
      <c r="J494" s="148"/>
      <c r="K494" s="148"/>
    </row>
    <row r="495" spans="2:11" ht="15" customHeight="1">
      <c r="B495" s="548" t="s">
        <v>803</v>
      </c>
      <c r="C495" s="549"/>
      <c r="D495" s="204">
        <v>3138408</v>
      </c>
      <c r="E495" s="448">
        <v>4257631</v>
      </c>
      <c r="F495" s="325"/>
      <c r="H495" s="310"/>
      <c r="I495" s="323"/>
      <c r="J495" s="148"/>
      <c r="K495" s="148"/>
    </row>
    <row r="496" spans="2:11" ht="15" hidden="1" customHeight="1">
      <c r="B496" s="235" t="s">
        <v>786</v>
      </c>
      <c r="C496" s="236"/>
      <c r="D496" s="254"/>
      <c r="E496" s="448"/>
      <c r="F496" s="325"/>
      <c r="H496" s="310"/>
      <c r="I496" s="323"/>
      <c r="J496" s="148"/>
      <c r="K496" s="148"/>
    </row>
    <row r="497" spans="2:11" ht="15" customHeight="1">
      <c r="B497" s="548" t="s">
        <v>76</v>
      </c>
      <c r="C497" s="549"/>
      <c r="D497" s="204">
        <v>446166480</v>
      </c>
      <c r="E497" s="448">
        <v>381953659</v>
      </c>
      <c r="F497" s="325"/>
      <c r="H497" s="310"/>
      <c r="I497" s="323"/>
      <c r="J497" s="148"/>
      <c r="K497" s="148"/>
    </row>
    <row r="498" spans="2:11" ht="15" customHeight="1">
      <c r="B498" s="548" t="s">
        <v>903</v>
      </c>
      <c r="C498" s="549"/>
      <c r="D498" s="254">
        <v>137702153</v>
      </c>
      <c r="E498" s="448">
        <v>0</v>
      </c>
      <c r="F498" s="325"/>
      <c r="H498" s="310"/>
      <c r="I498" s="323"/>
      <c r="J498" s="148"/>
      <c r="K498" s="148"/>
    </row>
    <row r="499" spans="2:11" ht="15" customHeight="1">
      <c r="B499" s="548" t="s">
        <v>82</v>
      </c>
      <c r="C499" s="549"/>
      <c r="D499" s="204">
        <v>906130485</v>
      </c>
      <c r="E499" s="448">
        <v>801575038</v>
      </c>
      <c r="F499" s="325"/>
      <c r="H499" s="310"/>
      <c r="I499" s="323"/>
      <c r="J499" s="148"/>
      <c r="K499" s="148"/>
    </row>
    <row r="500" spans="2:11" ht="15" customHeight="1">
      <c r="B500" s="548" t="s">
        <v>78</v>
      </c>
      <c r="C500" s="549"/>
      <c r="D500" s="204">
        <v>873754017</v>
      </c>
      <c r="E500" s="448">
        <v>793796190</v>
      </c>
      <c r="F500" s="325"/>
      <c r="H500" s="310"/>
      <c r="I500" s="323"/>
      <c r="J500" s="148"/>
      <c r="K500" s="148"/>
    </row>
    <row r="501" spans="2:11" ht="15" customHeight="1">
      <c r="B501" s="548" t="s">
        <v>785</v>
      </c>
      <c r="C501" s="549"/>
      <c r="D501" s="254">
        <f>99737085+2081818</f>
        <v>101818903</v>
      </c>
      <c r="E501" s="448">
        <v>5557688</v>
      </c>
      <c r="F501" s="325"/>
      <c r="H501" s="310"/>
      <c r="I501" s="323"/>
      <c r="J501" s="148"/>
      <c r="K501" s="148"/>
    </row>
    <row r="502" spans="2:11" ht="15" customHeight="1">
      <c r="B502" s="548" t="s">
        <v>218</v>
      </c>
      <c r="C502" s="549"/>
      <c r="D502" s="204">
        <v>76500000</v>
      </c>
      <c r="E502" s="448">
        <v>80012500</v>
      </c>
      <c r="F502" s="325"/>
      <c r="H502" s="310"/>
      <c r="I502" s="323"/>
      <c r="J502" s="148"/>
      <c r="K502" s="148"/>
    </row>
    <row r="503" spans="2:11" ht="15" customHeight="1">
      <c r="B503" s="548" t="s">
        <v>74</v>
      </c>
      <c r="C503" s="549"/>
      <c r="D503" s="204">
        <f>103230632+909091</f>
        <v>104139723</v>
      </c>
      <c r="E503" s="448">
        <v>185195298</v>
      </c>
      <c r="F503" s="325"/>
      <c r="H503" s="310"/>
      <c r="I503" s="323"/>
      <c r="J503" s="148"/>
      <c r="K503" s="148"/>
    </row>
    <row r="504" spans="2:11" ht="15" customHeight="1">
      <c r="B504" s="548" t="s">
        <v>195</v>
      </c>
      <c r="C504" s="549"/>
      <c r="D504" s="204">
        <v>97033992</v>
      </c>
      <c r="E504" s="204">
        <v>88528431</v>
      </c>
      <c r="F504" s="325"/>
      <c r="H504" s="310"/>
      <c r="I504" s="323"/>
      <c r="J504" s="148"/>
      <c r="K504" s="148"/>
    </row>
    <row r="505" spans="2:11" ht="15" customHeight="1">
      <c r="B505" s="548" t="s">
        <v>214</v>
      </c>
      <c r="C505" s="549"/>
      <c r="D505" s="204">
        <v>13024815</v>
      </c>
      <c r="E505" s="204">
        <v>37887330</v>
      </c>
      <c r="F505" s="325"/>
      <c r="H505" s="310"/>
      <c r="I505" s="323"/>
      <c r="J505" s="148"/>
      <c r="K505" s="148"/>
    </row>
    <row r="506" spans="2:11" ht="15" customHeight="1">
      <c r="B506" s="548" t="s">
        <v>194</v>
      </c>
      <c r="C506" s="549"/>
      <c r="D506" s="204">
        <f>308044842+31558637</f>
        <v>339603479</v>
      </c>
      <c r="E506" s="204">
        <v>247227000</v>
      </c>
      <c r="F506" s="325"/>
    </row>
    <row r="507" spans="2:11" ht="15" customHeight="1">
      <c r="B507" s="548" t="s">
        <v>219</v>
      </c>
      <c r="C507" s="549"/>
      <c r="D507" s="204">
        <v>37050015</v>
      </c>
      <c r="E507" s="204">
        <v>100349985</v>
      </c>
      <c r="F507" s="325"/>
    </row>
    <row r="508" spans="2:11" ht="15" customHeight="1">
      <c r="B508" s="548" t="s">
        <v>220</v>
      </c>
      <c r="C508" s="549"/>
      <c r="D508" s="204">
        <v>88890737</v>
      </c>
      <c r="E508" s="204">
        <v>170749996</v>
      </c>
      <c r="F508" s="325"/>
    </row>
    <row r="509" spans="2:11" ht="15" customHeight="1">
      <c r="B509" s="548" t="s">
        <v>91</v>
      </c>
      <c r="C509" s="549"/>
      <c r="D509" s="204">
        <v>35426405</v>
      </c>
      <c r="E509" s="204">
        <v>54110244</v>
      </c>
      <c r="F509" s="325"/>
      <c r="I509" s="546"/>
      <c r="J509" s="547"/>
    </row>
    <row r="510" spans="2:11" ht="15" hidden="1" customHeight="1">
      <c r="B510" s="548" t="s">
        <v>839</v>
      </c>
      <c r="C510" s="549"/>
      <c r="D510" s="254"/>
      <c r="E510" s="254"/>
      <c r="F510" s="325"/>
      <c r="I510" s="328"/>
      <c r="J510" s="250"/>
    </row>
    <row r="511" spans="2:11" ht="15" customHeight="1">
      <c r="B511" s="235" t="s">
        <v>838</v>
      </c>
      <c r="C511" s="236"/>
      <c r="D511" s="204">
        <f>16759965+11387749</f>
        <v>28147714</v>
      </c>
      <c r="E511" s="254">
        <v>0</v>
      </c>
      <c r="F511" s="325"/>
      <c r="I511" s="546"/>
      <c r="J511" s="547"/>
    </row>
    <row r="512" spans="2:11" ht="15" customHeight="1">
      <c r="B512" s="548" t="s">
        <v>88</v>
      </c>
      <c r="C512" s="549"/>
      <c r="D512" s="204">
        <v>41869591</v>
      </c>
      <c r="E512" s="204">
        <v>21477399</v>
      </c>
      <c r="F512" s="325"/>
      <c r="I512" s="546"/>
      <c r="J512" s="547"/>
    </row>
    <row r="513" spans="2:9" ht="15" customHeight="1">
      <c r="B513" s="548" t="s">
        <v>75</v>
      </c>
      <c r="C513" s="549"/>
      <c r="D513" s="204">
        <v>1854547</v>
      </c>
      <c r="E513" s="204">
        <v>963637</v>
      </c>
      <c r="F513" s="325"/>
    </row>
    <row r="514" spans="2:9" ht="15" customHeight="1">
      <c r="B514" s="548" t="s">
        <v>89</v>
      </c>
      <c r="C514" s="549"/>
      <c r="D514" s="204">
        <f>531092849+6870099</f>
        <v>537962948</v>
      </c>
      <c r="E514" s="204">
        <v>422322089</v>
      </c>
      <c r="F514" s="325"/>
      <c r="H514" s="270"/>
      <c r="I514" s="286"/>
    </row>
    <row r="515" spans="2:9" ht="15" customHeight="1">
      <c r="B515" s="548" t="s">
        <v>87</v>
      </c>
      <c r="C515" s="549"/>
      <c r="D515" s="204">
        <v>44642651</v>
      </c>
      <c r="E515" s="204">
        <v>59627778</v>
      </c>
      <c r="F515" s="325"/>
      <c r="H515" s="286"/>
    </row>
    <row r="516" spans="2:9" ht="15" customHeight="1">
      <c r="B516" s="548" t="s">
        <v>90</v>
      </c>
      <c r="C516" s="549"/>
      <c r="D516" s="204">
        <v>18078181</v>
      </c>
      <c r="E516" s="204">
        <v>20285750</v>
      </c>
      <c r="F516" s="325"/>
      <c r="G516" s="266"/>
    </row>
    <row r="517" spans="2:9" ht="15" customHeight="1">
      <c r="B517" s="548" t="s">
        <v>77</v>
      </c>
      <c r="C517" s="549"/>
      <c r="D517" s="204">
        <v>72199182</v>
      </c>
      <c r="E517" s="204">
        <v>48828122</v>
      </c>
      <c r="F517" s="325"/>
      <c r="G517" s="266"/>
    </row>
    <row r="518" spans="2:9" ht="15" customHeight="1">
      <c r="B518" s="548" t="s">
        <v>437</v>
      </c>
      <c r="C518" s="549"/>
      <c r="D518" s="254">
        <v>733672582</v>
      </c>
      <c r="E518" s="254">
        <v>832880329</v>
      </c>
      <c r="F518" s="325"/>
      <c r="G518" s="286"/>
    </row>
    <row r="519" spans="2:9" ht="15" customHeight="1">
      <c r="B519" s="548" t="s">
        <v>753</v>
      </c>
      <c r="C519" s="549"/>
      <c r="D519" s="254">
        <v>51698405</v>
      </c>
      <c r="E519" s="254">
        <v>50101634</v>
      </c>
      <c r="F519" s="325"/>
      <c r="G519" s="266"/>
    </row>
    <row r="520" spans="2:9" ht="15" customHeight="1">
      <c r="B520" s="548" t="s">
        <v>802</v>
      </c>
      <c r="C520" s="549"/>
      <c r="D520" s="254">
        <v>6818182</v>
      </c>
      <c r="E520" s="254">
        <v>3000000</v>
      </c>
      <c r="F520" s="325"/>
      <c r="G520" s="266"/>
    </row>
    <row r="521" spans="2:9" ht="15" customHeight="1">
      <c r="B521" s="548" t="s">
        <v>73</v>
      </c>
      <c r="C521" s="549"/>
      <c r="D521" s="254">
        <f>69276211+3745153</f>
        <v>73021364</v>
      </c>
      <c r="E521" s="254">
        <v>105220915</v>
      </c>
      <c r="F521" s="325"/>
      <c r="G521" s="266"/>
    </row>
    <row r="522" spans="2:9" ht="15" customHeight="1">
      <c r="B522" s="548" t="s">
        <v>215</v>
      </c>
      <c r="C522" s="549"/>
      <c r="D522" s="204">
        <f>361745513+48408450</f>
        <v>410153963</v>
      </c>
      <c r="E522" s="204">
        <v>310915167</v>
      </c>
      <c r="F522" s="325"/>
      <c r="G522" s="266"/>
    </row>
    <row r="523" spans="2:9" ht="15" customHeight="1">
      <c r="B523" s="548" t="s">
        <v>287</v>
      </c>
      <c r="C523" s="549"/>
      <c r="D523" s="204">
        <v>42313900</v>
      </c>
      <c r="E523" s="204">
        <v>44810540</v>
      </c>
      <c r="F523" s="325"/>
      <c r="G523" s="266"/>
    </row>
    <row r="524" spans="2:9" ht="15" customHeight="1">
      <c r="B524" s="548" t="s">
        <v>213</v>
      </c>
      <c r="C524" s="549"/>
      <c r="D524" s="204">
        <v>79346540</v>
      </c>
      <c r="E524" s="204">
        <v>75047533</v>
      </c>
      <c r="F524" s="325"/>
      <c r="G524" s="266"/>
    </row>
    <row r="525" spans="2:9" ht="15" customHeight="1">
      <c r="B525" s="548" t="s">
        <v>840</v>
      </c>
      <c r="C525" s="549"/>
      <c r="D525" s="254">
        <v>11102248</v>
      </c>
      <c r="E525" s="254">
        <v>0</v>
      </c>
      <c r="F525" s="325"/>
      <c r="G525" s="266"/>
    </row>
    <row r="526" spans="2:9" ht="15" customHeight="1">
      <c r="B526" s="548" t="s">
        <v>288</v>
      </c>
      <c r="C526" s="549"/>
      <c r="D526" s="204">
        <v>90023605</v>
      </c>
      <c r="E526" s="204">
        <v>65096472</v>
      </c>
      <c r="F526" s="325"/>
      <c r="G526" s="266"/>
    </row>
    <row r="527" spans="2:9" ht="15" customHeight="1">
      <c r="B527" s="548" t="s">
        <v>754</v>
      </c>
      <c r="C527" s="549"/>
      <c r="D527" s="204">
        <v>71247256</v>
      </c>
      <c r="E527" s="204">
        <v>14305847</v>
      </c>
      <c r="F527" s="325"/>
      <c r="G527" s="266"/>
    </row>
    <row r="528" spans="2:9" ht="15" customHeight="1">
      <c r="B528" s="548" t="s">
        <v>289</v>
      </c>
      <c r="C528" s="549"/>
      <c r="D528" s="204">
        <v>267049261</v>
      </c>
      <c r="E528" s="204">
        <v>234765742</v>
      </c>
      <c r="F528" s="325"/>
      <c r="G528" s="266"/>
    </row>
    <row r="529" spans="2:11" ht="15" customHeight="1">
      <c r="B529" s="548" t="s">
        <v>703</v>
      </c>
      <c r="C529" s="549"/>
      <c r="D529" s="202">
        <v>36165280</v>
      </c>
      <c r="E529" s="202">
        <v>39738636</v>
      </c>
      <c r="F529" s="325"/>
      <c r="G529" s="266"/>
    </row>
    <row r="530" spans="2:11" ht="15" customHeight="1">
      <c r="B530" s="548" t="s">
        <v>826</v>
      </c>
      <c r="C530" s="549"/>
      <c r="D530" s="202">
        <v>1822036</v>
      </c>
      <c r="E530" s="202">
        <v>0</v>
      </c>
      <c r="F530" s="309"/>
      <c r="G530" s="266"/>
    </row>
    <row r="531" spans="2:11" ht="15" customHeight="1">
      <c r="B531" s="550" t="s">
        <v>68</v>
      </c>
      <c r="C531" s="552"/>
      <c r="D531" s="203">
        <f>SUM(D492:D530)</f>
        <v>12421945373</v>
      </c>
      <c r="E531" s="203">
        <f>SUM(E492:E530)</f>
        <v>11098642315</v>
      </c>
      <c r="F531" s="266"/>
      <c r="G531" s="286"/>
    </row>
    <row r="533" spans="2:11">
      <c r="D533" s="148"/>
      <c r="E533" s="148"/>
      <c r="F533" s="266"/>
      <c r="G533" s="266"/>
    </row>
    <row r="534" spans="2:11">
      <c r="B534" s="131" t="s">
        <v>656</v>
      </c>
      <c r="C534" s="131" t="s">
        <v>18</v>
      </c>
      <c r="D534" s="131"/>
      <c r="E534" s="131"/>
    </row>
    <row r="536" spans="2:11">
      <c r="C536" s="131" t="s">
        <v>18</v>
      </c>
    </row>
    <row r="537" spans="2:11" ht="18" customHeight="1">
      <c r="B537" s="556" t="s">
        <v>83</v>
      </c>
      <c r="C537" s="557"/>
      <c r="D537" s="560" t="s">
        <v>212</v>
      </c>
      <c r="E537" s="560"/>
      <c r="I537" s="323"/>
      <c r="J537" s="148"/>
      <c r="K537" s="148"/>
    </row>
    <row r="538" spans="2:11" ht="18" customHeight="1">
      <c r="B538" s="558"/>
      <c r="C538" s="559"/>
      <c r="D538" s="91">
        <v>45291</v>
      </c>
      <c r="E538" s="91">
        <v>44926</v>
      </c>
      <c r="I538" s="323"/>
      <c r="J538" s="148"/>
      <c r="K538" s="148"/>
    </row>
    <row r="539" spans="2:11" ht="15" customHeight="1">
      <c r="B539" s="600" t="s">
        <v>85</v>
      </c>
      <c r="C539" s="601"/>
      <c r="D539" s="253">
        <f>SUM(D540)</f>
        <v>26296554</v>
      </c>
      <c r="E539" s="253">
        <f>SUM(E540)</f>
        <v>17125287</v>
      </c>
      <c r="F539" s="241"/>
    </row>
    <row r="540" spans="2:11" ht="15" customHeight="1">
      <c r="B540" s="548" t="s">
        <v>61</v>
      </c>
      <c r="C540" s="549"/>
      <c r="D540" s="202">
        <v>26296554</v>
      </c>
      <c r="E540" s="202">
        <v>17125287</v>
      </c>
      <c r="F540" s="313"/>
    </row>
    <row r="541" spans="2:11" ht="15" customHeight="1">
      <c r="B541" s="600" t="s">
        <v>86</v>
      </c>
      <c r="C541" s="601"/>
      <c r="D541" s="253">
        <f>SUM(D542:D543)</f>
        <v>69882120</v>
      </c>
      <c r="E541" s="253">
        <f>SUM(E542:E543)</f>
        <v>58993214</v>
      </c>
      <c r="F541" s="271"/>
      <c r="I541" s="286"/>
      <c r="J541" s="148"/>
    </row>
    <row r="542" spans="2:11" ht="15" customHeight="1">
      <c r="B542" s="548" t="s">
        <v>79</v>
      </c>
      <c r="C542" s="549"/>
      <c r="D542" s="202">
        <v>69010120</v>
      </c>
      <c r="E542" s="202">
        <v>58993214</v>
      </c>
      <c r="F542" s="313"/>
      <c r="I542" s="286"/>
      <c r="J542" s="148"/>
    </row>
    <row r="543" spans="2:11" ht="15" customHeight="1">
      <c r="B543" s="548" t="s">
        <v>829</v>
      </c>
      <c r="C543" s="549"/>
      <c r="D543" s="202">
        <v>872000</v>
      </c>
      <c r="E543" s="202">
        <v>0</v>
      </c>
      <c r="F543" s="313"/>
      <c r="I543" s="286"/>
      <c r="J543" s="148"/>
    </row>
    <row r="544" spans="2:11" ht="15" customHeight="1">
      <c r="F544" s="309"/>
      <c r="I544" s="286"/>
      <c r="J544" s="148"/>
    </row>
    <row r="545" spans="2:11">
      <c r="I545" s="286"/>
      <c r="J545" s="148"/>
    </row>
    <row r="546" spans="2:11">
      <c r="B546" s="131" t="s">
        <v>667</v>
      </c>
      <c r="C546" s="131" t="s">
        <v>19</v>
      </c>
      <c r="H546" s="286"/>
      <c r="I546" s="286"/>
      <c r="J546" s="148"/>
    </row>
    <row r="547" spans="2:11">
      <c r="B547" s="131" t="s">
        <v>657</v>
      </c>
      <c r="C547" s="131" t="s">
        <v>598</v>
      </c>
      <c r="H547" s="286"/>
      <c r="I547" s="286"/>
      <c r="J547" s="148"/>
    </row>
    <row r="548" spans="2:11">
      <c r="H548" s="286"/>
      <c r="I548" s="286"/>
      <c r="J548" s="148"/>
    </row>
    <row r="549" spans="2:11" ht="18" customHeight="1">
      <c r="B549" s="556" t="s">
        <v>83</v>
      </c>
      <c r="C549" s="557"/>
      <c r="D549" s="560" t="s">
        <v>212</v>
      </c>
      <c r="E549" s="560"/>
      <c r="H549" s="310"/>
      <c r="I549" s="323"/>
      <c r="J549" s="148"/>
      <c r="K549" s="148"/>
    </row>
    <row r="550" spans="2:11" ht="18" customHeight="1">
      <c r="B550" s="558"/>
      <c r="C550" s="559"/>
      <c r="D550" s="91">
        <v>45291</v>
      </c>
      <c r="E550" s="91">
        <v>44926</v>
      </c>
      <c r="H550" s="310"/>
      <c r="I550" s="323"/>
      <c r="J550" s="148"/>
      <c r="K550" s="148"/>
    </row>
    <row r="551" spans="2:11" ht="15" customHeight="1">
      <c r="B551" s="548" t="s">
        <v>65</v>
      </c>
      <c r="C551" s="549"/>
      <c r="D551" s="202">
        <v>1981962357</v>
      </c>
      <c r="E551" s="202">
        <v>4594313157</v>
      </c>
      <c r="F551" s="313"/>
      <c r="H551" s="286"/>
      <c r="I551" s="286"/>
      <c r="J551" s="148"/>
    </row>
    <row r="552" spans="2:11" ht="15" customHeight="1">
      <c r="B552" s="548" t="s">
        <v>63</v>
      </c>
      <c r="C552" s="549"/>
      <c r="D552" s="202">
        <v>2674445233</v>
      </c>
      <c r="E552" s="202">
        <v>3265450653</v>
      </c>
      <c r="F552" s="313"/>
      <c r="H552" s="286"/>
      <c r="I552" s="286"/>
      <c r="J552" s="148"/>
    </row>
    <row r="553" spans="2:11" ht="15" customHeight="1">
      <c r="B553" s="550" t="s">
        <v>68</v>
      </c>
      <c r="C553" s="552"/>
      <c r="D553" s="114">
        <f>SUM(D551:D552)</f>
        <v>4656407590</v>
      </c>
      <c r="E553" s="114">
        <f>SUM(E551:E552)</f>
        <v>7859763810</v>
      </c>
      <c r="H553" s="286"/>
      <c r="I553" s="286"/>
      <c r="J553" s="148"/>
    </row>
    <row r="554" spans="2:11">
      <c r="B554" s="162"/>
      <c r="C554" s="162"/>
      <c r="D554" s="196"/>
      <c r="E554" s="196"/>
      <c r="H554" s="286"/>
      <c r="I554" s="286"/>
      <c r="J554" s="148"/>
    </row>
    <row r="555" spans="2:11">
      <c r="B555" s="162" t="s">
        <v>658</v>
      </c>
      <c r="C555" s="162" t="s">
        <v>600</v>
      </c>
      <c r="D555" s="196"/>
      <c r="E555" s="196"/>
      <c r="H555" s="286"/>
      <c r="I555" s="286"/>
      <c r="J555" s="148"/>
    </row>
    <row r="556" spans="2:11">
      <c r="B556" s="162"/>
      <c r="C556" s="162"/>
      <c r="D556" s="196"/>
      <c r="E556" s="196"/>
      <c r="H556" s="286"/>
      <c r="I556" s="286"/>
      <c r="J556" s="148"/>
    </row>
    <row r="557" spans="2:11" ht="18" customHeight="1">
      <c r="B557" s="556" t="s">
        <v>83</v>
      </c>
      <c r="C557" s="557"/>
      <c r="D557" s="560" t="s">
        <v>212</v>
      </c>
      <c r="E557" s="560"/>
      <c r="H557" s="310"/>
      <c r="I557" s="323"/>
      <c r="J557" s="148"/>
      <c r="K557" s="148"/>
    </row>
    <row r="558" spans="2:11" ht="18" customHeight="1">
      <c r="B558" s="558"/>
      <c r="C558" s="559"/>
      <c r="D558" s="91">
        <v>45291</v>
      </c>
      <c r="E558" s="91">
        <v>44926</v>
      </c>
      <c r="H558" s="310"/>
      <c r="I558" s="323"/>
      <c r="J558" s="148"/>
      <c r="K558" s="148"/>
    </row>
    <row r="559" spans="2:11" ht="15" customHeight="1">
      <c r="B559" s="548" t="s">
        <v>80</v>
      </c>
      <c r="C559" s="549"/>
      <c r="D559" s="202">
        <v>2535109513</v>
      </c>
      <c r="E559" s="202">
        <v>2090542032</v>
      </c>
      <c r="F559" s="313"/>
      <c r="H559" s="286"/>
      <c r="I559" s="286"/>
      <c r="J559" s="148"/>
    </row>
    <row r="560" spans="2:11" ht="15" customHeight="1">
      <c r="B560" s="548" t="s">
        <v>773</v>
      </c>
      <c r="C560" s="549"/>
      <c r="D560" s="202">
        <v>784219176</v>
      </c>
      <c r="E560" s="202">
        <v>4844729183</v>
      </c>
      <c r="F560" s="313"/>
      <c r="H560" s="286"/>
      <c r="I560" s="286"/>
      <c r="J560" s="148"/>
    </row>
    <row r="561" spans="1:11" ht="15" customHeight="1">
      <c r="B561" s="550" t="s">
        <v>68</v>
      </c>
      <c r="C561" s="552"/>
      <c r="D561" s="114">
        <f>SUM(D559:D560)</f>
        <v>3319328689</v>
      </c>
      <c r="E561" s="114">
        <f>SUM(E559:E560)</f>
        <v>6935271215</v>
      </c>
      <c r="H561" s="286"/>
      <c r="I561" s="286"/>
      <c r="J561" s="148"/>
    </row>
    <row r="562" spans="1:11">
      <c r="H562" s="286"/>
      <c r="I562" s="286"/>
      <c r="J562" s="148"/>
    </row>
    <row r="563" spans="1:11">
      <c r="H563" s="286"/>
      <c r="I563" s="286"/>
      <c r="J563" s="148"/>
    </row>
    <row r="564" spans="1:11">
      <c r="B564" s="131" t="s">
        <v>668</v>
      </c>
      <c r="C564" s="131" t="s">
        <v>633</v>
      </c>
      <c r="D564" s="162"/>
      <c r="E564" s="162"/>
      <c r="H564" s="286"/>
      <c r="I564" s="286"/>
      <c r="J564" s="148"/>
    </row>
    <row r="565" spans="1:11">
      <c r="A565" s="129" t="s">
        <v>604</v>
      </c>
      <c r="B565" s="131" t="s">
        <v>669</v>
      </c>
      <c r="C565" s="131" t="s">
        <v>605</v>
      </c>
      <c r="D565" s="162"/>
      <c r="E565" s="162"/>
      <c r="H565" s="286"/>
      <c r="I565" s="286"/>
      <c r="J565" s="148"/>
    </row>
    <row r="566" spans="1:11">
      <c r="B566" s="131"/>
      <c r="C566" s="131"/>
      <c r="D566" s="162"/>
      <c r="E566" s="162"/>
      <c r="H566" s="286"/>
      <c r="I566" s="286"/>
      <c r="J566" s="148"/>
    </row>
    <row r="567" spans="1:11" ht="18" customHeight="1">
      <c r="B567" s="556" t="s">
        <v>83</v>
      </c>
      <c r="C567" s="557"/>
      <c r="D567" s="560" t="s">
        <v>212</v>
      </c>
      <c r="E567" s="560"/>
      <c r="F567" s="309"/>
      <c r="G567" s="309"/>
      <c r="H567" s="310"/>
      <c r="I567" s="323"/>
      <c r="J567" s="148"/>
      <c r="K567" s="148"/>
    </row>
    <row r="568" spans="1:11" ht="18" customHeight="1">
      <c r="B568" s="558"/>
      <c r="C568" s="559"/>
      <c r="D568" s="91">
        <v>45291</v>
      </c>
      <c r="E568" s="91">
        <v>44926</v>
      </c>
      <c r="H568" s="310"/>
      <c r="I568" s="323"/>
      <c r="J568" s="148"/>
      <c r="K568" s="148"/>
    </row>
    <row r="569" spans="1:11" ht="15" customHeight="1">
      <c r="B569" s="539" t="s">
        <v>205</v>
      </c>
      <c r="C569" s="540"/>
      <c r="D569" s="361">
        <v>0</v>
      </c>
      <c r="E569" s="361">
        <v>0</v>
      </c>
      <c r="H569" s="286"/>
      <c r="I569" s="286"/>
      <c r="J569" s="148"/>
    </row>
    <row r="570" spans="1:11" ht="15" customHeight="1">
      <c r="B570" s="550" t="s">
        <v>68</v>
      </c>
      <c r="C570" s="552"/>
      <c r="D570" s="362">
        <f>SUM(D569)</f>
        <v>0</v>
      </c>
      <c r="E570" s="362">
        <f>SUM(E569)</f>
        <v>0</v>
      </c>
      <c r="H570" s="286"/>
      <c r="I570" s="286"/>
      <c r="J570" s="148"/>
    </row>
    <row r="571" spans="1:11">
      <c r="B571" s="205"/>
      <c r="C571" s="205"/>
      <c r="D571" s="187"/>
      <c r="E571" s="187"/>
      <c r="H571" s="286"/>
      <c r="I571" s="286"/>
      <c r="J571" s="148"/>
    </row>
    <row r="572" spans="1:11">
      <c r="A572" s="129" t="s">
        <v>602</v>
      </c>
      <c r="B572" s="197" t="s">
        <v>670</v>
      </c>
      <c r="C572" s="197" t="s">
        <v>603</v>
      </c>
      <c r="D572" s="187"/>
      <c r="E572" s="187"/>
      <c r="H572" s="286"/>
      <c r="I572" s="286"/>
      <c r="J572" s="148"/>
    </row>
    <row r="573" spans="1:11">
      <c r="B573" s="205"/>
      <c r="C573" s="205"/>
      <c r="D573" s="187"/>
      <c r="E573" s="187"/>
      <c r="H573" s="286"/>
      <c r="I573" s="286"/>
      <c r="J573" s="148"/>
    </row>
    <row r="574" spans="1:11" ht="18" customHeight="1">
      <c r="B574" s="556" t="s">
        <v>83</v>
      </c>
      <c r="C574" s="557"/>
      <c r="D574" s="560" t="s">
        <v>212</v>
      </c>
      <c r="E574" s="560"/>
      <c r="F574" s="309"/>
      <c r="G574" s="309"/>
      <c r="H574" s="310"/>
      <c r="I574" s="323"/>
      <c r="J574" s="148"/>
      <c r="K574" s="148"/>
    </row>
    <row r="575" spans="1:11" ht="18" customHeight="1">
      <c r="B575" s="558"/>
      <c r="C575" s="559"/>
      <c r="D575" s="91">
        <v>45291</v>
      </c>
      <c r="E575" s="91">
        <v>44926</v>
      </c>
      <c r="G575" s="266"/>
      <c r="H575" s="310"/>
      <c r="I575" s="323"/>
      <c r="J575" s="148"/>
      <c r="K575" s="148"/>
    </row>
    <row r="576" spans="1:11" ht="15" customHeight="1">
      <c r="B576" s="539" t="s">
        <v>205</v>
      </c>
      <c r="C576" s="540"/>
      <c r="D576" s="361">
        <v>0</v>
      </c>
      <c r="E576" s="361">
        <v>0</v>
      </c>
      <c r="H576" s="286"/>
      <c r="I576" s="286"/>
      <c r="J576" s="148"/>
    </row>
    <row r="577" spans="2:10" ht="14.25" customHeight="1">
      <c r="B577" s="550" t="s">
        <v>68</v>
      </c>
      <c r="C577" s="552"/>
      <c r="D577" s="362">
        <f>SUM(D576)</f>
        <v>0</v>
      </c>
      <c r="E577" s="362">
        <f>SUM(E576)</f>
        <v>0</v>
      </c>
      <c r="H577" s="286"/>
      <c r="I577" s="286"/>
      <c r="J577" s="148"/>
    </row>
    <row r="578" spans="2:10">
      <c r="H578" s="286"/>
      <c r="I578" s="286"/>
      <c r="J578" s="148"/>
    </row>
    <row r="579" spans="2:10">
      <c r="B579" s="131" t="s">
        <v>572</v>
      </c>
      <c r="C579" s="131" t="s">
        <v>634</v>
      </c>
      <c r="D579" s="131"/>
      <c r="H579" s="286"/>
      <c r="I579" s="286"/>
      <c r="J579" s="148"/>
    </row>
    <row r="580" spans="2:10">
      <c r="H580" s="286"/>
      <c r="I580" s="286"/>
      <c r="J580" s="148"/>
    </row>
    <row r="581" spans="2:10">
      <c r="B581" s="131" t="s">
        <v>608</v>
      </c>
      <c r="C581" s="129" t="s">
        <v>606</v>
      </c>
      <c r="D581" s="129" t="s">
        <v>267</v>
      </c>
      <c r="H581" s="329"/>
      <c r="I581" s="286"/>
      <c r="J581" s="148"/>
    </row>
    <row r="582" spans="2:10">
      <c r="B582" s="131" t="s">
        <v>609</v>
      </c>
      <c r="C582" s="129" t="s">
        <v>607</v>
      </c>
      <c r="D582" s="129" t="s">
        <v>267</v>
      </c>
      <c r="H582" s="286"/>
      <c r="I582" s="286"/>
      <c r="J582" s="148"/>
    </row>
    <row r="583" spans="2:10">
      <c r="B583" s="131" t="s">
        <v>610</v>
      </c>
      <c r="C583" s="129" t="s">
        <v>755</v>
      </c>
      <c r="H583" s="286"/>
      <c r="I583" s="286"/>
      <c r="J583" s="148"/>
    </row>
    <row r="584" spans="2:10">
      <c r="B584" s="131"/>
      <c r="H584" s="286"/>
      <c r="I584" s="286"/>
      <c r="J584" s="148"/>
    </row>
    <row r="585" spans="2:10" ht="18" customHeight="1">
      <c r="B585" s="567" t="s">
        <v>169</v>
      </c>
      <c r="C585" s="567"/>
      <c r="D585" s="567" t="s">
        <v>188</v>
      </c>
      <c r="E585" s="567"/>
      <c r="F585" s="649" t="s">
        <v>171</v>
      </c>
      <c r="G585" s="649"/>
      <c r="H585" s="649"/>
      <c r="I585" s="227" t="s">
        <v>170</v>
      </c>
      <c r="J585" s="148"/>
    </row>
    <row r="586" spans="2:10" s="332" customFormat="1" ht="241.5" customHeight="1">
      <c r="B586" s="602" t="s">
        <v>709</v>
      </c>
      <c r="C586" s="602"/>
      <c r="D586" s="648" t="s">
        <v>710</v>
      </c>
      <c r="E586" s="648"/>
      <c r="F586" s="650" t="s">
        <v>869</v>
      </c>
      <c r="G586" s="651"/>
      <c r="H586" s="652"/>
      <c r="I586" s="347">
        <v>671000000</v>
      </c>
      <c r="J586" s="331"/>
    </row>
    <row r="587" spans="2:10">
      <c r="H587" s="286"/>
      <c r="I587" s="286"/>
      <c r="J587" s="148"/>
    </row>
    <row r="588" spans="2:10">
      <c r="B588" s="131" t="s">
        <v>567</v>
      </c>
      <c r="C588" s="131" t="s">
        <v>635</v>
      </c>
      <c r="D588" s="131"/>
      <c r="H588" s="286"/>
      <c r="I588" s="286"/>
      <c r="J588" s="148"/>
    </row>
    <row r="589" spans="2:10" ht="32.25" customHeight="1">
      <c r="B589" s="625" t="s">
        <v>172</v>
      </c>
      <c r="C589" s="625"/>
      <c r="D589" s="625"/>
      <c r="E589" s="625"/>
      <c r="F589" s="625"/>
      <c r="H589" s="286"/>
      <c r="I589" s="286"/>
      <c r="J589" s="148"/>
    </row>
    <row r="590" spans="2:10">
      <c r="H590" s="286"/>
      <c r="I590" s="286"/>
      <c r="J590" s="148"/>
    </row>
    <row r="591" spans="2:10">
      <c r="B591" s="131" t="s">
        <v>568</v>
      </c>
      <c r="C591" s="131" t="s">
        <v>639</v>
      </c>
      <c r="D591" s="131"/>
      <c r="H591" s="286"/>
      <c r="I591" s="286"/>
      <c r="J591" s="148"/>
    </row>
    <row r="592" spans="2:10">
      <c r="B592" s="129" t="s">
        <v>756</v>
      </c>
      <c r="H592" s="286"/>
      <c r="I592" s="286"/>
      <c r="J592" s="148"/>
    </row>
    <row r="593" spans="2:10">
      <c r="H593" s="286"/>
      <c r="I593" s="286"/>
      <c r="J593" s="148"/>
    </row>
    <row r="594" spans="2:10">
      <c r="B594" s="131" t="s">
        <v>569</v>
      </c>
      <c r="C594" s="131" t="s">
        <v>636</v>
      </c>
      <c r="D594" s="131"/>
      <c r="H594" s="286"/>
      <c r="I594" s="286"/>
      <c r="J594" s="148"/>
    </row>
    <row r="595" spans="2:10">
      <c r="B595" s="129" t="s">
        <v>173</v>
      </c>
      <c r="H595" s="286"/>
      <c r="I595" s="286"/>
      <c r="J595" s="148"/>
    </row>
    <row r="596" spans="2:10">
      <c r="H596" s="286"/>
      <c r="I596" s="286"/>
      <c r="J596" s="148"/>
    </row>
    <row r="597" spans="2:10">
      <c r="B597" s="131" t="s">
        <v>570</v>
      </c>
      <c r="C597" s="131" t="s">
        <v>637</v>
      </c>
      <c r="D597" s="131"/>
      <c r="H597" s="286"/>
      <c r="I597" s="286"/>
      <c r="J597" s="148"/>
    </row>
    <row r="598" spans="2:10">
      <c r="B598" s="129" t="s">
        <v>173</v>
      </c>
      <c r="G598" s="309"/>
      <c r="H598" s="286"/>
      <c r="I598" s="286"/>
      <c r="J598" s="148"/>
    </row>
    <row r="599" spans="2:10">
      <c r="H599" s="286"/>
      <c r="I599" s="286"/>
      <c r="J599" s="148"/>
    </row>
    <row r="600" spans="2:10">
      <c r="B600" s="131" t="s">
        <v>571</v>
      </c>
      <c r="C600" s="131" t="s">
        <v>638</v>
      </c>
      <c r="D600" s="131"/>
      <c r="H600" s="286"/>
      <c r="I600" s="286"/>
      <c r="J600" s="148"/>
    </row>
    <row r="601" spans="2:10" ht="12.75" customHeight="1">
      <c r="B601" s="129" t="s">
        <v>860</v>
      </c>
      <c r="F601" s="309"/>
      <c r="G601" s="309"/>
      <c r="H601" s="286"/>
      <c r="I601" s="286"/>
      <c r="J601" s="148"/>
    </row>
    <row r="603" spans="2:10">
      <c r="B603" s="131" t="s">
        <v>913</v>
      </c>
      <c r="C603" s="131" t="s">
        <v>908</v>
      </c>
      <c r="D603" s="131"/>
    </row>
    <row r="604" spans="2:10" ht="30.75" customHeight="1">
      <c r="B604" s="647" t="s">
        <v>914</v>
      </c>
      <c r="C604" s="647"/>
      <c r="D604" s="647"/>
      <c r="E604" s="647"/>
      <c r="F604" s="647"/>
      <c r="G604" s="647"/>
      <c r="H604" s="647"/>
      <c r="I604" s="647"/>
    </row>
    <row r="605" spans="2:10" ht="12.75" customHeight="1"/>
    <row r="606" spans="2:10" ht="12.75" customHeight="1">
      <c r="B606" s="131" t="s">
        <v>926</v>
      </c>
    </row>
    <row r="607" spans="2:10" ht="6" customHeight="1"/>
    <row r="608" spans="2:10" ht="18" customHeight="1">
      <c r="B608" s="537" t="s">
        <v>97</v>
      </c>
      <c r="C608" s="538"/>
      <c r="D608" s="90" t="s">
        <v>109</v>
      </c>
      <c r="E608" s="90" t="s">
        <v>110</v>
      </c>
      <c r="F608" s="224" t="s">
        <v>876</v>
      </c>
      <c r="G608" s="224" t="s">
        <v>792</v>
      </c>
    </row>
    <row r="609" spans="2:8" ht="15" customHeight="1">
      <c r="B609" s="534" t="s">
        <v>925</v>
      </c>
      <c r="C609" s="535"/>
      <c r="D609" s="362"/>
      <c r="E609" s="362"/>
      <c r="F609" s="404"/>
      <c r="G609" s="404"/>
    </row>
    <row r="610" spans="2:8" ht="15" customHeight="1">
      <c r="B610" s="539" t="s">
        <v>909</v>
      </c>
      <c r="C610" s="540"/>
      <c r="D610" s="400" t="s">
        <v>198</v>
      </c>
      <c r="E610" s="407">
        <v>0</v>
      </c>
      <c r="F610" s="387">
        <v>15618932897</v>
      </c>
      <c r="G610" s="387">
        <v>0</v>
      </c>
    </row>
    <row r="611" spans="2:8" ht="15" customHeight="1">
      <c r="B611" s="539" t="s">
        <v>910</v>
      </c>
      <c r="C611" s="540"/>
      <c r="D611" s="400" t="s">
        <v>102</v>
      </c>
      <c r="E611" s="406">
        <v>7943913.6200000001</v>
      </c>
      <c r="F611" s="387">
        <v>57701331531.095802</v>
      </c>
      <c r="G611" s="387">
        <v>0</v>
      </c>
    </row>
    <row r="612" spans="2:8" ht="15" customHeight="1">
      <c r="B612" s="534" t="s">
        <v>928</v>
      </c>
      <c r="C612" s="535"/>
      <c r="D612" s="362"/>
      <c r="E612" s="395">
        <f>SUM(E610:E611)</f>
        <v>7943913.6200000001</v>
      </c>
      <c r="F612" s="367">
        <f>SUM(F610:F611)</f>
        <v>73320264428.095795</v>
      </c>
      <c r="G612" s="404">
        <f>SUM(G610:G611)</f>
        <v>0</v>
      </c>
    </row>
    <row r="613" spans="2:8" ht="12" customHeight="1"/>
    <row r="614" spans="2:8" ht="12.75" customHeight="1"/>
    <row r="615" spans="2:8" ht="12.75" customHeight="1">
      <c r="B615" s="131" t="s">
        <v>927</v>
      </c>
    </row>
    <row r="616" spans="2:8" ht="12.75" customHeight="1"/>
    <row r="617" spans="2:8" ht="18" customHeight="1">
      <c r="B617" s="537" t="s">
        <v>97</v>
      </c>
      <c r="C617" s="538"/>
      <c r="D617" s="90" t="s">
        <v>109</v>
      </c>
      <c r="E617" s="90" t="s">
        <v>110</v>
      </c>
      <c r="F617" s="224" t="s">
        <v>876</v>
      </c>
      <c r="G617" s="224" t="s">
        <v>792</v>
      </c>
    </row>
    <row r="618" spans="2:8" ht="15" customHeight="1">
      <c r="B618" s="534" t="s">
        <v>419</v>
      </c>
      <c r="C618" s="535"/>
      <c r="D618" s="362"/>
      <c r="E618" s="362"/>
      <c r="F618" s="404"/>
      <c r="G618" s="404"/>
    </row>
    <row r="619" spans="2:8" ht="15" customHeight="1">
      <c r="B619" s="539" t="s">
        <v>909</v>
      </c>
      <c r="C619" s="540"/>
      <c r="D619" s="400" t="s">
        <v>198</v>
      </c>
      <c r="E619" s="407">
        <v>0</v>
      </c>
      <c r="F619" s="387">
        <v>15618932897</v>
      </c>
      <c r="G619" s="387">
        <v>0</v>
      </c>
    </row>
    <row r="620" spans="2:8" ht="15" customHeight="1">
      <c r="B620" s="539" t="s">
        <v>910</v>
      </c>
      <c r="C620" s="540"/>
      <c r="D620" s="400" t="s">
        <v>102</v>
      </c>
      <c r="E620" s="406">
        <v>7943913.6200000001</v>
      </c>
      <c r="F620" s="387">
        <v>57701331531.095802</v>
      </c>
      <c r="G620" s="387">
        <v>0</v>
      </c>
      <c r="H620" s="307"/>
    </row>
    <row r="621" spans="2:8" ht="15" customHeight="1">
      <c r="B621" s="534" t="s">
        <v>928</v>
      </c>
      <c r="C621" s="535"/>
      <c r="D621" s="362"/>
      <c r="E621" s="395">
        <f>SUM(E619:E620)</f>
        <v>7943913.6200000001</v>
      </c>
      <c r="F621" s="367">
        <f>SUM(F619:F620)</f>
        <v>73320264428.095795</v>
      </c>
      <c r="G621" s="404">
        <f>SUM(G619:G620)</f>
        <v>0</v>
      </c>
    </row>
    <row r="622" spans="2:8" ht="12.75" customHeight="1"/>
    <row r="623" spans="2:8" ht="12.75" customHeight="1">
      <c r="B623" s="131" t="s">
        <v>929</v>
      </c>
    </row>
    <row r="624" spans="2:8" ht="12.75" customHeight="1"/>
    <row r="625" spans="2:9" ht="12.75" customHeight="1">
      <c r="B625" s="135"/>
      <c r="C625" s="135"/>
      <c r="D625" s="135"/>
      <c r="E625" s="470"/>
      <c r="F625" s="471"/>
      <c r="G625" s="472"/>
    </row>
    <row r="626" spans="2:9">
      <c r="B626" s="131" t="s">
        <v>920</v>
      </c>
    </row>
    <row r="627" spans="2:9">
      <c r="B627" s="131"/>
    </row>
    <row r="628" spans="2:9" ht="18" customHeight="1">
      <c r="B628" s="537" t="s">
        <v>97</v>
      </c>
      <c r="C628" s="538"/>
      <c r="D628" s="90" t="s">
        <v>109</v>
      </c>
      <c r="E628" s="90" t="s">
        <v>110</v>
      </c>
      <c r="F628" s="224" t="s">
        <v>876</v>
      </c>
      <c r="G628" s="224" t="s">
        <v>792</v>
      </c>
    </row>
    <row r="629" spans="2:9">
      <c r="B629" s="534" t="s">
        <v>419</v>
      </c>
      <c r="C629" s="535"/>
      <c r="D629" s="362"/>
      <c r="E629" s="362"/>
      <c r="F629" s="404"/>
      <c r="G629" s="404"/>
    </row>
    <row r="630" spans="2:9">
      <c r="B630" s="539" t="s">
        <v>114</v>
      </c>
      <c r="C630" s="540"/>
      <c r="D630" s="400" t="s">
        <v>198</v>
      </c>
      <c r="E630" s="407">
        <v>0</v>
      </c>
      <c r="F630" s="387">
        <v>1544127214</v>
      </c>
      <c r="G630" s="387">
        <v>1656166959</v>
      </c>
    </row>
    <row r="631" spans="2:9">
      <c r="B631" s="539" t="s">
        <v>202</v>
      </c>
      <c r="C631" s="540"/>
      <c r="D631" s="400" t="s">
        <v>198</v>
      </c>
      <c r="E631" s="401">
        <v>0</v>
      </c>
      <c r="F631" s="387">
        <v>144239</v>
      </c>
      <c r="G631" s="387">
        <v>144239</v>
      </c>
    </row>
    <row r="632" spans="2:9">
      <c r="B632" s="539" t="s">
        <v>276</v>
      </c>
      <c r="C632" s="540"/>
      <c r="D632" s="400" t="s">
        <v>198</v>
      </c>
      <c r="E632" s="401">
        <v>0</v>
      </c>
      <c r="F632" s="387">
        <v>0</v>
      </c>
      <c r="G632" s="387">
        <v>0</v>
      </c>
    </row>
    <row r="633" spans="2:9">
      <c r="B633" s="539" t="s">
        <v>275</v>
      </c>
      <c r="C633" s="540"/>
      <c r="D633" s="400" t="s">
        <v>102</v>
      </c>
      <c r="E633" s="406">
        <v>1645.48</v>
      </c>
      <c r="F633" s="387">
        <v>11952092</v>
      </c>
      <c r="G633" s="387">
        <v>73859062</v>
      </c>
    </row>
    <row r="634" spans="2:9">
      <c r="B634" s="539" t="s">
        <v>384</v>
      </c>
      <c r="C634" s="540"/>
      <c r="D634" s="400" t="s">
        <v>102</v>
      </c>
      <c r="E634" s="391">
        <v>14.07</v>
      </c>
      <c r="F634" s="387">
        <v>102199</v>
      </c>
      <c r="G634" s="387">
        <v>102447</v>
      </c>
    </row>
    <row r="635" spans="2:9">
      <c r="B635" s="539" t="s">
        <v>240</v>
      </c>
      <c r="C635" s="540"/>
      <c r="D635" s="400" t="s">
        <v>102</v>
      </c>
      <c r="E635" s="401">
        <v>299.60000000000002</v>
      </c>
      <c r="F635" s="387">
        <v>2176172</v>
      </c>
      <c r="G635" s="387">
        <v>2180686</v>
      </c>
    </row>
    <row r="636" spans="2:9">
      <c r="B636" s="534" t="s">
        <v>420</v>
      </c>
      <c r="C636" s="535"/>
      <c r="D636" s="362"/>
      <c r="E636" s="395">
        <f>SUM(E630:E635)</f>
        <v>1959.15</v>
      </c>
      <c r="F636" s="367">
        <f>SUM(F630:F635)</f>
        <v>1558501916</v>
      </c>
      <c r="G636" s="404">
        <f>SUM(G630:G635)</f>
        <v>1732453393</v>
      </c>
    </row>
    <row r="638" spans="2:9">
      <c r="B638" s="536" t="s">
        <v>919</v>
      </c>
      <c r="C638" s="536"/>
      <c r="D638" s="536"/>
      <c r="E638" s="467">
        <f>+E636</f>
        <v>1959.15</v>
      </c>
      <c r="F638" s="468">
        <f>+F636</f>
        <v>1558501916</v>
      </c>
      <c r="G638" s="469">
        <f>+G636</f>
        <v>1732453393</v>
      </c>
      <c r="H638" s="466"/>
      <c r="I638" s="466"/>
    </row>
    <row r="639" spans="2:9">
      <c r="F639" s="466"/>
      <c r="G639" s="466"/>
      <c r="H639" s="466"/>
      <c r="I639" s="466"/>
    </row>
    <row r="640" spans="2:9">
      <c r="B640" s="131" t="s">
        <v>921</v>
      </c>
      <c r="H640" s="466"/>
      <c r="I640" s="466"/>
    </row>
    <row r="641" spans="2:9">
      <c r="H641" s="466"/>
      <c r="I641" s="466"/>
    </row>
    <row r="642" spans="2:9" ht="18" customHeight="1">
      <c r="B642" s="537" t="s">
        <v>97</v>
      </c>
      <c r="C642" s="538"/>
      <c r="D642" s="90" t="s">
        <v>109</v>
      </c>
      <c r="E642" s="90" t="s">
        <v>110</v>
      </c>
      <c r="F642" s="224" t="s">
        <v>876</v>
      </c>
      <c r="G642" s="224" t="s">
        <v>792</v>
      </c>
      <c r="H642" s="466"/>
      <c r="I642" s="466"/>
    </row>
    <row r="643" spans="2:9">
      <c r="B643" s="534" t="s">
        <v>419</v>
      </c>
      <c r="C643" s="535"/>
      <c r="D643" s="362"/>
      <c r="E643" s="362"/>
      <c r="F643" s="404"/>
      <c r="G643" s="404"/>
      <c r="H643" s="466"/>
      <c r="I643" s="466"/>
    </row>
    <row r="644" spans="2:9">
      <c r="B644" s="539" t="s">
        <v>922</v>
      </c>
      <c r="C644" s="540"/>
      <c r="D644" s="400" t="s">
        <v>198</v>
      </c>
      <c r="E644" s="407">
        <v>0</v>
      </c>
      <c r="F644" s="387">
        <f>+F632+F631+F630</f>
        <v>1544271453</v>
      </c>
      <c r="G644" s="387">
        <f>+G630+G631+G632</f>
        <v>1656311198</v>
      </c>
      <c r="H644" s="466"/>
      <c r="I644" s="466"/>
    </row>
    <row r="645" spans="2:9" ht="12.75" customHeight="1">
      <c r="B645" s="539" t="s">
        <v>923</v>
      </c>
      <c r="C645" s="540"/>
      <c r="D645" s="400" t="s">
        <v>102</v>
      </c>
      <c r="E645" s="401">
        <f>+E633+E634+E635</f>
        <v>1959.15</v>
      </c>
      <c r="F645" s="387">
        <f>+F633+F634+F635</f>
        <v>14230463</v>
      </c>
      <c r="G645" s="387">
        <f>+G633+G634+G635</f>
        <v>76142195</v>
      </c>
      <c r="H645" s="466"/>
      <c r="I645" s="466"/>
    </row>
    <row r="646" spans="2:9">
      <c r="B646" s="534" t="s">
        <v>420</v>
      </c>
      <c r="C646" s="535"/>
      <c r="D646" s="362"/>
      <c r="E646" s="395">
        <f>SUM(E644:E645)</f>
        <v>1959.15</v>
      </c>
      <c r="F646" s="367">
        <f>SUM(F644:F645)</f>
        <v>1558501916</v>
      </c>
      <c r="G646" s="367">
        <f>SUM(G644:G645)</f>
        <v>1732453393</v>
      </c>
      <c r="H646" s="466"/>
      <c r="I646" s="466"/>
    </row>
    <row r="647" spans="2:9">
      <c r="H647" s="466"/>
      <c r="I647" s="466"/>
    </row>
    <row r="648" spans="2:9">
      <c r="B648" s="536" t="s">
        <v>924</v>
      </c>
      <c r="C648" s="536"/>
      <c r="D648" s="536"/>
      <c r="E648" s="467">
        <f>+E646</f>
        <v>1959.15</v>
      </c>
      <c r="F648" s="468">
        <f>+F646</f>
        <v>1558501916</v>
      </c>
      <c r="G648" s="469">
        <f>+G646</f>
        <v>1732453393</v>
      </c>
      <c r="H648" s="466"/>
      <c r="I648" s="466"/>
    </row>
    <row r="649" spans="2:9">
      <c r="F649" s="466"/>
      <c r="G649" s="466"/>
      <c r="H649" s="466"/>
      <c r="I649" s="466"/>
    </row>
  </sheetData>
  <mergeCells count="447">
    <mergeCell ref="B604:I604"/>
    <mergeCell ref="B443:C444"/>
    <mergeCell ref="B425:C425"/>
    <mergeCell ref="B477:C477"/>
    <mergeCell ref="B481:C482"/>
    <mergeCell ref="B486:C486"/>
    <mergeCell ref="B460:C461"/>
    <mergeCell ref="B463:C463"/>
    <mergeCell ref="B462:C462"/>
    <mergeCell ref="B469:C470"/>
    <mergeCell ref="B471:C471"/>
    <mergeCell ref="B472:C472"/>
    <mergeCell ref="B483:C483"/>
    <mergeCell ref="B484:C484"/>
    <mergeCell ref="B513:C513"/>
    <mergeCell ref="B493:C493"/>
    <mergeCell ref="B474:C474"/>
    <mergeCell ref="B445:C445"/>
    <mergeCell ref="B453:C453"/>
    <mergeCell ref="D586:E586"/>
    <mergeCell ref="F585:H585"/>
    <mergeCell ref="F586:H586"/>
    <mergeCell ref="B574:C575"/>
    <mergeCell ref="B537:C538"/>
    <mergeCell ref="B408:C408"/>
    <mergeCell ref="B386:C386"/>
    <mergeCell ref="B424:C424"/>
    <mergeCell ref="B407:C407"/>
    <mergeCell ref="B422:C422"/>
    <mergeCell ref="B423:C423"/>
    <mergeCell ref="B366:C366"/>
    <mergeCell ref="B372:C372"/>
    <mergeCell ref="B438:C438"/>
    <mergeCell ref="B395:C395"/>
    <mergeCell ref="B387:C387"/>
    <mergeCell ref="B405:C406"/>
    <mergeCell ref="B380:C380"/>
    <mergeCell ref="B381:C381"/>
    <mergeCell ref="B388:C388"/>
    <mergeCell ref="B389:C389"/>
    <mergeCell ref="B396:C396"/>
    <mergeCell ref="B397:C397"/>
    <mergeCell ref="B399:C399"/>
    <mergeCell ref="B400:C400"/>
    <mergeCell ref="B426:C426"/>
    <mergeCell ref="B415:C415"/>
    <mergeCell ref="B392:C392"/>
    <mergeCell ref="B437:C437"/>
    <mergeCell ref="F405:G405"/>
    <mergeCell ref="B385:C385"/>
    <mergeCell ref="B390:C390"/>
    <mergeCell ref="B393:C393"/>
    <mergeCell ref="B219:C219"/>
    <mergeCell ref="B299:C300"/>
    <mergeCell ref="B244:D244"/>
    <mergeCell ref="D288:D289"/>
    <mergeCell ref="D269:I269"/>
    <mergeCell ref="B246:D246"/>
    <mergeCell ref="B247:D247"/>
    <mergeCell ref="B251:C251"/>
    <mergeCell ref="B252:C252"/>
    <mergeCell ref="B253:C253"/>
    <mergeCell ref="B254:D254"/>
    <mergeCell ref="B238:D238"/>
    <mergeCell ref="B242:D242"/>
    <mergeCell ref="B308:C308"/>
    <mergeCell ref="B391:C391"/>
    <mergeCell ref="B274:C274"/>
    <mergeCell ref="B273:C273"/>
    <mergeCell ref="B272:C272"/>
    <mergeCell ref="E405:E406"/>
    <mergeCell ref="B325:C325"/>
    <mergeCell ref="B142:C142"/>
    <mergeCell ref="B165:C165"/>
    <mergeCell ref="B166:C166"/>
    <mergeCell ref="B173:C173"/>
    <mergeCell ref="B12:F12"/>
    <mergeCell ref="B15:I15"/>
    <mergeCell ref="B60:C60"/>
    <mergeCell ref="B133:C133"/>
    <mergeCell ref="B136:C136"/>
    <mergeCell ref="B115:C115"/>
    <mergeCell ref="B129:C129"/>
    <mergeCell ref="B127:C127"/>
    <mergeCell ref="B128:C128"/>
    <mergeCell ref="B134:C134"/>
    <mergeCell ref="B135:C135"/>
    <mergeCell ref="B131:C131"/>
    <mergeCell ref="B132:C132"/>
    <mergeCell ref="B69:C69"/>
    <mergeCell ref="B78:C78"/>
    <mergeCell ref="B126:C126"/>
    <mergeCell ref="B162:C162"/>
    <mergeCell ref="B163:C163"/>
    <mergeCell ref="B143:C143"/>
    <mergeCell ref="B144:C144"/>
    <mergeCell ref="B6:I6"/>
    <mergeCell ref="B107:C107"/>
    <mergeCell ref="B108:C108"/>
    <mergeCell ref="B109:C109"/>
    <mergeCell ref="B70:C70"/>
    <mergeCell ref="B73:C73"/>
    <mergeCell ref="B74:C74"/>
    <mergeCell ref="B38:F38"/>
    <mergeCell ref="B47:D47"/>
    <mergeCell ref="B93:C93"/>
    <mergeCell ref="B94:C94"/>
    <mergeCell ref="B76:C76"/>
    <mergeCell ref="B77:C77"/>
    <mergeCell ref="B82:C82"/>
    <mergeCell ref="B86:C86"/>
    <mergeCell ref="B87:C87"/>
    <mergeCell ref="B88:C88"/>
    <mergeCell ref="B89:C89"/>
    <mergeCell ref="B81:C81"/>
    <mergeCell ref="B92:C92"/>
    <mergeCell ref="B106:C106"/>
    <mergeCell ref="B63:C63"/>
    <mergeCell ref="B64:C64"/>
    <mergeCell ref="B99:D99"/>
    <mergeCell ref="B335:C335"/>
    <mergeCell ref="B326:C326"/>
    <mergeCell ref="B303:C303"/>
    <mergeCell ref="B304:C304"/>
    <mergeCell ref="B378:C378"/>
    <mergeCell ref="B379:C379"/>
    <mergeCell ref="B301:C301"/>
    <mergeCell ref="B302:C302"/>
    <mergeCell ref="B312:C312"/>
    <mergeCell ref="B313:C313"/>
    <mergeCell ref="B307:C307"/>
    <mergeCell ref="B323:C323"/>
    <mergeCell ref="B327:C327"/>
    <mergeCell ref="B333:C333"/>
    <mergeCell ref="B324:C324"/>
    <mergeCell ref="B344:C344"/>
    <mergeCell ref="B350:C350"/>
    <mergeCell ref="B351:C351"/>
    <mergeCell ref="B345:C345"/>
    <mergeCell ref="B373:C373"/>
    <mergeCell ref="B374:C374"/>
    <mergeCell ref="B346:C346"/>
    <mergeCell ref="B364:C364"/>
    <mergeCell ref="B357:C357"/>
    <mergeCell ref="B234:C234"/>
    <mergeCell ref="B255:D255"/>
    <mergeCell ref="B320:C320"/>
    <mergeCell ref="B321:C321"/>
    <mergeCell ref="B282:C282"/>
    <mergeCell ref="B314:C314"/>
    <mergeCell ref="B290:C290"/>
    <mergeCell ref="B294:C294"/>
    <mergeCell ref="B293:C293"/>
    <mergeCell ref="B315:C315"/>
    <mergeCell ref="B311:C311"/>
    <mergeCell ref="B236:C236"/>
    <mergeCell ref="B260:D261"/>
    <mergeCell ref="B262:D262"/>
    <mergeCell ref="B263:D263"/>
    <mergeCell ref="B264:D264"/>
    <mergeCell ref="B265:D265"/>
    <mergeCell ref="B266:D266"/>
    <mergeCell ref="B267:D267"/>
    <mergeCell ref="B237:D237"/>
    <mergeCell ref="B243:D243"/>
    <mergeCell ref="B275:C275"/>
    <mergeCell ref="B227:C227"/>
    <mergeCell ref="B228:C228"/>
    <mergeCell ref="B229:C229"/>
    <mergeCell ref="B205:C205"/>
    <mergeCell ref="B206:C206"/>
    <mergeCell ref="B220:C220"/>
    <mergeCell ref="B211:C211"/>
    <mergeCell ref="B213:C213"/>
    <mergeCell ref="B214:C214"/>
    <mergeCell ref="B215:C215"/>
    <mergeCell ref="B218:C218"/>
    <mergeCell ref="B216:C216"/>
    <mergeCell ref="B210:C210"/>
    <mergeCell ref="B217:C217"/>
    <mergeCell ref="B222:C222"/>
    <mergeCell ref="B221:C221"/>
    <mergeCell ref="B226:C226"/>
    <mergeCell ref="B225:E225"/>
    <mergeCell ref="D490:E490"/>
    <mergeCell ref="D450:E450"/>
    <mergeCell ref="D481:E481"/>
    <mergeCell ref="B475:C475"/>
    <mergeCell ref="B446:C446"/>
    <mergeCell ref="B450:C451"/>
    <mergeCell ref="B456:C456"/>
    <mergeCell ref="B452:C452"/>
    <mergeCell ref="B508:C508"/>
    <mergeCell ref="B476:C476"/>
    <mergeCell ref="B455:C455"/>
    <mergeCell ref="B454:C454"/>
    <mergeCell ref="B494:C494"/>
    <mergeCell ref="B498:C498"/>
    <mergeCell ref="B497:C497"/>
    <mergeCell ref="B499:C499"/>
    <mergeCell ref="B500:C500"/>
    <mergeCell ref="B502:C502"/>
    <mergeCell ref="B152:C152"/>
    <mergeCell ref="B154:C154"/>
    <mergeCell ref="B635:C635"/>
    <mergeCell ref="B632:C632"/>
    <mergeCell ref="B631:C631"/>
    <mergeCell ref="B102:D102"/>
    <mergeCell ref="B139:C139"/>
    <mergeCell ref="B140:C140"/>
    <mergeCell ref="B141:C141"/>
    <mergeCell ref="B145:C145"/>
    <mergeCell ref="B146:C146"/>
    <mergeCell ref="B147:C147"/>
    <mergeCell ref="B113:C113"/>
    <mergeCell ref="B114:C114"/>
    <mergeCell ref="B116:C116"/>
    <mergeCell ref="B117:C117"/>
    <mergeCell ref="B118:C118"/>
    <mergeCell ref="B119:C119"/>
    <mergeCell ref="B122:C122"/>
    <mergeCell ref="B123:C123"/>
    <mergeCell ref="B148:C148"/>
    <mergeCell ref="B634:C634"/>
    <mergeCell ref="B149:C149"/>
    <mergeCell ref="B589:F589"/>
    <mergeCell ref="B98:D98"/>
    <mergeCell ref="B79:C79"/>
    <mergeCell ref="B138:C138"/>
    <mergeCell ref="B100:D100"/>
    <mergeCell ref="B101:D101"/>
    <mergeCell ref="B80:C80"/>
    <mergeCell ref="B124:C124"/>
    <mergeCell ref="B125:C125"/>
    <mergeCell ref="B130:C130"/>
    <mergeCell ref="B121:C121"/>
    <mergeCell ref="B120:C120"/>
    <mergeCell ref="B137:C137"/>
    <mergeCell ref="B24:I24"/>
    <mergeCell ref="B22:I22"/>
    <mergeCell ref="B61:C61"/>
    <mergeCell ref="B90:C90"/>
    <mergeCell ref="B62:C62"/>
    <mergeCell ref="B66:C66"/>
    <mergeCell ref="B67:C67"/>
    <mergeCell ref="B68:C68"/>
    <mergeCell ref="B91:C91"/>
    <mergeCell ref="B65:C65"/>
    <mergeCell ref="B71:C71"/>
    <mergeCell ref="B72:C72"/>
    <mergeCell ref="B25:I25"/>
    <mergeCell ref="B9:I9"/>
    <mergeCell ref="B10:I10"/>
    <mergeCell ref="C14:I14"/>
    <mergeCell ref="B56:C56"/>
    <mergeCell ref="B55:C55"/>
    <mergeCell ref="B57:C57"/>
    <mergeCell ref="B58:C58"/>
    <mergeCell ref="B59:C59"/>
    <mergeCell ref="C21:I21"/>
    <mergeCell ref="C20:I20"/>
    <mergeCell ref="C31:I31"/>
    <mergeCell ref="C33:I33"/>
    <mergeCell ref="C29:I29"/>
    <mergeCell ref="C35:I35"/>
    <mergeCell ref="B19:I19"/>
    <mergeCell ref="B32:I32"/>
    <mergeCell ref="B18:I18"/>
    <mergeCell ref="B28:F28"/>
    <mergeCell ref="B34:H34"/>
    <mergeCell ref="B41:I41"/>
    <mergeCell ref="B36:I36"/>
    <mergeCell ref="B48:D48"/>
    <mergeCell ref="B49:D49"/>
    <mergeCell ref="B30:I30"/>
    <mergeCell ref="B514:C514"/>
    <mergeCell ref="B515:C515"/>
    <mergeCell ref="B520:C520"/>
    <mergeCell ref="B525:C525"/>
    <mergeCell ref="B530:C530"/>
    <mergeCell ref="B543:C543"/>
    <mergeCell ref="B557:C558"/>
    <mergeCell ref="B559:C559"/>
    <mergeCell ref="B560:C560"/>
    <mergeCell ref="B539:C539"/>
    <mergeCell ref="B540:C540"/>
    <mergeCell ref="B542:C542"/>
    <mergeCell ref="B577:C577"/>
    <mergeCell ref="B541:C541"/>
    <mergeCell ref="B585:C585"/>
    <mergeCell ref="B549:C550"/>
    <mergeCell ref="B586:C586"/>
    <mergeCell ref="B551:C551"/>
    <mergeCell ref="B516:C516"/>
    <mergeCell ref="B517:C517"/>
    <mergeCell ref="B518:C518"/>
    <mergeCell ref="B519:C519"/>
    <mergeCell ref="B521:C521"/>
    <mergeCell ref="B561:C561"/>
    <mergeCell ref="B567:C568"/>
    <mergeCell ref="B569:C569"/>
    <mergeCell ref="B570:C570"/>
    <mergeCell ref="B576:C576"/>
    <mergeCell ref="B178:C178"/>
    <mergeCell ref="B167:C167"/>
    <mergeCell ref="B169:C169"/>
    <mergeCell ref="B192:C192"/>
    <mergeCell ref="B190:C190"/>
    <mergeCell ref="B191:C191"/>
    <mergeCell ref="B196:C196"/>
    <mergeCell ref="D197:E197"/>
    <mergeCell ref="D585:E585"/>
    <mergeCell ref="B552:C552"/>
    <mergeCell ref="B553:C553"/>
    <mergeCell ref="B522:C522"/>
    <mergeCell ref="B523:C523"/>
    <mergeCell ref="B524:C524"/>
    <mergeCell ref="B526:C526"/>
    <mergeCell ref="B527:C527"/>
    <mergeCell ref="B528:C528"/>
    <mergeCell ref="B531:C531"/>
    <mergeCell ref="B529:C529"/>
    <mergeCell ref="D549:E549"/>
    <mergeCell ref="D557:E557"/>
    <mergeCell ref="D574:E574"/>
    <mergeCell ref="D567:E567"/>
    <mergeCell ref="D537:E537"/>
    <mergeCell ref="B414:C414"/>
    <mergeCell ref="B421:C421"/>
    <mergeCell ref="B427:C427"/>
    <mergeCell ref="B428:C428"/>
    <mergeCell ref="B429:C429"/>
    <mergeCell ref="B430:C430"/>
    <mergeCell ref="B431:C431"/>
    <mergeCell ref="B435:C435"/>
    <mergeCell ref="H158:J158"/>
    <mergeCell ref="B158:G158"/>
    <mergeCell ref="B175:E175"/>
    <mergeCell ref="B181:E181"/>
    <mergeCell ref="B160:G160"/>
    <mergeCell ref="B161:G161"/>
    <mergeCell ref="B172:G172"/>
    <mergeCell ref="B212:C212"/>
    <mergeCell ref="B168:C168"/>
    <mergeCell ref="B193:C193"/>
    <mergeCell ref="B197:C197"/>
    <mergeCell ref="B207:C207"/>
    <mergeCell ref="B208:C208"/>
    <mergeCell ref="F197:G197"/>
    <mergeCell ref="B183:E183"/>
    <mergeCell ref="B185:E185"/>
    <mergeCell ref="B416:D416"/>
    <mergeCell ref="B417:D417"/>
    <mergeCell ref="B328:C328"/>
    <mergeCell ref="B332:C332"/>
    <mergeCell ref="H172:J172"/>
    <mergeCell ref="H177:J177"/>
    <mergeCell ref="B177:G177"/>
    <mergeCell ref="B209:C209"/>
    <mergeCell ref="E288:G288"/>
    <mergeCell ref="D299:E299"/>
    <mergeCell ref="B288:C289"/>
    <mergeCell ref="B283:C283"/>
    <mergeCell ref="B334:C334"/>
    <mergeCell ref="B398:C398"/>
    <mergeCell ref="B353:C353"/>
    <mergeCell ref="B371:C371"/>
    <mergeCell ref="B365:C365"/>
    <mergeCell ref="B322:C322"/>
    <mergeCell ref="B394:C394"/>
    <mergeCell ref="B305:C305"/>
    <mergeCell ref="B306:C306"/>
    <mergeCell ref="B358:C358"/>
    <mergeCell ref="B352:C352"/>
    <mergeCell ref="B413:C413"/>
    <mergeCell ref="B359:C359"/>
    <mergeCell ref="B367:C367"/>
    <mergeCell ref="B343:C343"/>
    <mergeCell ref="B337:C337"/>
    <mergeCell ref="B338:C338"/>
    <mergeCell ref="B309:C309"/>
    <mergeCell ref="B310:C310"/>
    <mergeCell ref="I511:J511"/>
    <mergeCell ref="B159:C159"/>
    <mergeCell ref="B189:G189"/>
    <mergeCell ref="D280:D281"/>
    <mergeCell ref="B269:C270"/>
    <mergeCell ref="B276:C276"/>
    <mergeCell ref="B277:C277"/>
    <mergeCell ref="B280:C281"/>
    <mergeCell ref="B235:C235"/>
    <mergeCell ref="B271:C271"/>
    <mergeCell ref="E260:I260"/>
    <mergeCell ref="B179:C179"/>
    <mergeCell ref="B180:C180"/>
    <mergeCell ref="B174:C174"/>
    <mergeCell ref="B164:C164"/>
    <mergeCell ref="B170:E170"/>
    <mergeCell ref="B188:G188"/>
    <mergeCell ref="B186:E186"/>
    <mergeCell ref="I512:J512"/>
    <mergeCell ref="B510:C510"/>
    <mergeCell ref="B268:D268"/>
    <mergeCell ref="B504:C504"/>
    <mergeCell ref="I509:J509"/>
    <mergeCell ref="B503:C503"/>
    <mergeCell ref="B505:C505"/>
    <mergeCell ref="B506:C506"/>
    <mergeCell ref="B507:C507"/>
    <mergeCell ref="D405:D406"/>
    <mergeCell ref="E280:G280"/>
    <mergeCell ref="B509:C509"/>
    <mergeCell ref="B512:C512"/>
    <mergeCell ref="B285:C285"/>
    <mergeCell ref="B284:C284"/>
    <mergeCell ref="B490:C491"/>
    <mergeCell ref="B501:C501"/>
    <mergeCell ref="B495:C495"/>
    <mergeCell ref="B492:C492"/>
    <mergeCell ref="B473:C473"/>
    <mergeCell ref="D460:E460"/>
    <mergeCell ref="D469:E469"/>
    <mergeCell ref="D443:E443"/>
    <mergeCell ref="B360:C360"/>
    <mergeCell ref="B646:C646"/>
    <mergeCell ref="B648:D648"/>
    <mergeCell ref="B628:C628"/>
    <mergeCell ref="B642:C642"/>
    <mergeCell ref="B608:C608"/>
    <mergeCell ref="B609:C609"/>
    <mergeCell ref="B610:C610"/>
    <mergeCell ref="B611:C611"/>
    <mergeCell ref="B612:C612"/>
    <mergeCell ref="B617:C617"/>
    <mergeCell ref="B618:C618"/>
    <mergeCell ref="B619:C619"/>
    <mergeCell ref="B621:C621"/>
    <mergeCell ref="B620:C620"/>
    <mergeCell ref="B638:D638"/>
    <mergeCell ref="B643:C643"/>
    <mergeCell ref="B644:C644"/>
    <mergeCell ref="B645:C645"/>
    <mergeCell ref="B633:C633"/>
    <mergeCell ref="B630:C630"/>
    <mergeCell ref="B636:C636"/>
    <mergeCell ref="B629:C629"/>
    <mergeCell ref="B436:C436"/>
  </mergeCells>
  <pageMargins left="0.70866141732283472" right="0.70866141732283472" top="0.74803149606299213" bottom="0.74803149606299213" header="0.31496062992125984" footer="0.31496062992125984"/>
  <pageSetup paperSize="9" scale="60" orientation="landscape" r:id="rId1"/>
  <ignoredErrors>
    <ignoredError sqref="D561:E561 D553:E553 D477:E477 D486:E486 D531:E531 D456:E456 D315:E315" formulaRange="1"/>
    <ignoredError sqref="G73 G93 G59:G60 G75:G76 G79:G81 G91 G66 G284" formula="1"/>
  </ignoredErrors>
  <drawing r:id="rId2"/>
  <legacyDrawing r:id="rId3"/>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13" Type="http://schemas.openxmlformats.org/package/2006/relationships/digital-signature/signature" Target="sig13.xml"/><Relationship Id="rId18" Type="http://schemas.openxmlformats.org/package/2006/relationships/digital-signature/signature" Target="sig18.xml"/><Relationship Id="rId3" Type="http://schemas.openxmlformats.org/package/2006/relationships/digital-signature/signature" Target="sig3.xml"/><Relationship Id="rId21" Type="http://schemas.openxmlformats.org/package/2006/relationships/digital-signature/signature" Target="sig21.xml"/><Relationship Id="rId7" Type="http://schemas.openxmlformats.org/package/2006/relationships/digital-signature/signature" Target="sig7.xml"/><Relationship Id="rId12" Type="http://schemas.openxmlformats.org/package/2006/relationships/digital-signature/signature" Target="sig12.xml"/><Relationship Id="rId17" Type="http://schemas.openxmlformats.org/package/2006/relationships/digital-signature/signature" Target="sig17.xml"/><Relationship Id="rId25" Type="http://schemas.openxmlformats.org/package/2006/relationships/digital-signature/signature" Target="sig25.xml"/><Relationship Id="rId2" Type="http://schemas.openxmlformats.org/package/2006/relationships/digital-signature/signature" Target="sig2.xml"/><Relationship Id="rId16" Type="http://schemas.openxmlformats.org/package/2006/relationships/digital-signature/signature" Target="sig16.xml"/><Relationship Id="rId20" Type="http://schemas.openxmlformats.org/package/2006/relationships/digital-signature/signature" Target="sig20.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24" Type="http://schemas.openxmlformats.org/package/2006/relationships/digital-signature/signature" Target="sig24.xml"/><Relationship Id="rId5" Type="http://schemas.openxmlformats.org/package/2006/relationships/digital-signature/signature" Target="sig5.xml"/><Relationship Id="rId15" Type="http://schemas.openxmlformats.org/package/2006/relationships/digital-signature/signature" Target="sig15.xml"/><Relationship Id="rId23" Type="http://schemas.openxmlformats.org/package/2006/relationships/digital-signature/signature" Target="sig23.xml"/><Relationship Id="rId10" Type="http://schemas.openxmlformats.org/package/2006/relationships/digital-signature/signature" Target="sig10.xml"/><Relationship Id="rId19" Type="http://schemas.openxmlformats.org/package/2006/relationships/digital-signature/signature" Target="sig19.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 Id="rId22" Type="http://schemas.openxmlformats.org/package/2006/relationships/digital-signature/signature" Target="sig22.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abnkZlxNlSCHVOZ4bp7O/t2Bkh+a1uDr2S1tfx8aKtg=</DigestValue>
    </Reference>
    <Reference Type="http://www.w3.org/2000/09/xmldsig#Object" URI="#idOfficeObject">
      <DigestMethod Algorithm="http://www.w3.org/2001/04/xmlenc#sha256"/>
      <DigestValue>uCzv17F+SC+CrP3O59tTc9kQDT7C2yyzsDihXpjPAFA=</DigestValue>
    </Reference>
    <Reference Type="http://uri.etsi.org/01903#SignedProperties" URI="#idSignedProperties">
      <Transforms>
        <Transform Algorithm="http://www.w3.org/TR/2001/REC-xml-c14n-20010315"/>
      </Transforms>
      <DigestMethod Algorithm="http://www.w3.org/2001/04/xmlenc#sha256"/>
      <DigestValue>yDectGfbuIoplnmj6UKjHt4BZWEtOks98OehGFgDIMI=</DigestValue>
    </Reference>
    <Reference Type="http://www.w3.org/2000/09/xmldsig#Object" URI="#idValidSigLnImg">
      <DigestMethod Algorithm="http://www.w3.org/2001/04/xmlenc#sha256"/>
      <DigestValue>dBJcZtZ8+bGU69M0vLw/UNv/ZiuyBFCJlo0qr0SuvrA=</DigestValue>
    </Reference>
    <Reference Type="http://www.w3.org/2000/09/xmldsig#Object" URI="#idInvalidSigLnImg">
      <DigestMethod Algorithm="http://www.w3.org/2001/04/xmlenc#sha256"/>
      <DigestValue>rj0XOUbD8q7QG3kXEyARPRrB92RLgvS5rPIcP9N44ys=</DigestValue>
    </Reference>
  </SignedInfo>
  <SignatureValue>V42ltcuYiD6Gk4V06SN6g50RSGton4bUYBCS0jPoEdHLNgzlp2SZDZjTjisp9zqV023C9MU5xAZ3
UUsHZVfwDUtKOE+Cwi78EH0u9r8me1k9CKN1z2jo3GF9Pwitk2fb0wVC4mB4VdyCjEVfn321kpuh
gKQWdiIMjX8zga9hjEazOO7u3SEq9Pz+UnR7zayYSyswwe+tYR8GrTOpA5AnKB76xQseNE4JJiK4
MI+WIn3KPI1YDvxrqMeDjm/o778jP1vduAV+h2X/4pFQO5Valno8n3ti1CqNGJIMbat8+FUTTjqn
Jp6e+SIzWOWqyYREcCNfKuSNMYYCsrfgSUg30g==</SignatureValue>
  <KeyInfo>
    <X509Data>
      <X509Certificate>MIIIgzCCBmugAwIBAgIIMPkdLcy5vX4wDQYJKoZIhvcNAQELBQAwWjEaMBgGA1UEAwwRQ0EtRE9DVU1FTlRBIFMuQS4xFjAUBgNVBAUTDVJVQzgwMDUwMTcyLTExFzAVBgNVBAoMDkRPQ1VNRU5UQSBTLkEuMQswCQYDVQQGEwJQWTAeFw0yMzA3MTEyMDQyMDBaFw0yNTA3MTAyMDQyMDBaMIG/MSYwJAYDVQQDDB1FRFVBUkRPIEFMRlJFRE8gQVBVRCBNQVJUSU5FWjESMBAGA1UEBRMJQ0kxNzY2MjI5MRgwFgYDVQQqDA9FRFVBUkRPIEFMRlJFRE8xFjAUBgNVBAQMDUFQVUQgTUFSVElORVoxCzAJBgNVBAsMAkYyMTUwMwYDVQQKDCxDRVJUSUZJQ0FETyBDVUFMSUZJQ0FETyBERSBGSVJNQSBFTEVDVFJPTklDQTELMAkGA1UEBhMCUFkwggEiMA0GCSqGSIb3DQEBAQUAA4IBDwAwggEKAoIBAQCiYUlsPV3Pzh7l1JcrhS5vQ3qxR39LtinoS6uNhP7FQaN/psemrzn97V0jXxsG+v5PKyEg7f90TrVhcFzwsEqqVBSAmbK88JviArR1Vf1CyG2Rz8o4LsGjFmVX+snbWB7iU0lNcRT/MQ16osRrklrZZc+b/IKmfwmL86tLhkVe1Cvl+ZVlNwl8aqfkyM+QSA70tQpVD0+L6z5uxbgUZkBXFrb3N4gS5PSI4CwGVOXGJCsybQFhAuKJFliB2ALOEiaR1OQeGCr0riEpNZUwCIx5PiM3pkD6Zcxy+Fqef1be2ciukRrR3m3HG+1yHY5Bs03l7SDSKoyvZha6DL5vX1fV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lZHVhcHVk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Lw1WiwkilZCBQtYH1Uf687XXc3MA4GA1UdDwEB/wQEAwIF4DANBgkqhkiG9w0BAQsFAAOCAgEAuUFKe9m6PZSl8+YiyxTwfY31zq42Q6phY4X5PIijDyNyntFb51hNEoyCe5v3HyQEkGN8D2oPruwBad5hSSG8G+sBgqI4f+DllNYcBtt0WENeGSwF9LoG7RPk8vkNAywEKeb9s45i+SsvuezvTDNkPoZAaEYBbpBxKnbLMnk8ioIW1hrvapSxmcJaP2OaEXnyKg4juQb0u8QPykXZgbjz7v5vLnD+JrWDHpDoEiFV5DYdNgp8RW56EuMmSMp/1nAA5d/1duRCKcF34mZ8wQ6P/d+SjYAeLJqff/CWoWK/3fM8Erg5GhN2P3n8c0Qfz4RwpHwS56IzycgpOOXWZsdfnDiU2l5v66nKN2PTHppXIhH90yPNlYHyuM2zh/efPcXqNZAf+dSXeSbI+uifjjlneUPlgOhoIVWXm3BD3Xu/gaAV2WAloiuvuq+8o0LLmxz8W9dMRkGCnQ+aOSGD00LQaL6Gq3/rZFlxpvseyXOgx963+CciSO+k1AxJML+mekwklmaV6AqIii9BZ6QRaVRhD1PUPgMG+hENxM4umMtFPmuHyclV2abo6htv+Rxq7RBfNx02ADCiD7atoXiNRhqyULy2dmBdYTdfiszYfB+/Zyyb+bSv9TcG6Tk/doVBtw7M72CzdghNU8WxIuo2Te+nok07u4CH34TnGK7F04ueg9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2024-03-27T15:09:35Z</mdssi:Value>
        </mdssi:SignatureTime>
      </SignatureProperty>
    </SignatureProperties>
  </Object>
  <Object Id="idOfficeObject">
    <SignatureProperties>
      <SignatureProperty Id="idOfficeV1Details" Target="#idPackageSignature">
        <SignatureInfoV1 xmlns="http://schemas.microsoft.com/office/2006/digsig">
          <SetupID>{46E2E05C-7DDE-467D-82A2-6C3CFA2F0A7D}</SetupID>
          <SignatureText>Eduardo Apud</SignatureText>
          <SignatureImage/>
          <SignatureComments/>
          <WindowsVersion>10.0</WindowsVersion>
          <OfficeVersion>16.0.17231/26</OfficeVersion>
          <ApplicationVersion>16.0.17231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2024-03-27T15:09:35Z</xd:SigningTime>
          <xd:SigningCertificate>
            <xd:Cert>
              <xd:CertDigest>
                <DigestMethod Algorithm="http://www.w3.org/2001/04/xmlenc#sha256"/>
                <DigestValue>YQXRX6n72P9TjQGOU+vebSqOHGMkILfVP3Xu+EXjiaY=</DigestValue>
              </xd:CertDigest>
              <xd:IssuerSerial>
                <X509IssuerName>C=PY, O=DOCUMENTA S.A., SERIALNUMBER=RUC80050172-1, CN=CA-DOCUMENTA S.A.</X509IssuerName>
                <X509SerialNumber>3528883865566952830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gBAAB/AAAAAAAAAAAAAAClGwAAkQwAACBFTUYAAAEAeBsAAKo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gA3AC8AMwAvADIAMAAyADQAAAAGAAAABgAAAAQAAAAGAAAABAAAAAYAAAAGAAAABg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AAA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Object Id="idInvalidSigLnImg">AQAAAGwAAAAAAAAAAAAAABgBAAB/AAAAAAAAAAAAAAClGwAAkQwAACBFTUYAAAEA6CAAALE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FxQ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Fxc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E99EDU0p/xydDD50zDOV2145iAc4Ovt18wjK94POajU=</DigestValue>
    </Reference>
    <Reference Type="http://www.w3.org/2000/09/xmldsig#Object" URI="#idOfficeObject">
      <DigestMethod Algorithm="http://www.w3.org/2001/04/xmlenc#sha256"/>
      <DigestValue>pi83B3Cyf8qCdsPut9+zRLEqLcXuXDUH9x9Cz4Uywtg=</DigestValue>
    </Reference>
    <Reference Type="http://uri.etsi.org/01903#SignedProperties" URI="#idSignedProperties">
      <Transforms>
        <Transform Algorithm="http://www.w3.org/TR/2001/REC-xml-c14n-20010315"/>
      </Transforms>
      <DigestMethod Algorithm="http://www.w3.org/2001/04/xmlenc#sha256"/>
      <DigestValue>heEYG67oHulahln/n2MSOdn+ncLTl+6SDsHaVafiMXQ=</DigestValue>
    </Reference>
    <Reference Type="http://www.w3.org/2000/09/xmldsig#Object" URI="#idValidSigLnImg">
      <DigestMethod Algorithm="http://www.w3.org/2001/04/xmlenc#sha256"/>
      <DigestValue>02gHXD6rXOgrBv+s9VJ921mj1xJ87c1wlMdOiOcUqUA=</DigestValue>
    </Reference>
    <Reference Type="http://www.w3.org/2000/09/xmldsig#Object" URI="#idInvalidSigLnImg">
      <DigestMethod Algorithm="http://www.w3.org/2001/04/xmlenc#sha256"/>
      <DigestValue>ssASLYc8PcyYXNVXSJlx9cVyiYgS+3bzpuRnqkOS7o4=</DigestValue>
    </Reference>
  </SignedInfo>
  <SignatureValue>l0yhpJsRrbx6DcCe/m62FfCuOSKEiHD4oWlZWsP2JFjkuVRp0rvUPUtZC2UhZP6T7KdnP93mOlH7
xbrzOkHP45CYH4fYFeoWJPdgQTBpRyxs4NltmVDw+8rgmbZBMyNwj6hl66WDZetS8hMQuzRebRZg
K+udYNM0b3qEFwOQjG4R6ICU54w3Agr++4iEXewIlN7XyZRWA1BLLnEj9iJhoqol9PKxNysxUr+7
Z1z/ThOpjzIQorbyXsDIWH1FZSgm7uSC03g5ZN84/9kbdCcn4mhWbO0oRUb9nO8vzsqeGe0xlPhy
2whYCzJ8St04FnKqwleCxRkN++4bf6x5SFiSjA==</SignatureValue>
  <KeyInfo>
    <X509Data>
      <X509Certificate>MIIIlTCCBn2gAwIBAgIIaKvdCqNwQBQwDQYJKoZIhvcNAQELBQAwWjEaMBgGA1UEAwwRQ0EtRE9DVU1FTlRBIFMuQS4xFjAUBgNVBAUTDVJVQzgwMDUwMTcyLTExFzAVBgNVBAoMDkRPQ1VNRU5UQSBTLkEuMQswCQYDVQQGEwJQWTAeFw0yMzA4MDMxODU0MDBaFw0yNTA4MDIxODU0MDBaMIHFMSkwJwYDVQQDDCBDRVNBUiBEQU5JRUwgRkVSTkFOREVaIFNDSE5FSURFUjESMBAGA1UEBRMJQ0kyNTI4ODY5MRUwEwYDVQQqDAxDRVNBUiBEQU5JRUwxHDAaBgNVBAQME0ZFUk5BTkRFWiBTQ0hORUlERVIxCzAJBgNVBAsMAkYyMTUwMwYDVQQKDCxDRVJUSUZJQ0FETyBDVUFMSUZJQ0FETyBERSBGSVJNQSBFTEVDVFJPTklDQTELMAkGA1UEBhMCUFkwggEiMA0GCSqGSIb3DQEBAQUAA4IBDwAwggEKAoIBAQCntXf6qsq+9S7GVp5b6OF/GnNM7WtAyf491Z6ExoKn/SX/hM7nI2+8/PexPNLreXqFxDRy2XioceQGy/tjJb7Ay2h05sCya09xy+AfZOeT4pmDkN2JfkNatIfmj0vpAAzEeoZ1dT+oMogU9E1oyLKaELC1xsVYVqOO7QKT8+hTP9rELs0IrtgDavcItQupc2mFKigZfAq+MrEWRdQi+Z+RF/l/QAKsSjioE7BC263dDMlk6/zuGv5v6olIVu0Qrqwp6pIRm6w6LGMH81xc9QPAcWzSLlraQhEdOesCYqPiyY/Nhu0lYzX3UQge5zFnQGuYnlzqjUN/Pxge3Qg5g8xLAgMBAAGjggPxMIID7TAMBgNVHRMBAf8EAjAAMB8GA1UdIwQYMBaAFKE9hSvN2CyWHzkCDJ9TO1jYlQt7MIGUBggrBgEFBQcBAQSBhzCBhDBVBggrBgEFBQcwAoZJaHR0cHM6Ly93d3cuZGlnaXRvLmNvbS5weS91cGxvYWRzL2NlcnRpZmljYWRvLWRvY3VtZW50YS1zYS0xNTM1MTE3NzcxLmNydDArBggrBgEFBQcwAYYfaHR0cHM6Ly93d3cuZGlnaXRvLmNvbS5weS9vY3NwLzBUBgNVHREETTBLgR1jZXNhci5mZXJuYW5k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ns/8JkqBmuvgu02DVwJprNI6RRMA4GA1UdDwEB/wQEAwIF4DANBgkqhkiG9w0BAQsFAAOCAgEAVOk+MXBQuOpeX5Hw8VwYUdz9IJpDiDGwArna78s3F45Mjb3eIIIZTWhnrHtxQrr2pMrwysdCttGlQhsuji3TXY50l4MccCfD7IYhi+J9zTK1IU3vZJpVmy+3P2tDuQDGVZUkyTBSsaAVx/hY1yGOh3FQTV6xi6sNc35bQgbHJ0u9yuPuOwQvHxc5cpHXVEvAHblgdwx4NPifuVUtHdhq/fTfWmLItjERWZDodTlkEaVyi25co5CUch8Mx47km62Vt7Dt/+Ux81PMD3vV8QsUhTLnMLqdd1HEwPT8qSNgLq17tGrGDc1NOLRiAlSJ1cFOnnblQWbCR6FwpRa675NxX1LQ0PD6Veixs/XQ/EYo2tSTYsRQRQnBpIlNiR5C02IjR8D7geLYuG2EOCoN/Q20p6NzEjQDn2Vh/cJzR1M40INgaaETzRQn1CkR/7wMGRbRSTfg5Lh9fIVF3WrfCygUqoz9DG1roF7+NxxQAlXdrx5bBaGVtn3ULv/drBTqwoCxkbiVfiHNk6SwaWpTq6XvRLBCsUQ5xt3lWGTFPWSUwy1AeOE0iwdPvSgRRiIYoX9JjnGMDwvHcQByaY0Gtr5qUxyBgUHuM/nUTOIHiJpjVPJ7pohvXI4ZTYwC3TCuDIMdiySz0QDKyGHTFUWuWHd4rcW2WIKwf3I/wSlam3FgnE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2024-03-27T21:48:44Z</mdssi:Value>
        </mdssi:SignatureTime>
      </SignatureProperty>
    </SignatureProperties>
  </Object>
  <Object Id="idOfficeObject">
    <SignatureProperties>
      <SignatureProperty Id="idOfficeV1Details" Target="#idPackageSignature">
        <SignatureInfoV1 xmlns="http://schemas.microsoft.com/office/2006/digsig">
          <SetupID>{0A128CB4-4529-415A-844C-FADCB79BCEA4}</SetupID>
          <SignatureText>César Fernández</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2024-03-27T21:48:44Z</xd:SigningTime>
          <xd:SigningCertificate>
            <xd:Cert>
              <xd:CertDigest>
                <DigestMethod Algorithm="http://www.w3.org/2001/04/xmlenc#sha256"/>
                <DigestValue>gfn0kAOL9tJphcXRT0sYZnLonupPeJuaeSPiSg7bpns=</DigestValue>
              </xd:CertDigest>
              <xd:IssuerSerial>
                <X509IssuerName>C=PY, O=DOCUMENTA S.A., SERIALNUMBER=RUC80050172-1, CN=CA-DOCUMENTA S.A.</X509IssuerName>
                <X509SerialNumber>7542365038723481620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CABAAB/AAAAAAAAAAAAAAA6FAAA/AgAACBFTUYAAAEAuBsAAKo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mN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OeW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N8N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e6Q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Object Id="idInvalidSigLnImg">AQAAAGwAAAAAAAAAAAAAACABAAB/AAAAAAAAAAAAAAA6FAAA/AgAACBFTUYAAAEAKCEAALE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EEN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f3I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RdWBwKEqFf6Wg60/u/wABLNt9MPCpAbQX3zs+cwJw2Y=</DigestValue>
    </Reference>
    <Reference Type="http://www.w3.org/2000/09/xmldsig#Object" URI="#idOfficeObject">
      <DigestMethod Algorithm="http://www.w3.org/2001/04/xmlenc#sha256"/>
      <DigestValue>HMic7YmgYI3gJ8owf54Vujh0TvSA3Z7rpQkOQnRghdA=</DigestValue>
    </Reference>
    <Reference Type="http://uri.etsi.org/01903#SignedProperties" URI="#idSignedProperties">
      <Transforms>
        <Transform Algorithm="http://www.w3.org/TR/2001/REC-xml-c14n-20010315"/>
      </Transforms>
      <DigestMethod Algorithm="http://www.w3.org/2001/04/xmlenc#sha256"/>
      <DigestValue>Ix52d82zoBQG5rxGs3mt64qNbObtT6T7S65fQHFzJks=</DigestValue>
    </Reference>
    <Reference Type="http://www.w3.org/2000/09/xmldsig#Object" URI="#idValidSigLnImg">
      <DigestMethod Algorithm="http://www.w3.org/2001/04/xmlenc#sha256"/>
      <DigestValue>DDdvfMAaMuIwxVAfimBhB6KCWEhajWTlYuwOwB+89kk=</DigestValue>
    </Reference>
    <Reference Type="http://www.w3.org/2000/09/xmldsig#Object" URI="#idInvalidSigLnImg">
      <DigestMethod Algorithm="http://www.w3.org/2001/04/xmlenc#sha256"/>
      <DigestValue>ssASLYc8PcyYXNVXSJlx9cVyiYgS+3bzpuRnqkOS7o4=</DigestValue>
    </Reference>
  </SignedInfo>
  <SignatureValue>hMWjcvwPl/6jkWzR/NdisERV3PRzDxjlRmadZwSFX7szBLefn5NFGy0ihtQ6CtL89Zy39q27RGOB
FEyu+Sjc6aL+o0jEUpBX6sKeU4MwIR3XvabpYj60rXsB79mS03lDvoBKBMzpkCVw2UG+TmiBhdsf
rxlowbdnQcXYVwfcFmZgegZbX6uNJhuLszVxRvFxXBeHIZXoFW6GhHXTZOSJuJry1qAOJ3gsIZU0
Hf3Kr99CwW8uoFSMhaLTXqoiPIjvZ6K9ig2VlRhkf6eCyAvUwxmvq2fn89vzOCDCDChgdcow3YAM
DVREsoNp2V2aI0uIqtNE9EXUouMGOVhvBaQcYQ==</SignatureValue>
  <KeyInfo>
    <X509Data>
      <X509Certificate>MIIIlTCCBn2gAwIBAgIIaKvdCqNwQBQwDQYJKoZIhvcNAQELBQAwWjEaMBgGA1UEAwwRQ0EtRE9DVU1FTlRBIFMuQS4xFjAUBgNVBAUTDVJVQzgwMDUwMTcyLTExFzAVBgNVBAoMDkRPQ1VNRU5UQSBTLkEuMQswCQYDVQQGEwJQWTAeFw0yMzA4MDMxODU0MDBaFw0yNTA4MDIxODU0MDBaMIHFMSkwJwYDVQQDDCBDRVNBUiBEQU5JRUwgRkVSTkFOREVaIFNDSE5FSURFUjESMBAGA1UEBRMJQ0kyNTI4ODY5MRUwEwYDVQQqDAxDRVNBUiBEQU5JRUwxHDAaBgNVBAQME0ZFUk5BTkRFWiBTQ0hORUlERVIxCzAJBgNVBAsMAkYyMTUwMwYDVQQKDCxDRVJUSUZJQ0FETyBDVUFMSUZJQ0FETyBERSBGSVJNQSBFTEVDVFJPTklDQTELMAkGA1UEBhMCUFkwggEiMA0GCSqGSIb3DQEBAQUAA4IBDwAwggEKAoIBAQCntXf6qsq+9S7GVp5b6OF/GnNM7WtAyf491Z6ExoKn/SX/hM7nI2+8/PexPNLreXqFxDRy2XioceQGy/tjJb7Ay2h05sCya09xy+AfZOeT4pmDkN2JfkNatIfmj0vpAAzEeoZ1dT+oMogU9E1oyLKaELC1xsVYVqOO7QKT8+hTP9rELs0IrtgDavcItQupc2mFKigZfAq+MrEWRdQi+Z+RF/l/QAKsSjioE7BC263dDMlk6/zuGv5v6olIVu0Qrqwp6pIRm6w6LGMH81xc9QPAcWzSLlraQhEdOesCYqPiyY/Nhu0lYzX3UQge5zFnQGuYnlzqjUN/Pxge3Qg5g8xLAgMBAAGjggPxMIID7TAMBgNVHRMBAf8EAjAAMB8GA1UdIwQYMBaAFKE9hSvN2CyWHzkCDJ9TO1jYlQt7MIGUBggrBgEFBQcBAQSBhzCBhDBVBggrBgEFBQcwAoZJaHR0cHM6Ly93d3cuZGlnaXRvLmNvbS5weS91cGxvYWRzL2NlcnRpZmljYWRvLWRvY3VtZW50YS1zYS0xNTM1MTE3NzcxLmNydDArBggrBgEFBQcwAYYfaHR0cHM6Ly93d3cuZGlnaXRvLmNvbS5weS9vY3NwLzBUBgNVHREETTBLgR1jZXNhci5mZXJuYW5k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ns/8JkqBmuvgu02DVwJprNI6RRMA4GA1UdDwEB/wQEAwIF4DANBgkqhkiG9w0BAQsFAAOCAgEAVOk+MXBQuOpeX5Hw8VwYUdz9IJpDiDGwArna78s3F45Mjb3eIIIZTWhnrHtxQrr2pMrwysdCttGlQhsuji3TXY50l4MccCfD7IYhi+J9zTK1IU3vZJpVmy+3P2tDuQDGVZUkyTBSsaAVx/hY1yGOh3FQTV6xi6sNc35bQgbHJ0u9yuPuOwQvHxc5cpHXVEvAHblgdwx4NPifuVUtHdhq/fTfWmLItjERWZDodTlkEaVyi25co5CUch8Mx47km62Vt7Dt/+Ux81PMD3vV8QsUhTLnMLqdd1HEwPT8qSNgLq17tGrGDc1NOLRiAlSJ1cFOnnblQWbCR6FwpRa675NxX1LQ0PD6Veixs/XQ/EYo2tSTYsRQRQnBpIlNiR5C02IjR8D7geLYuG2EOCoN/Q20p6NzEjQDn2Vh/cJzR1M40INgaaETzRQn1CkR/7wMGRbRSTfg5Lh9fIVF3WrfCygUqoz9DG1roF7+NxxQAlXdrx5bBaGVtn3ULv/drBTqwoCxkbiVfiHNk6SwaWpTq6XvRLBCsUQ5xt3lWGTFPWSUwy1AeOE0iwdPvSgRRiIYoX9JjnGMDwvHcQByaY0Gtr5qUxyBgUHuM/nUTOIHiJpjVPJ7pohvXI4ZTYwC3TCuDIMdiySz0QDKyGHTFUWuWHd4rcW2WIKwf3I/wSlam3FgnE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2024-03-27T21:48:57Z</mdssi:Value>
        </mdssi:SignatureTime>
      </SignatureProperty>
    </SignatureProperties>
  </Object>
  <Object Id="idOfficeObject">
    <SignatureProperties>
      <SignatureProperty Id="idOfficeV1Details" Target="#idPackageSignature">
        <SignatureInfoV1 xmlns="http://schemas.microsoft.com/office/2006/digsig">
          <SetupID>{CB862042-D292-4237-A7A6-C58F3BFE29F0}</SetupID>
          <SignatureText>César Fernández</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2024-03-27T21:48:57Z</xd:SigningTime>
          <xd:SigningCertificate>
            <xd:Cert>
              <xd:CertDigest>
                <DigestMethod Algorithm="http://www.w3.org/2001/04/xmlenc#sha256"/>
                <DigestValue>gfn0kAOL9tJphcXRT0sYZnLonupPeJuaeSPiSg7bpns=</DigestValue>
              </xd:CertDigest>
              <xd:IssuerSerial>
                <X509IssuerName>C=PY, O=DOCUMENTA S.A., SERIALNUMBER=RUC80050172-1, CN=CA-DOCUMENTA S.A.</X509IssuerName>
                <X509SerialNumber>7542365038723481620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CABAAB/AAAAAAAAAAAAAAA6FAAA/AgAACBFTUYAAAEAuBsAAKo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7f8GAAAABgAAAAQAAAAGAAAABAAAAAYAAAAGAAAABg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AAA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AAA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Object Id="idInvalidSigLnImg">AQAAAGwAAAAAAAAAAAAAACABAAB/AAAAAAAAAAAAAAA6FAAA/AgAACBFTUYAAAEAKCEAALE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EEN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f3I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qvxZFM0fgnSgULjYviSB9c7umKnyFJG26/fxyQq0DhQ=</DigestValue>
    </Reference>
    <Reference Type="http://www.w3.org/2000/09/xmldsig#Object" URI="#idOfficeObject">
      <DigestMethod Algorithm="http://www.w3.org/2001/04/xmlenc#sha256"/>
      <DigestValue>7Cwi8f5qbEVfkiDAbjsdmO/5nuhmQ9I/MmwLbyJpJbk=</DigestValue>
    </Reference>
    <Reference Type="http://uri.etsi.org/01903#SignedProperties" URI="#idSignedProperties">
      <Transforms>
        <Transform Algorithm="http://www.w3.org/TR/2001/REC-xml-c14n-20010315"/>
      </Transforms>
      <DigestMethod Algorithm="http://www.w3.org/2001/04/xmlenc#sha256"/>
      <DigestValue>OB/NYRyJ3osxad2na2cETKSun5OIP2FUrZzLIp3NyGQ=</DigestValue>
    </Reference>
    <Reference Type="http://www.w3.org/2000/09/xmldsig#Object" URI="#idValidSigLnImg">
      <DigestMethod Algorithm="http://www.w3.org/2001/04/xmlenc#sha256"/>
      <DigestValue>6ylS8/GThM+Sq4Ci1kyAW7oC0EF7yC1eHLtQSW+mmTg=</DigestValue>
    </Reference>
    <Reference Type="http://www.w3.org/2000/09/xmldsig#Object" URI="#idInvalidSigLnImg">
      <DigestMethod Algorithm="http://www.w3.org/2001/04/xmlenc#sha256"/>
      <DigestValue>ssASLYc8PcyYXNVXSJlx9cVyiYgS+3bzpuRnqkOS7o4=</DigestValue>
    </Reference>
  </SignedInfo>
  <SignatureValue>SCeojkpVqdaatvgNAEYYtqqCfdV3XXl3/hFDPGJ+34TqWw8LZFepWYJhIbXPppyQYaFmPesbe+pG
m/DSJfKmE1odJq1NGBNS3GQvvXBj8oNWnTmJOmW3cLzfWry3DvMEe88L+++iSo7/7WJOhM/0CMb6
W1K5uKiIzDOL0+7z9/viq0mX4z1V4kp9hmNwkm+Thd2HvtPQtXiqsw/BM15qxnVsBq3e56gfwHkz
9cjhoBoXZmslhdnEVFvmUMNgWFKueldhd8U9OzpDHGhQIyXh/iDhzGUZirkCquWePiwvYXKgIHk+
h+XrCPUnGo1fZugpc+96VpGbN2eUBGokdhdKMw==</SignatureValue>
  <KeyInfo>
    <X509Data>
      <X509Certificate>MIIIlTCCBn2gAwIBAgIIaKvdCqNwQBQwDQYJKoZIhvcNAQELBQAwWjEaMBgGA1UEAwwRQ0EtRE9DVU1FTlRBIFMuQS4xFjAUBgNVBAUTDVJVQzgwMDUwMTcyLTExFzAVBgNVBAoMDkRPQ1VNRU5UQSBTLkEuMQswCQYDVQQGEwJQWTAeFw0yMzA4MDMxODU0MDBaFw0yNTA4MDIxODU0MDBaMIHFMSkwJwYDVQQDDCBDRVNBUiBEQU5JRUwgRkVSTkFOREVaIFNDSE5FSURFUjESMBAGA1UEBRMJQ0kyNTI4ODY5MRUwEwYDVQQqDAxDRVNBUiBEQU5JRUwxHDAaBgNVBAQME0ZFUk5BTkRFWiBTQ0hORUlERVIxCzAJBgNVBAsMAkYyMTUwMwYDVQQKDCxDRVJUSUZJQ0FETyBDVUFMSUZJQ0FETyBERSBGSVJNQSBFTEVDVFJPTklDQTELMAkGA1UEBhMCUFkwggEiMA0GCSqGSIb3DQEBAQUAA4IBDwAwggEKAoIBAQCntXf6qsq+9S7GVp5b6OF/GnNM7WtAyf491Z6ExoKn/SX/hM7nI2+8/PexPNLreXqFxDRy2XioceQGy/tjJb7Ay2h05sCya09xy+AfZOeT4pmDkN2JfkNatIfmj0vpAAzEeoZ1dT+oMogU9E1oyLKaELC1xsVYVqOO7QKT8+hTP9rELs0IrtgDavcItQupc2mFKigZfAq+MrEWRdQi+Z+RF/l/QAKsSjioE7BC263dDMlk6/zuGv5v6olIVu0Qrqwp6pIRm6w6LGMH81xc9QPAcWzSLlraQhEdOesCYqPiyY/Nhu0lYzX3UQge5zFnQGuYnlzqjUN/Pxge3Qg5g8xLAgMBAAGjggPxMIID7TAMBgNVHRMBAf8EAjAAMB8GA1UdIwQYMBaAFKE9hSvN2CyWHzkCDJ9TO1jYlQt7MIGUBggrBgEFBQcBAQSBhzCBhDBVBggrBgEFBQcwAoZJaHR0cHM6Ly93d3cuZGlnaXRvLmNvbS5weS91cGxvYWRzL2NlcnRpZmljYWRvLWRvY3VtZW50YS1zYS0xNTM1MTE3NzcxLmNydDArBggrBgEFBQcwAYYfaHR0cHM6Ly93d3cuZGlnaXRvLmNvbS5weS9vY3NwLzBUBgNVHREETTBLgR1jZXNhci5mZXJuYW5k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ns/8JkqBmuvgu02DVwJprNI6RRMA4GA1UdDwEB/wQEAwIF4DANBgkqhkiG9w0BAQsFAAOCAgEAVOk+MXBQuOpeX5Hw8VwYUdz9IJpDiDGwArna78s3F45Mjb3eIIIZTWhnrHtxQrr2pMrwysdCttGlQhsuji3TXY50l4MccCfD7IYhi+J9zTK1IU3vZJpVmy+3P2tDuQDGVZUkyTBSsaAVx/hY1yGOh3FQTV6xi6sNc35bQgbHJ0u9yuPuOwQvHxc5cpHXVEvAHblgdwx4NPifuVUtHdhq/fTfWmLItjERWZDodTlkEaVyi25co5CUch8Mx47km62Vt7Dt/+Ux81PMD3vV8QsUhTLnMLqdd1HEwPT8qSNgLq17tGrGDc1NOLRiAlSJ1cFOnnblQWbCR6FwpRa675NxX1LQ0PD6Veixs/XQ/EYo2tSTYsRQRQnBpIlNiR5C02IjR8D7geLYuG2EOCoN/Q20p6NzEjQDn2Vh/cJzR1M40INgaaETzRQn1CkR/7wMGRbRSTfg5Lh9fIVF3WrfCygUqoz9DG1roF7+NxxQAlXdrx5bBaGVtn3ULv/drBTqwoCxkbiVfiHNk6SwaWpTq6XvRLBCsUQ5xt3lWGTFPWSUwy1AeOE0iwdPvSgRRiIYoX9JjnGMDwvHcQByaY0Gtr5qUxyBgUHuM/nUTOIHiJpjVPJ7pohvXI4ZTYwC3TCuDIMdiySz0QDKyGHTFUWuWHd4rcW2WIKwf3I/wSlam3FgnE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2024-03-27T21:49:10Z</mdssi:Value>
        </mdssi:SignatureTime>
      </SignatureProperty>
    </SignatureProperties>
  </Object>
  <Object Id="idOfficeObject">
    <SignatureProperties>
      <SignatureProperty Id="idOfficeV1Details" Target="#idPackageSignature">
        <SignatureInfoV1 xmlns="http://schemas.microsoft.com/office/2006/digsig">
          <SetupID>{6EADC0F3-B437-437E-9058-5F5CAFB50070}</SetupID>
          <SignatureText>César Fernández</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2024-03-27T21:49:10Z</xd:SigningTime>
          <xd:SigningCertificate>
            <xd:Cert>
              <xd:CertDigest>
                <DigestMethod Algorithm="http://www.w3.org/2001/04/xmlenc#sha256"/>
                <DigestValue>gfn0kAOL9tJphcXRT0sYZnLonupPeJuaeSPiSg7bpns=</DigestValue>
              </xd:CertDigest>
              <xd:IssuerSerial>
                <X509IssuerName>C=PY, O=DOCUMENTA S.A., SERIALNUMBER=RUC80050172-1, CN=CA-DOCUMENTA S.A.</X509IssuerName>
                <X509SerialNumber>7542365038723481620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CABAAB/AAAAAAAAAAAAAAA6FAAA/AgAACBFTUYAAAEAuBsAAKo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AAA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AAA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Object Id="idInvalidSigLnImg">AQAAAGwAAAAAAAAAAAAAACABAAB/AAAAAAAAAAAAAAA6FAAA/AgAACBFTUYAAAEAKCEAALE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EEN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f3I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TlsrM5jU3b5FZwGuaH7jJ9k/ysQn/3b8scZSCLSHw3s=</DigestValue>
    </Reference>
    <Reference Type="http://www.w3.org/2000/09/xmldsig#Object" URI="#idOfficeObject">
      <DigestMethod Algorithm="http://www.w3.org/2001/04/xmlenc#sha256"/>
      <DigestValue>FJXapwimihrs47WhI4Ob8CYp4AjocXJ73uuaccbNY5o=</DigestValue>
    </Reference>
    <Reference Type="http://uri.etsi.org/01903#SignedProperties" URI="#idSignedProperties">
      <Transforms>
        <Transform Algorithm="http://www.w3.org/TR/2001/REC-xml-c14n-20010315"/>
      </Transforms>
      <DigestMethod Algorithm="http://www.w3.org/2001/04/xmlenc#sha256"/>
      <DigestValue>VXhVh+ew8XPEL1iQr3c5cxTkvwIm1U+VammZ5itAcHs=</DigestValue>
    </Reference>
    <Reference Type="http://www.w3.org/2000/09/xmldsig#Object" URI="#idValidSigLnImg">
      <DigestMethod Algorithm="http://www.w3.org/2001/04/xmlenc#sha256"/>
      <DigestValue>D8XBb3hf938C5Gl0zpVw85i+zNnclfLjA+YI4tm/oS0=</DigestValue>
    </Reference>
    <Reference Type="http://www.w3.org/2000/09/xmldsig#Object" URI="#idInvalidSigLnImg">
      <DigestMethod Algorithm="http://www.w3.org/2001/04/xmlenc#sha256"/>
      <DigestValue>IBebEylwXCEFFakE5PiZ8jgD6oiXCkvYb2ExMzIAArA=</DigestValue>
    </Reference>
  </SignedInfo>
  <SignatureValue>lvLifNMck4aKVGx/+WM3otxmrhUVeNIar5PAI/Czym/yTMm0clZAYEe33LoJ70IF3ksZdgp3B7T1
LpQ8cIXF8saZktBGp/9p3ybbRhJTURDSNAdJkBlgg26OjsyVGXvXMZiJhf7ZWjhwLNfz+QVsFpu5
nkcAJiOoxHF+B3V8U3ZvzYw7wpnFIjdFGU2a0Y3OsGNN2UoTYhXQmZhOgQLBaR4RXyG2QVjkR7zF
mrhHmEVTpPRh20/L2+rWsZm//BmSnH+afSIpvksdYWZeLQeFU4oIDvwGstaS1mwlfSiCdZ1eXJvF
exBPIKl+JwgCF5/gwFmlb/6gaNs57/2QBBAO8Q==</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2024-03-27T21:50:11Z</mdssi:Value>
        </mdssi:SignatureTime>
      </SignatureProperty>
    </SignatureProperties>
  </Object>
  <Object Id="idOfficeObject">
    <SignatureProperties>
      <SignatureProperty Id="idOfficeV1Details" Target="#idPackageSignature">
        <SignatureInfoV1 xmlns="http://schemas.microsoft.com/office/2006/digsig">
          <SetupID>{6213A08B-96AF-43ED-A5EA-B1E6F0A7098A}</SetupID>
          <SignatureText>Gustavo Segovia</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2024-03-27T21:50:11Z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8BAAB/AAAAAAAAAAAAAAAKEwAA/AgAACBFTUYAAAEAxBsAAKo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AAA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P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Object Id="idInvalidSigLnImg">AQAAAGwAAAAAAAAAAAAAAA8BAAB/AAAAAAAAAAAAAAAKEwAA/AgAACBFTUYAAAEANCEAALE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EEN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A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GkaziVUjJ2rc1Nu8IXyEoKNjzGUhDI6275xkofWktbU=</DigestValue>
    </Reference>
    <Reference Type="http://www.w3.org/2000/09/xmldsig#Object" URI="#idOfficeObject">
      <DigestMethod Algorithm="http://www.w3.org/2001/04/xmlenc#sha256"/>
      <DigestValue>Rc+bz4yTGtsjlctBr+CD6qQgu2a+Ymdm8OJSoLVz0Zs=</DigestValue>
    </Reference>
    <Reference Type="http://uri.etsi.org/01903#SignedProperties" URI="#idSignedProperties">
      <Transforms>
        <Transform Algorithm="http://www.w3.org/TR/2001/REC-xml-c14n-20010315"/>
      </Transforms>
      <DigestMethod Algorithm="http://www.w3.org/2001/04/xmlenc#sha256"/>
      <DigestValue>hxxbdG65VXkAkSOs5t/IePkRfaz55r4RJTQAkTh1eNA=</DigestValue>
    </Reference>
    <Reference Type="http://www.w3.org/2000/09/xmldsig#Object" URI="#idValidSigLnImg">
      <DigestMethod Algorithm="http://www.w3.org/2001/04/xmlenc#sha256"/>
      <DigestValue>D8XBb3hf938C5Gl0zpVw85i+zNnclfLjA+YI4tm/oS0=</DigestValue>
    </Reference>
    <Reference Type="http://www.w3.org/2000/09/xmldsig#Object" URI="#idInvalidSigLnImg">
      <DigestMethod Algorithm="http://www.w3.org/2001/04/xmlenc#sha256"/>
      <DigestValue>IBebEylwXCEFFakE5PiZ8jgD6oiXCkvYb2ExMzIAArA=</DigestValue>
    </Reference>
  </SignedInfo>
  <SignatureValue>k/48A1+tOhHv09zlhDagmjBcXysyF5t67mkPLXXfDir8ciuBkucZGyAcm6g8X8RAD7ZZkHTUjMk0
QgFW7SdfjoBFZSXQSAQ7UxD6xOR3FMaNjSSoTp+z3ERohJwfoyQ8NbYE3TMTikHjTsTMt1m5RNKJ
1FBgo+KlEc5cDoD+P5DcGYz/L1xb9Nkv4jBjEh9b+J7igkrY+JjUzgDDl36ejTg/IRn1tryqQjdc
pLNm9nQNkVYgSjLEm4fduB0PhOrZx4eoQhVWKUytyUAYjIA3nJkgWe8Pcv4cDwVzTcdFuXucDTb+
xX2hDY3QAYM950cFA/j2DYKWLQ2g6hPQncvw5Q==</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2024-03-27T21:50:42Z</mdssi:Value>
        </mdssi:SignatureTime>
      </SignatureProperty>
    </SignatureProperties>
  </Object>
  <Object Id="idOfficeObject">
    <SignatureProperties>
      <SignatureProperty Id="idOfficeV1Details" Target="#idPackageSignature">
        <SignatureInfoV1 xmlns="http://schemas.microsoft.com/office/2006/digsig">
          <SetupID>{13A8D4E2-16C1-462C-9556-050570216095}</SetupID>
          <SignatureText>Gustavo Segovia</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2024-03-27T21:50:42Z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8BAAB/AAAAAAAAAAAAAAAKEwAA/AgAACBFTUYAAAEAxBsAAKo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AAA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P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Object Id="idInvalidSigLnImg">AQAAAGwAAAAAAAAAAAAAAA8BAAB/AAAAAAAAAAAAAAAKEwAA/AgAACBFTUYAAAEANCEAALE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EEN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A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Nu5ECsUtos8RU1ESKrPafW4Lf/uzfJgTT6vhF59MxEc=</DigestValue>
    </Reference>
    <Reference Type="http://www.w3.org/2000/09/xmldsig#Object" URI="#idOfficeObject">
      <DigestMethod Algorithm="http://www.w3.org/2001/04/xmlenc#sha256"/>
      <DigestValue>jvPuN9GyIEa83ZlCO3y3FbuGhB6uN9SyRR8qmtzALlI=</DigestValue>
    </Reference>
    <Reference Type="http://uri.etsi.org/01903#SignedProperties" URI="#idSignedProperties">
      <Transforms>
        <Transform Algorithm="http://www.w3.org/TR/2001/REC-xml-c14n-20010315"/>
      </Transforms>
      <DigestMethod Algorithm="http://www.w3.org/2001/04/xmlenc#sha256"/>
      <DigestValue>9AiZUIR6wnEFdKHQF3zyBfKB/PpJXUm1iHYj4fH65Bs=</DigestValue>
    </Reference>
    <Reference Type="http://www.w3.org/2000/09/xmldsig#Object" URI="#idValidSigLnImg">
      <DigestMethod Algorithm="http://www.w3.org/2001/04/xmlenc#sha256"/>
      <DigestValue>D8XBb3hf938C5Gl0zpVw85i+zNnclfLjA+YI4tm/oS0=</DigestValue>
    </Reference>
    <Reference Type="http://www.w3.org/2000/09/xmldsig#Object" URI="#idInvalidSigLnImg">
      <DigestMethod Algorithm="http://www.w3.org/2001/04/xmlenc#sha256"/>
      <DigestValue>IBebEylwXCEFFakE5PiZ8jgD6oiXCkvYb2ExMzIAArA=</DigestValue>
    </Reference>
  </SignedInfo>
  <SignatureValue>C3LVdLU7kNAdTZFdRWDlWW/wkZgt15dORe9MRQnlOIywLL/p0zKWv6FCbL1L893cFaXXjaJxWA4N
Mi9SK2c+YaoVScsLmN88+sT4fWtGiElMAWPRac4bwEmz4PoZeLBM33c6359aTveVrqp0//PGQNJ0
IiR4HD7BhRQm7YGjc+x4P7/JjZ0CI0IgoFGCAavKAPphKsMNIwNOTAxsQgleCtepqY6TuHrKyHZ1
GWlA/sWztZ9E40UOsfEkfRSO6pd0xtWaDdJemXDcvNAe38BWlBAdQlvl8ida/yucFzLDN5LJZi4F
318eudIclS77OZ+1UafeDAcHwPsHVgjC/fGDGQ==</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2024-03-27T21:50:55Z</mdssi:Value>
        </mdssi:SignatureTime>
      </SignatureProperty>
    </SignatureProperties>
  </Object>
  <Object Id="idOfficeObject">
    <SignatureProperties>
      <SignatureProperty Id="idOfficeV1Details" Target="#idPackageSignature">
        <SignatureInfoV1 xmlns="http://schemas.microsoft.com/office/2006/digsig">
          <SetupID>{CC04C384-B0A7-4375-8150-75D1E3653D01}</SetupID>
          <SignatureText>Gustavo Segovia</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2024-03-27T21:50:55Z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8BAAB/AAAAAAAAAAAAAAAKEwAA/AgAACBFTUYAAAEAxBsAAKo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AAA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P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Object Id="idInvalidSigLnImg">AQAAAGwAAAAAAAAAAAAAAA8BAAB/AAAAAAAAAAAAAAAKEwAA/AgAACBFTUYAAAEANCEAALE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EEN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A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cuAFxbeWQ/jwGTKq7LcO+ecSpMLkdWBKxQMNMWLmcpY=</DigestValue>
    </Reference>
    <Reference Type="http://www.w3.org/2000/09/xmldsig#Object" URI="#idOfficeObject">
      <DigestMethod Algorithm="http://www.w3.org/2001/04/xmlenc#sha256"/>
      <DigestValue>Lkp80tepZxlhb8cTau99lyX0ig9hVtcgscHclSyeGa8=</DigestValue>
    </Reference>
    <Reference Type="http://uri.etsi.org/01903#SignedProperties" URI="#idSignedProperties">
      <Transforms>
        <Transform Algorithm="http://www.w3.org/TR/2001/REC-xml-c14n-20010315"/>
      </Transforms>
      <DigestMethod Algorithm="http://www.w3.org/2001/04/xmlenc#sha256"/>
      <DigestValue>Qbz5sABcoW7ta1+NpnjYCWcqkMWljcoeKJZT4yA8P0Y=</DigestValue>
    </Reference>
    <Reference Type="http://www.w3.org/2000/09/xmldsig#Object" URI="#idValidSigLnImg">
      <DigestMethod Algorithm="http://www.w3.org/2001/04/xmlenc#sha256"/>
      <DigestValue>D8XBb3hf938C5Gl0zpVw85i+zNnclfLjA+YI4tm/oS0=</DigestValue>
    </Reference>
    <Reference Type="http://www.w3.org/2000/09/xmldsig#Object" URI="#idInvalidSigLnImg">
      <DigestMethod Algorithm="http://www.w3.org/2001/04/xmlenc#sha256"/>
      <DigestValue>IBebEylwXCEFFakE5PiZ8jgD6oiXCkvYb2ExMzIAArA=</DigestValue>
    </Reference>
  </SignedInfo>
  <SignatureValue>P/6/VPG726V0RC1qttOONhzS567TvOPwz+fK2O8uefWFfA0CckviM2St0ztNadc8nEBHhd9k3DSx
NK8Xi/6G+5tELNUEfj7T7nlWxV+q/nJRLJVzdqeVNgmEPGryPeRjnGSDbg6RhLj8OEK5pKeqmkkV
Mqep0EE/9yeqazAeoaC7q+tJnKRbgiZ5UHaBBWHrFAxkaDQmgVoZyAdCcO0BY3FHnxyeu6Tyh6Jk
691qsrVukWf8VApEk02EEdGOZ2p7x5J877dOficpKfyfsfDmzhxqGRsDuTxy+KQcSQKDqvvu1miR
eroQw0qV4VmYK/QHFElAE+WiyiTC9pVlasetlA==</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2024-03-27T21:51:07Z</mdssi:Value>
        </mdssi:SignatureTime>
      </SignatureProperty>
    </SignatureProperties>
  </Object>
  <Object Id="idOfficeObject">
    <SignatureProperties>
      <SignatureProperty Id="idOfficeV1Details" Target="#idPackageSignature">
        <SignatureInfoV1 xmlns="http://schemas.microsoft.com/office/2006/digsig">
          <SetupID>{CECFCBD6-6D27-4356-A5FD-D04F4B1526B3}</SetupID>
          <SignatureText>Gustavo Segovia</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2024-03-27T21:51:07Z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8BAAB/AAAAAAAAAAAAAAAKEwAA/AgAACBFTUYAAAEAxBsAAKo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AAA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P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Object Id="idInvalidSigLnImg">AQAAAGwAAAAAAAAAAAAAAA8BAAB/AAAAAAAAAAAAAAAKEwAA/AgAACBFTUYAAAEANCEAALE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EEN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A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uWh5Z4j4AzxDC/Tv7OFvvjs9jWoxB2eaSq72fHQCXnA=</DigestValue>
    </Reference>
    <Reference Type="http://www.w3.org/2000/09/xmldsig#Object" URI="#idOfficeObject">
      <DigestMethod Algorithm="http://www.w3.org/2001/04/xmlenc#sha256"/>
      <DigestValue>EjCKjXWwicMunt7x4JxTs775Yw6BAqFarRNqSyNP+h0=</DigestValue>
    </Reference>
    <Reference Type="http://uri.etsi.org/01903#SignedProperties" URI="#idSignedProperties">
      <Transforms>
        <Transform Algorithm="http://www.w3.org/TR/2001/REC-xml-c14n-20010315"/>
      </Transforms>
      <DigestMethod Algorithm="http://www.w3.org/2001/04/xmlenc#sha256"/>
      <DigestValue>hnHMkfcwc6hoFtr9PXR1HdguwKm7P6970CAbIvei648=</DigestValue>
    </Reference>
    <Reference Type="http://www.w3.org/2000/09/xmldsig#Object" URI="#idValidSigLnImg">
      <DigestMethod Algorithm="http://www.w3.org/2001/04/xmlenc#sha256"/>
      <DigestValue>D8XBb3hf938C5Gl0zpVw85i+zNnclfLjA+YI4tm/oS0=</DigestValue>
    </Reference>
    <Reference Type="http://www.w3.org/2000/09/xmldsig#Object" URI="#idInvalidSigLnImg">
      <DigestMethod Algorithm="http://www.w3.org/2001/04/xmlenc#sha256"/>
      <DigestValue>IBebEylwXCEFFakE5PiZ8jgD6oiXCkvYb2ExMzIAArA=</DigestValue>
    </Reference>
  </SignedInfo>
  <SignatureValue>SCyju4WFUU8ZMyZ+8oITMimrK/slfLk/3zong2o55DzNqzACXnXMnVu0QU/vT8OytWAbaPQtJWBW
iD7eHkjUNdZi0mNsrS6nEa5+mmkNTotGicFCs7fF1gax8cxaw1SZdw7lHstOVWdu4ro6FZfTpMTU
NCi0GD06m9YkXOVDf1qHiiGDj/AfrVZuILpkic3F2FTKu3ccX+2DpM4eLPQOB40aUjFUiGJWTuU7
Jk1MIknQ40crLrHlJKjitANFHgJ/kjcnwl9ELOczYAbJm2WoAR2Bu5Klg0MnUOkyPLVz6M4rmJ5W
Z6ZxFYp+trfFdeZazXxf17PHZAPsogHU3wRnjQ==</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2024-03-27T21:51:25Z</mdssi:Value>
        </mdssi:SignatureTime>
      </SignatureProperty>
    </SignatureProperties>
  </Object>
  <Object Id="idOfficeObject">
    <SignatureProperties>
      <SignatureProperty Id="idOfficeV1Details" Target="#idPackageSignature">
        <SignatureInfoV1 xmlns="http://schemas.microsoft.com/office/2006/digsig">
          <SetupID>{8B095D52-EEF4-4A45-A15D-B07B8650F0BD}</SetupID>
          <SignatureText>Gustavo Segovia</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2024-03-27T21:51:25Z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8BAAB/AAAAAAAAAAAAAAAKEwAA/AgAACBFTUYAAAEAxBsAAKo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AAA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P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Object Id="idInvalidSigLnImg">AQAAAGwAAAAAAAAAAAAAAA8BAAB/AAAAAAAAAAAAAAAKEwAA/AgAACBFTUYAAAEANCEAALE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EEN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A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aJZ7JCqdObz2DUfhc9sg6DErbqFWDhNMU9YvoWm+OW4=</DigestValue>
    </Reference>
    <Reference Type="http://www.w3.org/2000/09/xmldsig#Object" URI="#idOfficeObject">
      <DigestMethod Algorithm="http://www.w3.org/2001/04/xmlenc#sha256"/>
      <DigestValue>dI7xnLnXcqaY65tcnktbEinlOuIyn1iC+g51MUBx9GI=</DigestValue>
    </Reference>
    <Reference Type="http://uri.etsi.org/01903#SignedProperties" URI="#idSignedProperties">
      <Transforms>
        <Transform Algorithm="http://www.w3.org/TR/2001/REC-xml-c14n-20010315"/>
      </Transforms>
      <DigestMethod Algorithm="http://www.w3.org/2001/04/xmlenc#sha256"/>
      <DigestValue>Ybbs0fLEKm5jCvUKeyJRrAWNc6aKrCOX8vBJTFukt2E=</DigestValue>
    </Reference>
    <Reference Type="http://www.w3.org/2000/09/xmldsig#Object" URI="#idValidSigLnImg">
      <DigestMethod Algorithm="http://www.w3.org/2001/04/xmlenc#sha256"/>
      <DigestValue>D8XBb3hf938C5Gl0zpVw85i+zNnclfLjA+YI4tm/oS0=</DigestValue>
    </Reference>
    <Reference Type="http://www.w3.org/2000/09/xmldsig#Object" URI="#idInvalidSigLnImg">
      <DigestMethod Algorithm="http://www.w3.org/2001/04/xmlenc#sha256"/>
      <DigestValue>IBebEylwXCEFFakE5PiZ8jgD6oiXCkvYb2ExMzIAArA=</DigestValue>
    </Reference>
  </SignedInfo>
  <SignatureValue>tkUcdn382wQD6Z9TmLQQltFzn2BlMkCC032owSYhdpJprMZDwPlkqyNa2P+mIsfOVStFz3N0jg0x
uhdutTitLyYVDDY69yFa4hHp8Js5kZ/JasEMDuJECvsF6ENMzxFFXjMmmegeKSwtJ8zO4qwkg6K4
QE3JJOjRWYgbRXBW0kfQNxQCrmpFGln8BXPzc68ytP9tdbZA8aNG5rv8bX0hKshvIg1iCuKrW/ng
/j7Ss/78BSGD7WmHoDQVwO7y7RNjkWsf0NHR+O90pUk2MOHk4ZpJyNn0MTO1r2HUt/P/yO08FsRh
8Nb7OUJ/C5tv3ccAzb1vy4wsRRAy7XwEiaoGeQ==</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2024-03-27T21:51:40Z</mdssi:Value>
        </mdssi:SignatureTime>
      </SignatureProperty>
    </SignatureProperties>
  </Object>
  <Object Id="idOfficeObject">
    <SignatureProperties>
      <SignatureProperty Id="idOfficeV1Details" Target="#idPackageSignature">
        <SignatureInfoV1 xmlns="http://schemas.microsoft.com/office/2006/digsig">
          <SetupID>{8A846715-432C-4A93-94AD-C296CE3BCC5D}</SetupID>
          <SignatureText>Gustavo Segovia</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2024-03-27T21:51:40Z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8BAAB/AAAAAAAAAAAAAAAKEwAA/AgAACBFTUYAAAEAxBsAAKo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AAA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P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Object Id="idInvalidSigLnImg">AQAAAGwAAAAAAAAAAAAAAA8BAAB/AAAAAAAAAAAAAAAKEwAA/AgAACBFTUYAAAEANCEAALEAAAAGAAAAAAAAAAAAAAAAAAAAgAcAADgEAABYAQAAwgAAAAAAAAAAAAAAAAAAAMA/BQDQ9QIACgAAABAAAAAAAAAAAAAAAEsAAAAQAAAAAAAAAAUAAAAeAAAAGAAAAAAAAAAAAAAAEAEAAIAAAAAnAAAAGAAAAAEAAAAAAAAAAAAAAAAAAAAlAAAADAAAAAEAAABMAAAAZAAAAAAAAAAAAAAADwEAAH8AAAAAAAAAAAAAAB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8PDwAAAAAAAlAAAADAAAAAEAAABMAAAAZAAAAAAAAAAAAAAADwEAAH8AAAAAAAAAAAAAABABAACAAAAAIQDwAAAAAAAAAAAAAACAPwAAAAAAAAAAAACAPwAAAAAAAAAAAAAAAAAAAAAAAAAAAAAAAAAAAAAAAAAAJQAAAAwAAAAAAACAKAAAAAwAAAABAAAAJwAAABgAAAABAAAAAAAAAPDw8AAAAAAAJQAAAAwAAAABAAAATAAAAGQAAAAAAAAAAAAAAA8BAAB/AAAAAAAAAAAAAAAQAQAAgAAAACEA8AAAAAAAAAAAAAAAgD8AAAAAAAAAAAAAgD8AAAAAAAAAAAAAAAAAAAAAAAAAAAAAAAAAAAAAAAAAACUAAAAMAAAAAAAAgCgAAAAMAAAAAQAAACcAAAAYAAAAAQAAAAAAAADw8PAAAAAAACUAAAAMAAAAAQAAAEwAAABkAAAAAAAAAAAAAAAPAQAAfwAAAAAAAAAAAAAAEAEAAIAAAAAhAPAAAAAAAAAAAAAAAIA/AAAAAAAAAAAAAIA/AAAAAAAAAAAAAAAAAAAAAAAAAAAAAAAAAAAAAAAAAAAlAAAADAAAAAAAAIAoAAAADAAAAAEAAAAnAAAAGAAAAAEAAAAAAAAA////AAAAAAAlAAAADAAAAAEAAABMAAAAZAAAAAAAAAAAAAAADwEAAH8AAAAAAAAAAAAAABABAACAAAAAIQDwAAAAAAAAAAAAAACAPwAAAAAAAAAAAACAPwAAAAAAAAAAAAAAAAAAAAAAAAAAAAAAAAAAAAAAAAAAJQAAAAwAAAAAAACAKAAAAAwAAAABAAAAJwAAABgAAAABAAAAAAAAAP///wAAAAAAJQAAAAwAAAABAAAATAAAAGQAAAAAAAAAAAAAAA8BAAB/AAAAAAAAAAAAAAAQ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EAEAAIAAAAAAAAAAAAAAAB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4AAABHAAAAKQAAADMAAAB2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8AAABIAAAAJQAAAAwAAAAEAAAAVAAAAKgAAAAqAAAAMwAAAJ0AAABHAAAAAQAAAFVVj0EmtI9BKgAAADMAAAAPAAAATAAAAAAAAAAAAAAAAAAAAP//////////bAAAAEcAdQBzAHQAYQB2AG8AIABTAGUAZwBvAHYAaQBhAAAACwAAAAkAAAAHAAAABQAAAAgAAAAIAAAACQAAAAQAAAAJAAAACAAAAAkAAAAJAAAACAAAAAQAAAAIAAAASwAAAEAAAAAwAAAABQAAACAAAAABAAAAAQAAABAAAAAAAAAAAAAAABABAACAAAAAAAAAAAAAAAAQAQAAgAAAACUAAAAMAAAAAgAAACcAAAAYAAAABQAAAAAAAAD///8AAAAAACUAAAAMAAAABQAAAEwAAABkAAAAAAAAAFAAAAAPAQAAfAAAAAAAAABQAAAAEA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cAdQBzAHQAYQB2AG8AIABTAGUAZwBvAHYAaQBhAEENCAAAAAcAAAAFAAAABAAAAAYAAAAFAAAABwAAAAMAAAAGAAAABgAAAAcAAAAHAAAABQAAAAMAAAAGAAAASwAAAEAAAAAwAAAABQAAACAAAAABAAAAAQAAABAAAAAAAAAAAAAAABABAACAAAAAAAAAAAAAAAAQ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Sa0j0EKAAAAYAAAAA4AAABMAAAAAAAAAAAAAAAAAAAA//////////9oAAAAVgBpAGMAZQBwAHIAZQBzAGkAZABlAG4AdABlAAcAAAADAAAABQAAAAYAAAAHAAAABAAAAAYAAAAFAAAAAwAAAAcAAAAGAAAABwAAAAQAAAAGAAAASwAAAEAAAAAwAAAABQAAACAAAAABAAAAAQAAABAAAAAAAAAAAAAAABABAACAAAAAAAAAAAAAAAAQAQAAgAAAACUAAAAMAAAAAgAAACcAAAAYAAAABQAAAAAAAAD///8AAAAAACUAAAAMAAAABQAAAEwAAABkAAAACQAAAHAAAAAGAQAAfAAAAAkAAABwAAAA/gAAAA0AAAAhAPAAAAAAAAAAAAAAAIA/AAAAAAAAAAAAAIA/AAAAAAAAAAAAAAAAAAAAAAAAAAAAAAAAAAAAAAAAAAAlAAAADAAAAAAAAIAoAAAADAAAAAUAAAAlAAAADAAAAAEAAAAYAAAADAAAAAAAAAASAAAADAAAAAEAAAAWAAAADAAAAAAAAABUAAAARAEAAAoAAABwAAAABQEAAHwAAAABAAAAVVWPQSa0j0EKAAAAcAAAACkAAABMAAAABAAAAAkAAABwAAAABwEAAH0AAACgAAAARgBpAHIAbQBhAGQAbwAgAHAAbwByADoAIABHAFUAUwBUAEEAVgBPACAATABPAFIARQBOAFoATwAgAFMARQBHAE8AVgBJAEEAIABWAEUAUgBBAAAABgAAAAMAAAAEAAAACQAAAAYAAAAHAAAABwAAAAMAAAAHAAAABwAAAAQAAAADAAAAAwAAAAgAAAAIAAAABgAAAAYAAAAHAAAABwAAAAkAAAADAAAABQAAAAkAAAAHAAAABgAAAAgAAAAGAAAACQAAAAMAAAAGAAAABgAAAAgAAAAJAAAABwAAAAMAAAAHAAAAAwAAAAcAAAAGAAAABwAAAAcAAAAWAAAADAAAAAAAAAAlAAAADAAAAAIAAAAOAAAAFAAAAAAAAAAQAAAAFAAAAA==</Object>
</Signature>
</file>

<file path=_xmlsignatures/sig1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a+GesgA8BtuXDBfTQfcJOkm5qlsjDYsrLel40gmuYuA=</DigestValue>
    </Reference>
    <Reference Type="http://www.w3.org/2000/09/xmldsig#Object" URI="#idOfficeObject">
      <DigestMethod Algorithm="http://www.w3.org/2001/04/xmlenc#sha256"/>
      <DigestValue>KB7jYWj5byIw8TdjEsg2QY0Juwvs2m+JdpZInkcC8Uk=</DigestValue>
    </Reference>
    <Reference Type="http://uri.etsi.org/01903#SignedProperties" URI="#idSignedProperties">
      <Transforms>
        <Transform Algorithm="http://www.w3.org/TR/2001/REC-xml-c14n-20010315"/>
      </Transforms>
      <DigestMethod Algorithm="http://www.w3.org/2001/04/xmlenc#sha256"/>
      <DigestValue>w+faAaLAtRJ24wy90KMxVaQCvL1CROKYru/kwTAS62M=</DigestValue>
    </Reference>
    <Reference Type="http://www.w3.org/2000/09/xmldsig#Object" URI="#idValidSigLnImg">
      <DigestMethod Algorithm="http://www.w3.org/2001/04/xmlenc#sha256"/>
      <DigestValue>clGeitYDJEOmgXWApwGuJYkFSdEYQrYwr2a3ccR0QB8=</DigestValue>
    </Reference>
    <Reference Type="http://www.w3.org/2000/09/xmldsig#Object" URI="#idInvalidSigLnImg">
      <DigestMethod Algorithm="http://www.w3.org/2001/04/xmlenc#sha256"/>
      <DigestValue>OGmSBx1qNR3NncT/lMaZQajSOlAsCc/Cn+y9c2rVzqg=</DigestValue>
    </Reference>
  </SignedInfo>
  <SignatureValue>X1cO+Nuz582KKI126D4rXAnJkPOLidIlh7I4Z+qflHopIl8WXINn5HtXYKb+D4io4enGlssf9REw
+yLDUa1hbRZc5GnDesXw2nCwcwW73lKDEBdD05RsJbkwab80tTZjlyjS8EuNN8kuwW3VJwWYak5U
1EjiiVp8Dtt+u4FamPZxcfzzoGPuYHEFGkVTJZAkc/Gdhql8o4bXFV5dx6VVBL9vQ9IyoS92dgcn
r0yd7UJUK/+nQ3Zob/CBNUH7L4uNrQjG6OZOnRE0A1tMamhKE6HRQYLNm4BNGwwJ0HL4ld00M0nK
Ivu7Kia5CICmzv5Ac/93RktjgoNtna6QqllsHQ==</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2024-03-27T22:13:24Z</mdssi:Value>
        </mdssi:SignatureTime>
      </SignatureProperty>
    </SignatureProperties>
  </Object>
  <Object Id="idOfficeObject">
    <SignatureProperties>
      <SignatureProperty Id="idOfficeV1Details" Target="#idPackageSignature">
        <SignatureInfoV1 xmlns="http://schemas.microsoft.com/office/2006/digsig">
          <SetupID>{DFB60FEA-D9F1-4D11-A01D-F63C795E67B8}</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2024-03-27T22:13:24Z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p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IHg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C8v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Hcz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GQ+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dHA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Y2g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3CAAALA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hTM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Fcy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Bbx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LJr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TKg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zk8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lPZuhHLLcs3uZtohw0El/+lj4HaQdIx8mMjxFogWiso=</DigestValue>
    </Reference>
    <Reference Type="http://www.w3.org/2000/09/xmldsig#Object" URI="#idOfficeObject">
      <DigestMethod Algorithm="http://www.w3.org/2001/04/xmlenc#sha256"/>
      <DigestValue>dW0GfzPPhDNjf2WJCFSGX65hAPYDf8ttBnj5KWsz/k4=</DigestValue>
    </Reference>
    <Reference Type="http://uri.etsi.org/01903#SignedProperties" URI="#idSignedProperties">
      <Transforms>
        <Transform Algorithm="http://www.w3.org/TR/2001/REC-xml-c14n-20010315"/>
      </Transforms>
      <DigestMethod Algorithm="http://www.w3.org/2001/04/xmlenc#sha256"/>
      <DigestValue>imGsEayID25lEeBQMMch+7A3O0L1ScXqA8Rao4//OuI=</DigestValue>
    </Reference>
    <Reference Type="http://www.w3.org/2000/09/xmldsig#Object" URI="#idValidSigLnImg">
      <DigestMethod Algorithm="http://www.w3.org/2001/04/xmlenc#sha256"/>
      <DigestValue>o+UYWOvrWJiceHO5EF7M7YqS0bHWBr5kQdRapstNRoI=</DigestValue>
    </Reference>
    <Reference Type="http://www.w3.org/2000/09/xmldsig#Object" URI="#idInvalidSigLnImg">
      <DigestMethod Algorithm="http://www.w3.org/2001/04/xmlenc#sha256"/>
      <DigestValue>EoBHm3tFG4mlDqw4wHDbUmRq0b3+SrSDNRIEE+AOXs0=</DigestValue>
    </Reference>
  </SignedInfo>
  <SignatureValue>kgZ4TaJcd4oXoV3Ixz+0uxBNq0f8lt3FrQ9CPyGRjaoW30Hzi883Wh17LGXC67Z5oLWv1oiSLva3
ZvNUswOOAqJ4zzXi27bFApUenINCDnsfOzXtcZ1On2S9Sqyhjm4QusxEGYVPG8mnt0Y+0DGowj+E
P4DXdTzX39iDH2BTLZqiT1bRqtok7K3kyEcUvT8Yz52WFizgNsKBkSyL9XVG4MrEqGYrPXr+HaAX
6oSUluwJpLBs7OnGtiy80cj6GrlyhaIO184tpOaTYjFaQLqXbGYx1ResSzwQ+Ugndqc3w6EmKN5g
LrufhsHRkyrsz2NPske0Ak3RzBJyvir09nzXsQ==</SignatureValue>
  <KeyInfo>
    <X509Data>
      <X509Certificate>MIIIgzCCBmugAwIBAgIIMPkdLcy5vX4wDQYJKoZIhvcNAQELBQAwWjEaMBgGA1UEAwwRQ0EtRE9DVU1FTlRBIFMuQS4xFjAUBgNVBAUTDVJVQzgwMDUwMTcyLTExFzAVBgNVBAoMDkRPQ1VNRU5UQSBTLkEuMQswCQYDVQQGEwJQWTAeFw0yMzA3MTEyMDQyMDBaFw0yNTA3MTAyMDQyMDBaMIG/MSYwJAYDVQQDDB1FRFVBUkRPIEFMRlJFRE8gQVBVRCBNQVJUSU5FWjESMBAGA1UEBRMJQ0kxNzY2MjI5MRgwFgYDVQQqDA9FRFVBUkRPIEFMRlJFRE8xFjAUBgNVBAQMDUFQVUQgTUFSVElORVoxCzAJBgNVBAsMAkYyMTUwMwYDVQQKDCxDRVJUSUZJQ0FETyBDVUFMSUZJQ0FETyBERSBGSVJNQSBFTEVDVFJPTklDQTELMAkGA1UEBhMCUFkwggEiMA0GCSqGSIb3DQEBAQUAA4IBDwAwggEKAoIBAQCiYUlsPV3Pzh7l1JcrhS5vQ3qxR39LtinoS6uNhP7FQaN/psemrzn97V0jXxsG+v5PKyEg7f90TrVhcFzwsEqqVBSAmbK88JviArR1Vf1CyG2Rz8o4LsGjFmVX+snbWB7iU0lNcRT/MQ16osRrklrZZc+b/IKmfwmL86tLhkVe1Cvl+ZVlNwl8aqfkyM+QSA70tQpVD0+L6z5uxbgUZkBXFrb3N4gS5PSI4CwGVOXGJCsybQFhAuKJFliB2ALOEiaR1OQeGCr0riEpNZUwCIx5PiM3pkD6Zcxy+Fqef1be2ciukRrR3m3HG+1yHY5Bs03l7SDSKoyvZha6DL5vX1fV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lZHVhcHVk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Lw1WiwkilZCBQtYH1Uf687XXc3MA4GA1UdDwEB/wQEAwIF4DANBgkqhkiG9w0BAQsFAAOCAgEAuUFKe9m6PZSl8+YiyxTwfY31zq42Q6phY4X5PIijDyNyntFb51hNEoyCe5v3HyQEkGN8D2oPruwBad5hSSG8G+sBgqI4f+DllNYcBtt0WENeGSwF9LoG7RPk8vkNAywEKeb9s45i+SsvuezvTDNkPoZAaEYBbpBxKnbLMnk8ioIW1hrvapSxmcJaP2OaEXnyKg4juQb0u8QPykXZgbjz7v5vLnD+JrWDHpDoEiFV5DYdNgp8RW56EuMmSMp/1nAA5d/1duRCKcF34mZ8wQ6P/d+SjYAeLJqff/CWoWK/3fM8Erg5GhN2P3n8c0Qfz4RwpHwS56IzycgpOOXWZsdfnDiU2l5v66nKN2PTHppXIhH90yPNlYHyuM2zh/efPcXqNZAf+dSXeSbI+uifjjlneUPlgOhoIVWXm3BD3Xu/gaAV2WAloiuvuq+8o0LLmxz8W9dMRkGCnQ+aOSGD00LQaL6Gq3/rZFlxpvseyXOgx963+CciSO+k1AxJML+mekwklmaV6AqIii9BZ6QRaVRhD1PUPgMG+hENxM4umMtFPmuHyclV2abo6htv+Rxq7RBfNx02ADCiD7atoXiNRhqyULy2dmBdYTdfiszYfB+/Zyyb+bSv9TcG6Tk/doVBtw7M72CzdghNU8WxIuo2Te+nok07u4CH34TnGK7F04ueg9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2024-03-27T15:10:20Z</mdssi:Value>
        </mdssi:SignatureTime>
      </SignatureProperty>
    </SignatureProperties>
  </Object>
  <Object Id="idOfficeObject">
    <SignatureProperties>
      <SignatureProperty Id="idOfficeV1Details" Target="#idPackageSignature">
        <SignatureInfoV1 xmlns="http://schemas.microsoft.com/office/2006/digsig">
          <SetupID>{0586D3B0-B2F8-4F54-899B-6588C2575F12}</SetupID>
          <SignatureText>Eduardo Apud</SignatureText>
          <SignatureImage/>
          <SignatureComments/>
          <WindowsVersion>10.0</WindowsVersion>
          <OfficeVersion>16.0.17231/26</OfficeVersion>
          <ApplicationVersion>16.0.17231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2024-03-27T15:10:20Z</xd:SigningTime>
          <xd:SigningCertificate>
            <xd:Cert>
              <xd:CertDigest>
                <DigestMethod Algorithm="http://www.w3.org/2001/04/xmlenc#sha256"/>
                <DigestValue>YQXRX6n72P9TjQGOU+vebSqOHGMkILfVP3Xu+EXjiaY=</DigestValue>
              </xd:CertDigest>
              <xd:IssuerSerial>
                <X509IssuerName>C=PY, O=DOCUMENTA S.A., SERIALNUMBER=RUC80050172-1, CN=CA-DOCUMENTA S.A.</X509IssuerName>
                <X509SerialNumber>3528883865566952830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gBAAB/AAAAAAAAAAAAAAClGwAAkQwAACBFTUYAAAEAeBsAAKo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gA3AC8AMwAvADIAMAAyADQAAAAGAAAABgAAAAQAAAAGAAAABAAAAAYAAAAGAAAABg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HB0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AAA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Object Id="idInvalidSigLnImg">AQAAAGwAAAAAAAAAAAAAABgBAAB/AAAAAAAAAAAAAAClGwAAkQwAACBFTUYAAAEA6CAAALE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cgAGAAAAAwAAAAQAAAAJAAAABgAAAAMAAAAHAAAABwAAAAMAAAAFAAAABgAAAAMAAAADAAAABw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AAA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Signature>
</file>

<file path=_xmlsignatures/sig2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2ueOhr4Qbo1TeeniegyfQRkEV52c0rPcpbqtooWTd4k=</DigestValue>
    </Reference>
    <Reference Type="http://www.w3.org/2000/09/xmldsig#Object" URI="#idOfficeObject">
      <DigestMethod Algorithm="http://www.w3.org/2001/04/xmlenc#sha256"/>
      <DigestValue>PeaM5eSLCT0Jsuqzf5RdnA4/j6heCOd+CT1AtHZzcTM=</DigestValue>
    </Reference>
    <Reference Type="http://uri.etsi.org/01903#SignedProperties" URI="#idSignedProperties">
      <Transforms>
        <Transform Algorithm="http://www.w3.org/TR/2001/REC-xml-c14n-20010315"/>
      </Transforms>
      <DigestMethod Algorithm="http://www.w3.org/2001/04/xmlenc#sha256"/>
      <DigestValue>J55EedwY+2qSI17O3bZ5IubMo1KwOsLvjzTLo2HYb1o=</DigestValue>
    </Reference>
    <Reference Type="http://www.w3.org/2000/09/xmldsig#Object" URI="#idValidSigLnImg">
      <DigestMethod Algorithm="http://www.w3.org/2001/04/xmlenc#sha256"/>
      <DigestValue>kyYUxletdGz/rL+K4FeY9wQfjMH8LTLI3fDj5h4lWfc=</DigestValue>
    </Reference>
    <Reference Type="http://www.w3.org/2000/09/xmldsig#Object" URI="#idInvalidSigLnImg">
      <DigestMethod Algorithm="http://www.w3.org/2001/04/xmlenc#sha256"/>
      <DigestValue>jpyuuPkICEkQFkzZplSL6+NtCo6tIRQIciGPMw9rjrE=</DigestValue>
    </Reference>
  </SignedInfo>
  <SignatureValue>ZTVoadOgphYGyRQoioqFofkyNeGlfUV/lENVlYVJzLeEntxSDjwiR5xFuzq034+QdK90QfVmtAbz
S1I1ypthVdI5PSetIwKEJEIVCMfltSQtSmX5J96ynMJxhwyfgkcE8P0uCOJgFRv/r7kMfw6ILFTn
2pSfTsbQYQXqwfY6aUTi9nnEquZKEoBWvWPZkBWZWSnr2fK40fvhvY+Lx0/53v4fT/vmoXk4tUS+
R6ljKmUhlHK++lLizJF+leWHxeAg1/OBr5NunZVt1VKbbZgB/I9+xZmrTbrYk+DKZe6TQtOtCHVQ
cEz/ueNV+j6/9CdE1vyIZW1DY97Hf1/eq8TAcQ==</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2024-03-27T22:13:57Z</mdssi:Value>
        </mdssi:SignatureTime>
      </SignatureProperty>
    </SignatureProperties>
  </Object>
  <Object Id="idOfficeObject">
    <SignatureProperties>
      <SignatureProperty Id="idOfficeV1Details" Target="#idPackageSignature">
        <SignatureInfoV1 xmlns="http://schemas.microsoft.com/office/2006/digsig">
          <SetupID>{98174F5D-49CF-40B0-BB12-1D8AE6705CAB}</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2024-03-27T22:13:57Z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p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P//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A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AAA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A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3CAAALA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C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TKg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zk8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_xmlsignatures/sig2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Bz9GjvCKfho/WLt8TejCpRZsVSroYVOI4S7gk+vgOgE=</DigestValue>
    </Reference>
    <Reference Type="http://www.w3.org/2000/09/xmldsig#Object" URI="#idOfficeObject">
      <DigestMethod Algorithm="http://www.w3.org/2001/04/xmlenc#sha256"/>
      <DigestValue>Lp2AhhzmrwNzAqVddYCKh+Gn6xysA+bF1GnvMUEQ84Y=</DigestValue>
    </Reference>
    <Reference Type="http://uri.etsi.org/01903#SignedProperties" URI="#idSignedProperties">
      <Transforms>
        <Transform Algorithm="http://www.w3.org/TR/2001/REC-xml-c14n-20010315"/>
      </Transforms>
      <DigestMethod Algorithm="http://www.w3.org/2001/04/xmlenc#sha256"/>
      <DigestValue>pDBbFX0xeyGJU3Eo2h5uhkMdModPgxxhLKnSrPRHJXQ=</DigestValue>
    </Reference>
    <Reference Type="http://www.w3.org/2000/09/xmldsig#Object" URI="#idValidSigLnImg">
      <DigestMethod Algorithm="http://www.w3.org/2001/04/xmlenc#sha256"/>
      <DigestValue>iv5TboiypAeuqN333UIQVLefrMR6iptX86ZKPcV5yWk=</DigestValue>
    </Reference>
    <Reference Type="http://www.w3.org/2000/09/xmldsig#Object" URI="#idInvalidSigLnImg">
      <DigestMethod Algorithm="http://www.w3.org/2001/04/xmlenc#sha256"/>
      <DigestValue>Zup/ZfmElkBZfY6qUnHtOk+kH7W13jy2Q1jKxUO+yXY=</DigestValue>
    </Reference>
  </SignedInfo>
  <SignatureValue>tVF5ze0VIy3KUkKGCEJt7mZRPM0pysvBhQkrCjICPODln5T2uNhub9e2tJZo3sDd89SlGxJU/DM1
bozNjZoY5Vx5FjkKRmvvGOj0dMHq5NJdfXvToaykvMuR3cVQcHH4CH86RxlIXWV3H1Le8OYNmwA+
oLiCM0LneVxYYqSFj+xdOWnLQ/lOZWpigbhUJTlUti0TQYcbbW9dRHylpX/U85gq+e+F/QnsFBCV
dOmCgvGZ7G7TxHfOFpm/sv14vA6tKAFd9hy4NjKX3Hglq/aWJL4jXPopWAe1UtWd4eIGJpAXpFeC
IefUdMiXeVXtRe+ffF1EKjZwGwGRfRcf5zQLHA==</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2024-03-27T22:14:14Z</mdssi:Value>
        </mdssi:SignatureTime>
      </SignatureProperty>
    </SignatureProperties>
  </Object>
  <Object Id="idOfficeObject">
    <SignatureProperties>
      <SignatureProperty Id="idOfficeV1Details" Target="#idPackageSignature">
        <SignatureInfoV1 xmlns="http://schemas.microsoft.com/office/2006/digsig">
          <SetupID>{EBC8C8CE-FEC0-49E9-90C9-23DAA0FFC047}</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2024-03-27T22:14:14Z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p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zzg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K0E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JyX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Mv1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FrA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pmU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3CAAALA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C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J/c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Mig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_xmlsignatures/sig2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nSKw0gO8cvHCB4LSTrWCjTGklrpqET3stcBBkS5958I=</DigestValue>
    </Reference>
    <Reference Type="http://www.w3.org/2000/09/xmldsig#Object" URI="#idOfficeObject">
      <DigestMethod Algorithm="http://www.w3.org/2001/04/xmlenc#sha256"/>
      <DigestValue>B6Ra9zhO24zFIXvgTQTApQMDYV/a6E4AhycJJtm63Tw=</DigestValue>
    </Reference>
    <Reference Type="http://uri.etsi.org/01903#SignedProperties" URI="#idSignedProperties">
      <Transforms>
        <Transform Algorithm="http://www.w3.org/TR/2001/REC-xml-c14n-20010315"/>
      </Transforms>
      <DigestMethod Algorithm="http://www.w3.org/2001/04/xmlenc#sha256"/>
      <DigestValue>UMcE+fgEYhZziEa/kklyIyQ/4ebLBhVOFtLwDfVKMVg=</DigestValue>
    </Reference>
    <Reference Type="http://www.w3.org/2000/09/xmldsig#Object" URI="#idValidSigLnImg">
      <DigestMethod Algorithm="http://www.w3.org/2001/04/xmlenc#sha256"/>
      <DigestValue>oUtyAF4/SdHp3WzSd4hXAg3Ep2sHvSG2mvPlpJ9LHjQ=</DigestValue>
    </Reference>
    <Reference Type="http://www.w3.org/2000/09/xmldsig#Object" URI="#idInvalidSigLnImg">
      <DigestMethod Algorithm="http://www.w3.org/2001/04/xmlenc#sha256"/>
      <DigestValue>Zup/ZfmElkBZfY6qUnHtOk+kH7W13jy2Q1jKxUO+yXY=</DigestValue>
    </Reference>
  </SignedInfo>
  <SignatureValue>lck05zEZQGLTRexKefiQ5L++s8x1wxVTtFW4ik19lvglNJN594lqzJ94bDZhtAdf9mhECXme+MMH
prmZExFMu1CsZiRmIf3AaPKD9s/v1Q8gO7Zjooe/2jigM0AbIqNcu6hHIdYzioNuYIOYvb8Yt0pc
w1+FNgLUNpgvPBbRvUsv+PEWXU1fLaE+vV9ys40XpRkKdhsRmzfNHXlxYiqTGw7v8RWrcrTr6TiZ
pyBUSJ+7JhjvmkLeAEguGxHIIBkr5ZOhRpi1RGZQpVJI6C3pRdNNM585DUxwnDkdlJ6ysHbUHKKG
jnngk4gPAmK6jHMZin2/P89tcWCUYlAOWKn69A==</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2024-03-27T22:14:27Z</mdssi:Value>
        </mdssi:SignatureTime>
      </SignatureProperty>
    </SignatureProperties>
  </Object>
  <Object Id="idOfficeObject">
    <SignatureProperties>
      <SignatureProperty Id="idOfficeV1Details" Target="#idPackageSignature">
        <SignatureInfoV1 xmlns="http://schemas.microsoft.com/office/2006/digsig">
          <SetupID>{DDE4AD81-854C-43C7-918C-15A6958B7AEA}</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2024-03-27T22:14:27Z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p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bQ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P//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A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AAA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A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3CAAALA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C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J/c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Mig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_xmlsignatures/sig2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JFsl6sUwqfP6qb6geIH59FdsLbZ/gYR3+Q47yQGHZpg=</DigestValue>
    </Reference>
    <Reference Type="http://www.w3.org/2000/09/xmldsig#Object" URI="#idOfficeObject">
      <DigestMethod Algorithm="http://www.w3.org/2001/04/xmlenc#sha256"/>
      <DigestValue>xAXIhvrEL0bKhyQucEJrkpxxxnPtJ1bD2QW7WV7VxJc=</DigestValue>
    </Reference>
    <Reference Type="http://uri.etsi.org/01903#SignedProperties" URI="#idSignedProperties">
      <Transforms>
        <Transform Algorithm="http://www.w3.org/TR/2001/REC-xml-c14n-20010315"/>
      </Transforms>
      <DigestMethod Algorithm="http://www.w3.org/2001/04/xmlenc#sha256"/>
      <DigestValue>NJJ3+70N3k7zBj3OCMaqmjP5F6qWCKifVIYLnKSe84Y=</DigestValue>
    </Reference>
    <Reference Type="http://www.w3.org/2000/09/xmldsig#Object" URI="#idValidSigLnImg">
      <DigestMethod Algorithm="http://www.w3.org/2001/04/xmlenc#sha256"/>
      <DigestValue>TLToJDtK1DGHe4oUecQtYuqOt0IYqBnct5TFnL2iYyU=</DigestValue>
    </Reference>
    <Reference Type="http://www.w3.org/2000/09/xmldsig#Object" URI="#idInvalidSigLnImg">
      <DigestMethod Algorithm="http://www.w3.org/2001/04/xmlenc#sha256"/>
      <DigestValue>ZkQ95X7NbK0UKhijuQeqbqkIB9cDCCsJIHhGg/Xr10s=</DigestValue>
    </Reference>
  </SignedInfo>
  <SignatureValue>n+wtTO2eyNt4ogtP+7s6c+byVKqebqoLzzgftHDVsLsRFZ/QKPYxiIwT/5rRlVK94PEWq3rBXgK6
PnrFi6F7nxyOpMTGrSn+JBRsYik1Tm0Zgs+SPuTCsRSWeQzkm969qjMQr7fng0uRKDt6lxcCWet/
icUuJ+fjl1/Enet6J+J5/oMeppx9iihgk5xcuo7oT4anitizHeb1Hr4DklhRKuLKSktGHzC9Ry/N
9naloKrYtLjGgtGt2CrPbAw33Kg5bh0kjI2vqfhZZTAtmGWYax4tAv4O3HVfitu3Kmgj6CHvcNih
YIhna/ddzaXzc60uZVKYc0vibo4W25ZZI4xw3g==</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2024-03-27T22:14:37Z</mdssi:Value>
        </mdssi:SignatureTime>
      </SignatureProperty>
    </SignatureProperties>
  </Object>
  <Object Id="idOfficeObject">
    <SignatureProperties>
      <SignatureProperty Id="idOfficeV1Details" Target="#idPackageSignature">
        <SignatureInfoV1 xmlns="http://schemas.microsoft.com/office/2006/digsig">
          <SetupID>{F1923546-80B0-4272-9506-663DAADDC5EA}</SetupID>
          <SignatureText>Javier Ben{itez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2024-03-27T22:14:37Z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q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bQ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P//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wAAABWAAAAMAAAADsAAAC9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0AAABXAAAAJQAAAAwAAAAEAAAAVAAAANAAAAAxAAAAOwAAAOsAAABWAAAAAQAAAAAAdUHHcXRBMQAAADsAAAAWAAAATAAAAAAAAAAAAAAAAAAAAP//////////eAAAAEoAYQB2AGkAZQByACAAQgBlAG4AewBpAHQAZQB6ACAARAB1AGEAcgB0AGUABwAAAAoAAAAKAAAABQAAAAoAAAAHAAAABQAAAAsAAAAKAAAACwAAAAYAAAAFAAAABwAAAAoAAAAJAAAABQAAAA4AAAALAAAACgAAAAcAAAAHAAAACg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MAAAADwAAAGEAAACHAAAAcQAAAAEAAAAAAHVBx3F0QQ8AAABhAAAAFQAAAEwAAAAAAAAAAAAAAAAAAAD//////////3gAAABKAGEAdgBpAGUAcgAgAEIAZQBuAGkAdABlAHoAIABEAHUAYQByAHQAZQAAAAUAAAAHAAAABgAAAAMAAAAHAAAABQAAAAQAAAAHAAAABwAAAAcAAAADAAAABAAAAAcAAAAGAAAABAAAAAkAAAAHAAAABwAAAAUAAAAE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DgBAAAPAAAAdgAAAP4AAACGAAAAAQAAAAAAdUHHcXRBDwAAAHYAAAAnAAAATAAAAAAAAAAAAAAAAAAAAP//////////nAAAAEIAQwBBACAALQAgAEIAZQBuAGkAdABlAHoAIABDAG8AZABhAHMAIAB5ACAAQQBzAG8AYwBpAGEAZABvAHMALwBBAHUAZABpAHQAbwByAAAABwAAAAgAAAAIAAAABAAAAAUAAAAEAAAABwAAAAcAAAAHAAAAAwAAAAQAAAAHAAAABgAAAAQAAAAIAAAACAAAAAgAAAAHAAAABgAAAAQAAAAGAAAABAAAAAgAAAAGAAAACAAAAAYAAAADAAAABwAAAAgAAAAIAAAABgAAAAUAAAAIAAAABwAAAAgAAAADAAAABAAAAAgAAAAFAAAASwAAAEAAAAAwAAAABQAAACAAAAABAAAAAQAAABAAAAAAAAAAAAAAAEABAACgAAAAAAAAAAAAAABAAQAAoAAAACUAAAAMAAAAAgAAACcAAAAYAAAABQAAAAAAAAD///8AAAAAACUAAAAMAAAABQAAAEwAAABkAAAADgAAAIsAAAAjAQAAmwAAAA4AAACLAAAAFgEAABEAAAAhAPAAAAAAAAAAAAAAAIA/AAAAAAAAAAAAAIA/AAAAAAAAAAAAAAAAAAAAAAAAAAAAAAAAAAAAAAAAAAAlAAAADAAAAAAAAIAoAAAADAAAAAUAAAAlAAAADAAAAAEAAAAYAAAADAAAAAAAAAASAAAADAAAAAEAAAAWAAAADAAAAAAAAABUAAAARAEAAA8AAACLAAAAIgEAAJsAAAABAAAAAAB1QcdxdEEPAAAAiwAAACkAAABMAAAABAAAAA4AAACLAAAAJAEAAJwAAACgAAAARgBpAHIAbQBhAGQAbwAgAHAAbwByADoAIABKAEEAVgBJAEUAUgAgAEEATgBEAFIARQBTACAAQgBFAE4ASQBUAEUAWgAgAEQAVQBBAFIAVABFAAAABgAAAAMAAAAFAAAACwAAAAcAAAAIAAAACAAAAAQAAAAIAAAACAAAAAUAAAADAAAABAAAAAUAAAAIAAAACAAAAAMAAAAHAAAACAAAAAQAAAAIAAAACgAAAAkAAAAIAAAABwAAAAcAAAAEAAAABwAAAAcAAAAKAAAAAwAAAAcAAAAHAAAABwAAAAQAAAAJAAAACQAAAAgAAAAIAAAABwAAAAcAAAAWAAAADAAAAAAAAAAlAAAADAAAAAIAAAAOAAAAFAAAAAAAAAAQAAAAFAAAAA==</Object>
  <Object Id="idInvalidSigLnImg">AQAAAGwAAAAAAAAAAAAAAD8BAACfAAAAAAAAAAAAAAAkEwAAjQkAACBFTUYAAAEA4CAAALA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wAAABWAAAAMAAAADsAAAC9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0AAABXAAAAJQAAAAwAAAAEAAAAVAAAANAAAAAxAAAAOwAAAOsAAABWAAAAAQAAAAAAdUHHcXRBMQAAADsAAAAWAAAATAAAAAAAAAAAAAAAAAAAAP//////////eAAAAEoAYQB2AGkAZQByACAAQgBlAG4AewBpAHQAZQB6ACAARAB1AGEAcgB0AGUABwAAAAoAAAAKAAAABQAAAAoAAAAHAAAABQAAAAsAAAAKAAAACwAAAAYAAAAFAAAABwAAAAoAAAAJAAAABQAAAA4AAAALAAAACgAAAAcAAAAHAAAACg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MAAAADwAAAGEAAACHAAAAcQAAAAEAAAAAAHVBx3F0QQ8AAABhAAAAFQAAAEwAAAAAAAAAAAAAAAAAAAD//////////3gAAABKAGEAdgBpAGUAcgAgAEIAZQBuAGkAdABlAHoAIABEAHUAYQByAHQAZQAgAAUAAAAHAAAABgAAAAMAAAAHAAAABQAAAAQAAAAHAAAABwAAAAcAAAADAAAABAAAAAcAAAAGAAAABAAAAAkAAAAHAAAABwAAAAUAAAAE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DgBAAAPAAAAdgAAAP4AAACGAAAAAQAAAAAAdUHHcXRBDwAAAHYAAAAnAAAATAAAAAAAAAAAAAAAAAAAAP//////////nAAAAEIAQwBBACAALQAgAEIAZQBuAGkAdABlAHoAIABDAG8AZABhAHMAIAB5ACAAQQBzAG8AYwBpAGEAZABvAHMALwBBAHUAZABpAHQAbwByAAAABwAAAAgAAAAIAAAABAAAAAUAAAAEAAAABwAAAAcAAAAHAAAAAwAAAAQAAAAHAAAABgAAAAQAAAAIAAAACAAAAAgAAAAHAAAABgAAAAQAAAAGAAAABAAAAAgAAAAGAAAACAAAAAYAAAADAAAABwAAAAgAAAAIAAAABgAAAAUAAAAIAAAABwAAAAgAAAADAAAABAAAAAgAAAAFAAAASwAAAEAAAAAwAAAABQAAACAAAAABAAAAAQAAABAAAAAAAAAAAAAAAEABAACgAAAAAAAAAAAAAABAAQAAoAAAACUAAAAMAAAAAgAAACcAAAAYAAAABQAAAAAAAAD///8AAAAAACUAAAAMAAAABQAAAEwAAABkAAAADgAAAIsAAAAjAQAAmwAAAA4AAACLAAAAFgEAABEAAAAhAPAAAAAAAAAAAAAAAIA/AAAAAAAAAAAAAIA/AAAAAAAAAAAAAAAAAAAAAAAAAAAAAAAAAAAAAAAAAAAlAAAADAAAAAAAAIAoAAAADAAAAAUAAAAlAAAADAAAAAEAAAAYAAAADAAAAAAAAAASAAAADAAAAAEAAAAWAAAADAAAAAAAAABUAAAARAEAAA8AAACLAAAAIgEAAJsAAAABAAAAAAB1QcdxdEEPAAAAiwAAACkAAABMAAAABAAAAA4AAACLAAAAJAEAAJwAAACgAAAARgBpAHIAbQBhAGQAbwAgAHAAbwByADoAIABKAEEAVgBJAEUAUgAgAEEATgBEAFIARQBTACAAQgBFAE4ASQBUAEUAWgAgAEQAVQBBAFIAVABFAAAABgAAAAMAAAAFAAAACwAAAAcAAAAIAAAACAAAAAQAAAAIAAAACAAAAAUAAAADAAAABAAAAAUAAAAIAAAACAAAAAMAAAAHAAAACAAAAAQAAAAIAAAACgAAAAkAAAAIAAAABwAAAAcAAAAEAAAABwAAAAcAAAAKAAAAAwAAAAcAAAAHAAAABwAAAAQAAAAJAAAACQAAAAgAAAAIAAAABwAAAAcAAAAWAAAADAAAAAAAAAAlAAAADAAAAAIAAAAOAAAAFAAAAAAAAAAQAAAAFAAAAA==</Object>
</Signature>
</file>

<file path=_xmlsignatures/sig2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zezzDLxdfvmjtUG52ncbb3BrlKuwhY48eYlgwEi+wTA=</DigestValue>
    </Reference>
    <Reference Type="http://www.w3.org/2000/09/xmldsig#Object" URI="#idOfficeObject">
      <DigestMethod Algorithm="http://www.w3.org/2001/04/xmlenc#sha256"/>
      <DigestValue>a3hRsKSoRKlpW61FTxEOi6CwMm+Kt3g9f2MOdUVXBbk=</DigestValue>
    </Reference>
    <Reference Type="http://uri.etsi.org/01903#SignedProperties" URI="#idSignedProperties">
      <Transforms>
        <Transform Algorithm="http://www.w3.org/TR/2001/REC-xml-c14n-20010315"/>
      </Transforms>
      <DigestMethod Algorithm="http://www.w3.org/2001/04/xmlenc#sha256"/>
      <DigestValue>w0hIIyTYMnYbYoKcuTy1HDBR/4nINevjH7mDrdkaDAE=</DigestValue>
    </Reference>
    <Reference Type="http://www.w3.org/2000/09/xmldsig#Object" URI="#idValidSigLnImg">
      <DigestMethod Algorithm="http://www.w3.org/2001/04/xmlenc#sha256"/>
      <DigestValue>oUtyAF4/SdHp3WzSd4hXAg3Ep2sHvSG2mvPlpJ9LHjQ=</DigestValue>
    </Reference>
    <Reference Type="http://www.w3.org/2000/09/xmldsig#Object" URI="#idInvalidSigLnImg">
      <DigestMethod Algorithm="http://www.w3.org/2001/04/xmlenc#sha256"/>
      <DigestValue>ubTksjxkxXH3LWSlVO9mNxOw0kPSFmpeW8Bdq/rl9yk=</DigestValue>
    </Reference>
  </SignedInfo>
  <SignatureValue>nHH2skQgmSjUdCZudr+lOOIAv6J4qV2Q7d6mklCXKtjhrbNyW6bVU0pUYgn0foqVsjuu56Vkpcbh
JhpVIq17x2+T3X6qroJzL+YCjVNaxqZ8Ok1nXSHIc5uFPB264uTVLVp1Ga1h1+SI4huHo9xiToAQ
6y4E1IfiLc9uWW5iM3vDhyc0ciGIlgnUHTGyLrUJxxUI2lv5BYXdeyqLREt7Hdcq+ey6EfisT10/
fpGqooA9bfmFJ2hjGhJuph4u3zLUcw2HXRryXHsXygUQSUWzWZW/Rw1mhb3nsIyznd50pTF8f29r
uxWZP0AwivdNLTtRCtSvKK3oJ63zfFmkZ6CzkQ==</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2024-03-27T22:14:52Z</mdssi:Value>
        </mdssi:SignatureTime>
      </SignatureProperty>
    </SignatureProperties>
  </Object>
  <Object Id="idOfficeObject">
    <SignatureProperties>
      <SignatureProperty Id="idOfficeV1Details" Target="#idPackageSignature">
        <SignatureInfoV1 xmlns="http://schemas.microsoft.com/office/2006/digsig">
          <SetupID>{E86507C6-E70D-4F11-9F93-7A0D3D2A5FED}</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2024-03-27T22:14:52Z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p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bQ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P//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A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AAA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A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3CAAALA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C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bwA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V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_xmlsignatures/sig2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HghVWwPATsG8X/ynd0TDmXBnUzgeJKyXs5NXGC7dMfA=</DigestValue>
    </Reference>
    <Reference Type="http://www.w3.org/2000/09/xmldsig#Object" URI="#idOfficeObject">
      <DigestMethod Algorithm="http://www.w3.org/2001/04/xmlenc#sha256"/>
      <DigestValue>uNF64GhJZS8RL7CVlxqFRvJEnx6pZps++72BJKF/5qg=</DigestValue>
    </Reference>
    <Reference Type="http://uri.etsi.org/01903#SignedProperties" URI="#idSignedProperties">
      <Transforms>
        <Transform Algorithm="http://www.w3.org/TR/2001/REC-xml-c14n-20010315"/>
      </Transforms>
      <DigestMethod Algorithm="http://www.w3.org/2001/04/xmlenc#sha256"/>
      <DigestValue>k8jtWm9PejiqqfkZ38ysSmUadrDojeXXtIXEfHErGLE=</DigestValue>
    </Reference>
    <Reference Type="http://www.w3.org/2000/09/xmldsig#Object" URI="#idValidSigLnImg">
      <DigestMethod Algorithm="http://www.w3.org/2001/04/xmlenc#sha256"/>
      <DigestValue>oUtyAF4/SdHp3WzSd4hXAg3Ep2sHvSG2mvPlpJ9LHjQ=</DigestValue>
    </Reference>
    <Reference Type="http://www.w3.org/2000/09/xmldsig#Object" URI="#idInvalidSigLnImg">
      <DigestMethod Algorithm="http://www.w3.org/2001/04/xmlenc#sha256"/>
      <DigestValue>ubTksjxkxXH3LWSlVO9mNxOw0kPSFmpeW8Bdq/rl9yk=</DigestValue>
    </Reference>
  </SignedInfo>
  <SignatureValue>dSJxOW8nLRQjQ5qaRBROlFO3Zy8R+503XadVXPKCcRa0IH0keoG06xaWH6M6s9SJb+8/GSHAg8NI
02QFFbwH/bXyMsQAtaci/R6qdm1mAdwnLCVKJyO7AK5ic/VDHeOhBTMoNHuyvIV2WYxKifGfl+fZ
M+iaGZZcASth0JwVsS0fOWuqBtbnHWhHmKkMuhp5/mTUPoG0lv3nVEnric/STaloxzRr37uXnQBT
nMCh2t4DFFVYkjiVFv0YDG18r7bA6Z3JECIGZubXhcRKBEIzWVWJSVUJ8GhqPwBvyiTRKEBydQ7o
YhCfu9oWAkyy6yoExLlLylY2lto8lC+VrJbyqw==</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2024-03-27T22:15:14Z</mdssi:Value>
        </mdssi:SignatureTime>
      </SignatureProperty>
    </SignatureProperties>
  </Object>
  <Object Id="idOfficeObject">
    <SignatureProperties>
      <SignatureProperty Id="idOfficeV1Details" Target="#idPackageSignature">
        <SignatureInfoV1 xmlns="http://schemas.microsoft.com/office/2006/digsig">
          <SetupID>{876DFFE8-5741-40EF-819E-F92068A1BE78}</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2024-03-27T22:15:14Z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p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bQ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P//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A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AAA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A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3CAAALA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aQB0AGUAegAgAEQAdQBhAHIAdABlAC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OAEAAA8AAAB2AAAA/gAAAIYAAAABAAAAAAB1QcdxdEEPAAAAdgAAACcAAABMAAAAAAAAAAAAAAAAAAAA//////////+cAAAAQgBDAEEAIAAtACAAQgBlAG4AaQB0AGUAegAgAEMAbwBkAGEAcwAgAHkAIABBAHMAbwBjAGkAYQBkAG8AcwAvAEEAdQBkAGkAdABvAHIAbwAHAAAACAAAAAgAAAAEAAAABQAAAAQAAAAHAAAABwAAAAcAAAADAAAABAAAAAcAAAAGAAAABAAAAAgAAAAIAAAACAAAAAcAAAAGAAAABAAAAAYAAAAEAAAACAAAAAYAAAAIAAAABgAAAAMAAAAHAAAACAAAAAgAAAAGAAAABQAAAAgAAAAHAAAACAAAAAMAAAAEAAAACAAAAAU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V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F4WYeE18bpNWymPfnolTURhvbWdV52z+ZnwFfqEVJRE=</DigestValue>
    </Reference>
    <Reference Type="http://www.w3.org/2000/09/xmldsig#Object" URI="#idOfficeObject">
      <DigestMethod Algorithm="http://www.w3.org/2001/04/xmlenc#sha256"/>
      <DigestValue>56JSh2UMqBakos+M+R0xc/9HEhoxjrL4mnjmg6nMfQM=</DigestValue>
    </Reference>
    <Reference Type="http://uri.etsi.org/01903#SignedProperties" URI="#idSignedProperties">
      <Transforms>
        <Transform Algorithm="http://www.w3.org/TR/2001/REC-xml-c14n-20010315"/>
      </Transforms>
      <DigestMethod Algorithm="http://www.w3.org/2001/04/xmlenc#sha256"/>
      <DigestValue>mKD4HZTDRWJEjdsotlEN22YVeNTxeiGcgUP+BCCoo38=</DigestValue>
    </Reference>
    <Reference Type="http://www.w3.org/2000/09/xmldsig#Object" URI="#idValidSigLnImg">
      <DigestMethod Algorithm="http://www.w3.org/2001/04/xmlenc#sha256"/>
      <DigestValue>S3Wf1DZ+miu7fEwAw58bqOG+/57qekZbHwGKglY2Mtk=</DigestValue>
    </Reference>
    <Reference Type="http://www.w3.org/2000/09/xmldsig#Object" URI="#idInvalidSigLnImg">
      <DigestMethod Algorithm="http://www.w3.org/2001/04/xmlenc#sha256"/>
      <DigestValue>EoBHm3tFG4mlDqw4wHDbUmRq0b3+SrSDNRIEE+AOXs0=</DigestValue>
    </Reference>
  </SignedInfo>
  <SignatureValue>TL/ylXyBwUvrYaYaOnzurTY2JTVjYWAUoy5wdnuKF62UlHxqBA7u2c2NGe1UafOB3n+YAAVANDhp
33FbTjHZLywhU3HJ3qrgfA1ZTwOYoV8sgNcfGEuGcjXK4tSW5lJk9XiS0afJYA+eDLMlF098O9JJ
sPa8mbq4Fitn0tsGzYLMdzRAHWkcUr5vPc3NOmHjHB2iEw5tSRTQRHYCwYBoa9f8QUTjqiTaaaRH
R5zBlAoNHLwZ7G023s1CvpInOtQ2/jPicfv2JJIvyZO1AYG6xZhkZ+lGof615Folgulm8C3xEa24
UhLV1sjAblYMWrIQuMNnZPk8ChD0OjrtTI3sdg==</SignatureValue>
  <KeyInfo>
    <X509Data>
      <X509Certificate>MIIIgzCCBmugAwIBAgIIMPkdLcy5vX4wDQYJKoZIhvcNAQELBQAwWjEaMBgGA1UEAwwRQ0EtRE9DVU1FTlRBIFMuQS4xFjAUBgNVBAUTDVJVQzgwMDUwMTcyLTExFzAVBgNVBAoMDkRPQ1VNRU5UQSBTLkEuMQswCQYDVQQGEwJQWTAeFw0yMzA3MTEyMDQyMDBaFw0yNTA3MTAyMDQyMDBaMIG/MSYwJAYDVQQDDB1FRFVBUkRPIEFMRlJFRE8gQVBVRCBNQVJUSU5FWjESMBAGA1UEBRMJQ0kxNzY2MjI5MRgwFgYDVQQqDA9FRFVBUkRPIEFMRlJFRE8xFjAUBgNVBAQMDUFQVUQgTUFSVElORVoxCzAJBgNVBAsMAkYyMTUwMwYDVQQKDCxDRVJUSUZJQ0FETyBDVUFMSUZJQ0FETyBERSBGSVJNQSBFTEVDVFJPTklDQTELMAkGA1UEBhMCUFkwggEiMA0GCSqGSIb3DQEBAQUAA4IBDwAwggEKAoIBAQCiYUlsPV3Pzh7l1JcrhS5vQ3qxR39LtinoS6uNhP7FQaN/psemrzn97V0jXxsG+v5PKyEg7f90TrVhcFzwsEqqVBSAmbK88JviArR1Vf1CyG2Rz8o4LsGjFmVX+snbWB7iU0lNcRT/MQ16osRrklrZZc+b/IKmfwmL86tLhkVe1Cvl+ZVlNwl8aqfkyM+QSA70tQpVD0+L6z5uxbgUZkBXFrb3N4gS5PSI4CwGVOXGJCsybQFhAuKJFliB2ALOEiaR1OQeGCr0riEpNZUwCIx5PiM3pkD6Zcxy+Fqef1be2ciukRrR3m3HG+1yHY5Bs03l7SDSKoyvZha6DL5vX1fV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lZHVhcHVk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Lw1WiwkilZCBQtYH1Uf687XXc3MA4GA1UdDwEB/wQEAwIF4DANBgkqhkiG9w0BAQsFAAOCAgEAuUFKe9m6PZSl8+YiyxTwfY31zq42Q6phY4X5PIijDyNyntFb51hNEoyCe5v3HyQEkGN8D2oPruwBad5hSSG8G+sBgqI4f+DllNYcBtt0WENeGSwF9LoG7RPk8vkNAywEKeb9s45i+SsvuezvTDNkPoZAaEYBbpBxKnbLMnk8ioIW1hrvapSxmcJaP2OaEXnyKg4juQb0u8QPykXZgbjz7v5vLnD+JrWDHpDoEiFV5DYdNgp8RW56EuMmSMp/1nAA5d/1duRCKcF34mZ8wQ6P/d+SjYAeLJqff/CWoWK/3fM8Erg5GhN2P3n8c0Qfz4RwpHwS56IzycgpOOXWZsdfnDiU2l5v66nKN2PTHppXIhH90yPNlYHyuM2zh/efPcXqNZAf+dSXeSbI+uifjjlneUPlgOhoIVWXm3BD3Xu/gaAV2WAloiuvuq+8o0LLmxz8W9dMRkGCnQ+aOSGD00LQaL6Gq3/rZFlxpvseyXOgx963+CciSO+k1AxJML+mekwklmaV6AqIii9BZ6QRaVRhD1PUPgMG+hENxM4umMtFPmuHyclV2abo6htv+Rxq7RBfNx02ADCiD7atoXiNRhqyULy2dmBdYTdfiszYfB+/Zyyb+bSv9TcG6Tk/doVBtw7M72CzdghNU8WxIuo2Te+nok07u4CH34TnGK7F04ueg9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2024-03-27T15:10:36Z</mdssi:Value>
        </mdssi:SignatureTime>
      </SignatureProperty>
    </SignatureProperties>
  </Object>
  <Object Id="idOfficeObject">
    <SignatureProperties>
      <SignatureProperty Id="idOfficeV1Details" Target="#idPackageSignature">
        <SignatureInfoV1 xmlns="http://schemas.microsoft.com/office/2006/digsig">
          <SetupID>{D2A97959-DE3D-4E44-BAE1-076792D2A80C}</SetupID>
          <SignatureText>Eduardo Apud</SignatureText>
          <SignatureImage/>
          <SignatureComments/>
          <WindowsVersion>10.0</WindowsVersion>
          <OfficeVersion>16.0.17231/26</OfficeVersion>
          <ApplicationVersion>16.0.17231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2024-03-27T15:10:36Z</xd:SigningTime>
          <xd:SigningCertificate>
            <xd:Cert>
              <xd:CertDigest>
                <DigestMethod Algorithm="http://www.w3.org/2001/04/xmlenc#sha256"/>
                <DigestValue>YQXRX6n72P9TjQGOU+vebSqOHGMkILfVP3Xu+EXjiaY=</DigestValue>
              </xd:CertDigest>
              <xd:IssuerSerial>
                <X509IssuerName>C=PY, O=DOCUMENTA S.A., SERIALNUMBER=RUC80050172-1, CN=CA-DOCUMENTA S.A.</X509IssuerName>
                <X509SerialNumber>3528883865566952830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gBAAB/AAAAAAAAAAAAAAClGwAAkQwAACBFTUYAAAEAeBsAAKo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gA3AC8AMwAvADIAMAAyADQAAAAGAAAABgAAAAQAAAAGAAAABAAAAAYAAAAGAAAABg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OJh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Object Id="idInvalidSigLnImg">AQAAAGwAAAAAAAAAAAAAABgBAAB/AAAAAAAAAAAAAAClGwAAkQwAACBFTUYAAAEA6CAAALE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cgAGAAAAAwAAAAQAAAAJAAAABgAAAAMAAAAHAAAABwAAAAMAAAAFAAAABgAAAAMAAAADAAAABw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AAA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F+qRxb6GYdYWSvkN+S1aWW2P57jX2LjX6mEcl42Cw7A=</DigestValue>
    </Reference>
    <Reference Type="http://www.w3.org/2000/09/xmldsig#Object" URI="#idOfficeObject">
      <DigestMethod Algorithm="http://www.w3.org/2001/04/xmlenc#sha256"/>
      <DigestValue>mJ0MDAHRuFt2dSjzVX0bwgULdg2/OChaOTrMfXulVKY=</DigestValue>
    </Reference>
    <Reference Type="http://uri.etsi.org/01903#SignedProperties" URI="#idSignedProperties">
      <Transforms>
        <Transform Algorithm="http://www.w3.org/TR/2001/REC-xml-c14n-20010315"/>
      </Transforms>
      <DigestMethod Algorithm="http://www.w3.org/2001/04/xmlenc#sha256"/>
      <DigestValue>9xFMNX0JAoKloflIZ/RoYrdOUAv6Vp8/hCyQ5Ut1WsE=</DigestValue>
    </Reference>
    <Reference Type="http://www.w3.org/2000/09/xmldsig#Object" URI="#idValidSigLnImg">
      <DigestMethod Algorithm="http://www.w3.org/2001/04/xmlenc#sha256"/>
      <DigestValue>dBJcZtZ8+bGU69M0vLw/UNv/ZiuyBFCJlo0qr0SuvrA=</DigestValue>
    </Reference>
    <Reference Type="http://www.w3.org/2000/09/xmldsig#Object" URI="#idInvalidSigLnImg">
      <DigestMethod Algorithm="http://www.w3.org/2001/04/xmlenc#sha256"/>
      <DigestValue>gPHui3DNRWphvFjNivG3MlS10Dd/TtuvlUtnC7QF1aw=</DigestValue>
    </Reference>
  </SignedInfo>
  <SignatureValue>DSg6N5ShGo06wwSs1bqB5mEeTHYAORsSBJtyfJb94ZXN+89StFrp8viAjSwwTJavv/8qHByTcMZQ
KQzkNR9SNvobiTMfmDxPZpycI6uNvFeT9hLCCoKwOy2Bj+tgQY3Pa9Y7QtSuzPItXRQSIjMo4k5O
VOVg/pGwi2x8p89pZpev7AMu7frZWJt9CoK7RbmjS7o9H/+om6daGFySt7uiAM0bRmKJaQWOmvxM
0qhhXc2znslAqJ9tJErL5tNwJ+OY5fVtmsz6ODpH95jlluu6m7Z3lZzdpnlUClij6D9SsHKFaWqi
f28YBvLMZxZBD0HXkQqf6gEAX/aaYAuqGpBaDQ==</SignatureValue>
  <KeyInfo>
    <X509Data>
      <X509Certificate>MIIIgzCCBmugAwIBAgIIMPkdLcy5vX4wDQYJKoZIhvcNAQELBQAwWjEaMBgGA1UEAwwRQ0EtRE9DVU1FTlRBIFMuQS4xFjAUBgNVBAUTDVJVQzgwMDUwMTcyLTExFzAVBgNVBAoMDkRPQ1VNRU5UQSBTLkEuMQswCQYDVQQGEwJQWTAeFw0yMzA3MTEyMDQyMDBaFw0yNTA3MTAyMDQyMDBaMIG/MSYwJAYDVQQDDB1FRFVBUkRPIEFMRlJFRE8gQVBVRCBNQVJUSU5FWjESMBAGA1UEBRMJQ0kxNzY2MjI5MRgwFgYDVQQqDA9FRFVBUkRPIEFMRlJFRE8xFjAUBgNVBAQMDUFQVUQgTUFSVElORVoxCzAJBgNVBAsMAkYyMTUwMwYDVQQKDCxDRVJUSUZJQ0FETyBDVUFMSUZJQ0FETyBERSBGSVJNQSBFTEVDVFJPTklDQTELMAkGA1UEBhMCUFkwggEiMA0GCSqGSIb3DQEBAQUAA4IBDwAwggEKAoIBAQCiYUlsPV3Pzh7l1JcrhS5vQ3qxR39LtinoS6uNhP7FQaN/psemrzn97V0jXxsG+v5PKyEg7f90TrVhcFzwsEqqVBSAmbK88JviArR1Vf1CyG2Rz8o4LsGjFmVX+snbWB7iU0lNcRT/MQ16osRrklrZZc+b/IKmfwmL86tLhkVe1Cvl+ZVlNwl8aqfkyM+QSA70tQpVD0+L6z5uxbgUZkBXFrb3N4gS5PSI4CwGVOXGJCsybQFhAuKJFliB2ALOEiaR1OQeGCr0riEpNZUwCIx5PiM3pkD6Zcxy+Fqef1be2ciukRrR3m3HG+1yHY5Bs03l7SDSKoyvZha6DL5vX1fV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lZHVhcHVk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Lw1WiwkilZCBQtYH1Uf687XXc3MA4GA1UdDwEB/wQEAwIF4DANBgkqhkiG9w0BAQsFAAOCAgEAuUFKe9m6PZSl8+YiyxTwfY31zq42Q6phY4X5PIijDyNyntFb51hNEoyCe5v3HyQEkGN8D2oPruwBad5hSSG8G+sBgqI4f+DllNYcBtt0WENeGSwF9LoG7RPk8vkNAywEKeb9s45i+SsvuezvTDNkPoZAaEYBbpBxKnbLMnk8ioIW1hrvapSxmcJaP2OaEXnyKg4juQb0u8QPykXZgbjz7v5vLnD+JrWDHpDoEiFV5DYdNgp8RW56EuMmSMp/1nAA5d/1duRCKcF34mZ8wQ6P/d+SjYAeLJqff/CWoWK/3fM8Erg5GhN2P3n8c0Qfz4RwpHwS56IzycgpOOXWZsdfnDiU2l5v66nKN2PTHppXIhH90yPNlYHyuM2zh/efPcXqNZAf+dSXeSbI+uifjjlneUPlgOhoIVWXm3BD3Xu/gaAV2WAloiuvuq+8o0LLmxz8W9dMRkGCnQ+aOSGD00LQaL6Gq3/rZFlxpvseyXOgx963+CciSO+k1AxJML+mekwklmaV6AqIii9BZ6QRaVRhD1PUPgMG+hENxM4umMtFPmuHyclV2abo6htv+Rxq7RBfNx02ADCiD7atoXiNRhqyULy2dmBdYTdfiszYfB+/Zyyb+bSv9TcG6Tk/doVBtw7M72CzdghNU8WxIuo2Te+nok07u4CH34TnGK7F04ueg9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2024-03-27T15:10:45Z</mdssi:Value>
        </mdssi:SignatureTime>
      </SignatureProperty>
    </SignatureProperties>
  </Object>
  <Object Id="idOfficeObject">
    <SignatureProperties>
      <SignatureProperty Id="idOfficeV1Details" Target="#idPackageSignature">
        <SignatureInfoV1 xmlns="http://schemas.microsoft.com/office/2006/digsig">
          <SetupID>{078F01E6-5DD0-469A-99D1-72B87DFE13D6}</SetupID>
          <SignatureText>Eduardo Apud</SignatureText>
          <SignatureImage/>
          <SignatureComments/>
          <WindowsVersion>10.0</WindowsVersion>
          <OfficeVersion>16.0.17231/26</OfficeVersion>
          <ApplicationVersion>16.0.17231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2024-03-27T15:10:45Z</xd:SigningTime>
          <xd:SigningCertificate>
            <xd:Cert>
              <xd:CertDigest>
                <DigestMethod Algorithm="http://www.w3.org/2001/04/xmlenc#sha256"/>
                <DigestValue>YQXRX6n72P9TjQGOU+vebSqOHGMkILfVP3Xu+EXjiaY=</DigestValue>
              </xd:CertDigest>
              <xd:IssuerSerial>
                <X509IssuerName>C=PY, O=DOCUMENTA S.A., SERIALNUMBER=RUC80050172-1, CN=CA-DOCUMENTA S.A.</X509IssuerName>
                <X509SerialNumber>3528883865566952830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gBAAB/AAAAAAAAAAAAAAClGwAAkQwAACBFTUYAAAEAeBsAAKo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gA3AC8AMwAvADIAMAAyADQAAAAGAAAABgAAAAQAAAAGAAAABAAAAAYAAAAGAAAABg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AAA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Object Id="idInvalidSigLnImg">AQAAAGwAAAAAAAAAAAAAABgBAAB/AAAAAAAAAAAAAAClGwAAkQwAACBFTUYAAAEA6CAAALE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AAA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mwjzUYOKrACeHrTsSHvswdhtM7Xb7Bj9sJBDCfJSuPE=</DigestValue>
    </Reference>
    <Reference Type="http://www.w3.org/2000/09/xmldsig#Object" URI="#idOfficeObject">
      <DigestMethod Algorithm="http://www.w3.org/2001/04/xmlenc#sha256"/>
      <DigestValue>+oTAfTXuNMTZj18xLRhknfa6jWMdUPolKNiYMTnPsqc=</DigestValue>
    </Reference>
    <Reference Type="http://uri.etsi.org/01903#SignedProperties" URI="#idSignedProperties">
      <Transforms>
        <Transform Algorithm="http://www.w3.org/TR/2001/REC-xml-c14n-20010315"/>
      </Transforms>
      <DigestMethod Algorithm="http://www.w3.org/2001/04/xmlenc#sha256"/>
      <DigestValue>qAPF7pytjGxQJCB0VC96zhEUh4TlGVCBYx+KtLqyR94=</DigestValue>
    </Reference>
    <Reference Type="http://www.w3.org/2000/09/xmldsig#Object" URI="#idValidSigLnImg">
      <DigestMethod Algorithm="http://www.w3.org/2001/04/xmlenc#sha256"/>
      <DigestValue>dBJcZtZ8+bGU69M0vLw/UNv/ZiuyBFCJlo0qr0SuvrA=</DigestValue>
    </Reference>
    <Reference Type="http://www.w3.org/2000/09/xmldsig#Object" URI="#idInvalidSigLnImg">
      <DigestMethod Algorithm="http://www.w3.org/2001/04/xmlenc#sha256"/>
      <DigestValue>rj0XOUbD8q7QG3kXEyARPRrB92RLgvS5rPIcP9N44ys=</DigestValue>
    </Reference>
  </SignedInfo>
  <SignatureValue>XJ07r2z6mvtkoFvknm+1pwncN3a+b1j7Sd/g6qTCFyMPJocd/zpk2LHbYSx719s1nq+53HsF+dHM
bnEzPJLxMBMG33gWvgpGwkrb/y9xch6a4+Bo6rUY1Vn0/baAADi2UfTGY/YJJUNGRhmh2nwq2JTi
/evMplI8a8JRyl7F//35fMDTX0pI2gqQ/tX91dn3wsTfzWunZwrhfx+e71GEo4gdGD/+6Nu8gH58
ltemMu+pncUkh7oXZMoQj875gCi1dtKr6gIsmyhKLa02U2KjSq0V0gBtKmR6OJZM+E7+pOH6qcvX
vofqREC5bB3ZtLgSm+iK30prUoL8smQFjV/zrA==</SignatureValue>
  <KeyInfo>
    <X509Data>
      <X509Certificate>MIIIgzCCBmugAwIBAgIIMPkdLcy5vX4wDQYJKoZIhvcNAQELBQAwWjEaMBgGA1UEAwwRQ0EtRE9DVU1FTlRBIFMuQS4xFjAUBgNVBAUTDVJVQzgwMDUwMTcyLTExFzAVBgNVBAoMDkRPQ1VNRU5UQSBTLkEuMQswCQYDVQQGEwJQWTAeFw0yMzA3MTEyMDQyMDBaFw0yNTA3MTAyMDQyMDBaMIG/MSYwJAYDVQQDDB1FRFVBUkRPIEFMRlJFRE8gQVBVRCBNQVJUSU5FWjESMBAGA1UEBRMJQ0kxNzY2MjI5MRgwFgYDVQQqDA9FRFVBUkRPIEFMRlJFRE8xFjAUBgNVBAQMDUFQVUQgTUFSVElORVoxCzAJBgNVBAsMAkYyMTUwMwYDVQQKDCxDRVJUSUZJQ0FETyBDVUFMSUZJQ0FETyBERSBGSVJNQSBFTEVDVFJPTklDQTELMAkGA1UEBhMCUFkwggEiMA0GCSqGSIb3DQEBAQUAA4IBDwAwggEKAoIBAQCiYUlsPV3Pzh7l1JcrhS5vQ3qxR39LtinoS6uNhP7FQaN/psemrzn97V0jXxsG+v5PKyEg7f90TrVhcFzwsEqqVBSAmbK88JviArR1Vf1CyG2Rz8o4LsGjFmVX+snbWB7iU0lNcRT/MQ16osRrklrZZc+b/IKmfwmL86tLhkVe1Cvl+ZVlNwl8aqfkyM+QSA70tQpVD0+L6z5uxbgUZkBXFrb3N4gS5PSI4CwGVOXGJCsybQFhAuKJFliB2ALOEiaR1OQeGCr0riEpNZUwCIx5PiM3pkD6Zcxy+Fqef1be2ciukRrR3m3HG+1yHY5Bs03l7SDSKoyvZha6DL5vX1fV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lZHVhcHVk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Lw1WiwkilZCBQtYH1Uf687XXc3MA4GA1UdDwEB/wQEAwIF4DANBgkqhkiG9w0BAQsFAAOCAgEAuUFKe9m6PZSl8+YiyxTwfY31zq42Q6phY4X5PIijDyNyntFb51hNEoyCe5v3HyQEkGN8D2oPruwBad5hSSG8G+sBgqI4f+DllNYcBtt0WENeGSwF9LoG7RPk8vkNAywEKeb9s45i+SsvuezvTDNkPoZAaEYBbpBxKnbLMnk8ioIW1hrvapSxmcJaP2OaEXnyKg4juQb0u8QPykXZgbjz7v5vLnD+JrWDHpDoEiFV5DYdNgp8RW56EuMmSMp/1nAA5d/1duRCKcF34mZ8wQ6P/d+SjYAeLJqff/CWoWK/3fM8Erg5GhN2P3n8c0Qfz4RwpHwS56IzycgpOOXWZsdfnDiU2l5v66nKN2PTHppXIhH90yPNlYHyuM2zh/efPcXqNZAf+dSXeSbI+uifjjlneUPlgOhoIVWXm3BD3Xu/gaAV2WAloiuvuq+8o0LLmxz8W9dMRkGCnQ+aOSGD00LQaL6Gq3/rZFlxpvseyXOgx963+CciSO+k1AxJML+mekwklmaV6AqIii9BZ6QRaVRhD1PUPgMG+hENxM4umMtFPmuHyclV2abo6htv+Rxq7RBfNx02ADCiD7atoXiNRhqyULy2dmBdYTdfiszYfB+/Zyyb+bSv9TcG6Tk/doVBtw7M72CzdghNU8WxIuo2Te+nok07u4CH34TnGK7F04ueg9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2024-03-27T15:10:55Z</mdssi:Value>
        </mdssi:SignatureTime>
      </SignatureProperty>
    </SignatureProperties>
  </Object>
  <Object Id="idOfficeObject">
    <SignatureProperties>
      <SignatureProperty Id="idOfficeV1Details" Target="#idPackageSignature">
        <SignatureInfoV1 xmlns="http://schemas.microsoft.com/office/2006/digsig">
          <SetupID>{06E67DEA-0F24-4335-9AFB-5D8CA4A332EF}</SetupID>
          <SignatureText>Eduardo Apud</SignatureText>
          <SignatureImage/>
          <SignatureComments/>
          <WindowsVersion>10.0</WindowsVersion>
          <OfficeVersion>16.0.17231/26</OfficeVersion>
          <ApplicationVersion>16.0.17231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2024-03-27T15:10:55Z</xd:SigningTime>
          <xd:SigningCertificate>
            <xd:Cert>
              <xd:CertDigest>
                <DigestMethod Algorithm="http://www.w3.org/2001/04/xmlenc#sha256"/>
                <DigestValue>YQXRX6n72P9TjQGOU+vebSqOHGMkILfVP3Xu+EXjiaY=</DigestValue>
              </xd:CertDigest>
              <xd:IssuerSerial>
                <X509IssuerName>C=PY, O=DOCUMENTA S.A., SERIALNUMBER=RUC80050172-1, CN=CA-DOCUMENTA S.A.</X509IssuerName>
                <X509SerialNumber>3528883865566952830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gBAAB/AAAAAAAAAAAAAAClGwAAkQwAACBFTUYAAAEAeBsAAKo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gA3AC8AMwAvADIAMAAyADQAAAAGAAAABgAAAAQAAAAGAAAABAAAAAYAAAAGAAAABg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AAA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Object Id="idInvalidSigLnImg">AQAAAGwAAAAAAAAAAAAAABgBAAB/AAAAAAAAAAAAAAClGwAAkQwAACBFTUYAAAEA6CAAALE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FxQ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Fxc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lPyfem6KqGZZAjpEB4+194BinK0ckEFH9k1vsCB0VNQ=</DigestValue>
    </Reference>
    <Reference Type="http://www.w3.org/2000/09/xmldsig#Object" URI="#idOfficeObject">
      <DigestMethod Algorithm="http://www.w3.org/2001/04/xmlenc#sha256"/>
      <DigestValue>JqzRRCSg0I+y8OcGsTh3fhcQtRNc9d3QVUWs6yrqtUA=</DigestValue>
    </Reference>
    <Reference Type="http://uri.etsi.org/01903#SignedProperties" URI="#idSignedProperties">
      <Transforms>
        <Transform Algorithm="http://www.w3.org/TR/2001/REC-xml-c14n-20010315"/>
      </Transforms>
      <DigestMethod Algorithm="http://www.w3.org/2001/04/xmlenc#sha256"/>
      <DigestValue>Pps4ztC/ptDwkGGywDyw+jZx5NPTv0IHLSWL5LReGIg=</DigestValue>
    </Reference>
    <Reference Type="http://www.w3.org/2000/09/xmldsig#Object" URI="#idValidSigLnImg">
      <DigestMethod Algorithm="http://www.w3.org/2001/04/xmlenc#sha256"/>
      <DigestValue>o+UYWOvrWJiceHO5EF7M7YqS0bHWBr5kQdRapstNRoI=</DigestValue>
    </Reference>
    <Reference Type="http://www.w3.org/2000/09/xmldsig#Object" URI="#idInvalidSigLnImg">
      <DigestMethod Algorithm="http://www.w3.org/2001/04/xmlenc#sha256"/>
      <DigestValue>gPHui3DNRWphvFjNivG3MlS10Dd/TtuvlUtnC7QF1aw=</DigestValue>
    </Reference>
  </SignedInfo>
  <SignatureValue>E36xnIxRpFAI5+Ycihqzz6Li11OtQerbndu+UYKF13XiRGpKKG7c+oNaWgePvEjjciEEMLJlGuWh
GukR4C6dAI2XetcwB5BfsCpViQsMz/VsIPW8JhSq5FDx/WVXafYlFujw97Cc0vOU15HjaFIENT79
NjgUOIKD+oRASMia2FhpPN+roG+cQn5/PFE4jKv56xjORnXPURQyCKqZ5j5i3Q8ShbAbq2/ZjHLI
m1xBgNdJRxf1jhKwsfTKhvUiOzTx/eRX2I8MTbhPAQ6lQ3826gNuE/qSJHOaHqRzkfM2cjqW8kp8
4Umt8ufUkCCsEZWWqpDn54ekYHlrC0kxFzJ+6w==</SignatureValue>
  <KeyInfo>
    <X509Data>
      <X509Certificate>MIIIgzCCBmugAwIBAgIIMPkdLcy5vX4wDQYJKoZIhvcNAQELBQAwWjEaMBgGA1UEAwwRQ0EtRE9DVU1FTlRBIFMuQS4xFjAUBgNVBAUTDVJVQzgwMDUwMTcyLTExFzAVBgNVBAoMDkRPQ1VNRU5UQSBTLkEuMQswCQYDVQQGEwJQWTAeFw0yMzA3MTEyMDQyMDBaFw0yNTA3MTAyMDQyMDBaMIG/MSYwJAYDVQQDDB1FRFVBUkRPIEFMRlJFRE8gQVBVRCBNQVJUSU5FWjESMBAGA1UEBRMJQ0kxNzY2MjI5MRgwFgYDVQQqDA9FRFVBUkRPIEFMRlJFRE8xFjAUBgNVBAQMDUFQVUQgTUFSVElORVoxCzAJBgNVBAsMAkYyMTUwMwYDVQQKDCxDRVJUSUZJQ0FETyBDVUFMSUZJQ0FETyBERSBGSVJNQSBFTEVDVFJPTklDQTELMAkGA1UEBhMCUFkwggEiMA0GCSqGSIb3DQEBAQUAA4IBDwAwggEKAoIBAQCiYUlsPV3Pzh7l1JcrhS5vQ3qxR39LtinoS6uNhP7FQaN/psemrzn97V0jXxsG+v5PKyEg7f90TrVhcFzwsEqqVBSAmbK88JviArR1Vf1CyG2Rz8o4LsGjFmVX+snbWB7iU0lNcRT/MQ16osRrklrZZc+b/IKmfwmL86tLhkVe1Cvl+ZVlNwl8aqfkyM+QSA70tQpVD0+L6z5uxbgUZkBXFrb3N4gS5PSI4CwGVOXGJCsybQFhAuKJFliB2ALOEiaR1OQeGCr0riEpNZUwCIx5PiM3pkD6Zcxy+Fqef1be2ciukRrR3m3HG+1yHY5Bs03l7SDSKoyvZha6DL5vX1fV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lZHVhcHVk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Lw1WiwkilZCBQtYH1Uf687XXc3MA4GA1UdDwEB/wQEAwIF4DANBgkqhkiG9w0BAQsFAAOCAgEAuUFKe9m6PZSl8+YiyxTwfY31zq42Q6phY4X5PIijDyNyntFb51hNEoyCe5v3HyQEkGN8D2oPruwBad5hSSG8G+sBgqI4f+DllNYcBtt0WENeGSwF9LoG7RPk8vkNAywEKeb9s45i+SsvuezvTDNkPoZAaEYBbpBxKnbLMnk8ioIW1hrvapSxmcJaP2OaEXnyKg4juQb0u8QPykXZgbjz7v5vLnD+JrWDHpDoEiFV5DYdNgp8RW56EuMmSMp/1nAA5d/1duRCKcF34mZ8wQ6P/d+SjYAeLJqff/CWoWK/3fM8Erg5GhN2P3n8c0Qfz4RwpHwS56IzycgpOOXWZsdfnDiU2l5v66nKN2PTHppXIhH90yPNlYHyuM2zh/efPcXqNZAf+dSXeSbI+uifjjlneUPlgOhoIVWXm3BD3Xu/gaAV2WAloiuvuq+8o0LLmxz8W9dMRkGCnQ+aOSGD00LQaL6Gq3/rZFlxpvseyXOgx963+CciSO+k1AxJML+mekwklmaV6AqIii9BZ6QRaVRhD1PUPgMG+hENxM4umMtFPmuHyclV2abo6htv+Rxq7RBfNx02ADCiD7atoXiNRhqyULy2dmBdYTdfiszYfB+/Zyyb+bSv9TcG6Tk/doVBtw7M72CzdghNU8WxIuo2Te+nok07u4CH34TnGK7F04ueg9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2024-03-27T15:11:05Z</mdssi:Value>
        </mdssi:SignatureTime>
      </SignatureProperty>
    </SignatureProperties>
  </Object>
  <Object Id="idOfficeObject">
    <SignatureProperties>
      <SignatureProperty Id="idOfficeV1Details" Target="#idPackageSignature">
        <SignatureInfoV1 xmlns="http://schemas.microsoft.com/office/2006/digsig">
          <SetupID>{B27A712E-118A-4A9C-B5A8-A13281C06771}</SetupID>
          <SignatureText>Eduardo Apud</SignatureText>
          <SignatureImage/>
          <SignatureComments/>
          <WindowsVersion>10.0</WindowsVersion>
          <OfficeVersion>16.0.17231/26</OfficeVersion>
          <ApplicationVersion>16.0.17231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2024-03-27T15:11:05Z</xd:SigningTime>
          <xd:SigningCertificate>
            <xd:Cert>
              <xd:CertDigest>
                <DigestMethod Algorithm="http://www.w3.org/2001/04/xmlenc#sha256"/>
                <DigestValue>YQXRX6n72P9TjQGOU+vebSqOHGMkILfVP3Xu+EXjiaY=</DigestValue>
              </xd:CertDigest>
              <xd:IssuerSerial>
                <X509IssuerName>C=PY, O=DOCUMENTA S.A., SERIALNUMBER=RUC80050172-1, CN=CA-DOCUMENTA S.A.</X509IssuerName>
                <X509SerialNumber>3528883865566952830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gBAAB/AAAAAAAAAAAAAAClGwAAkQwAACBFTUYAAAEAeBsAAKo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gA3AC8AMwAvADIAMAAyADQAAAAGAAAABgAAAAQAAAAGAAAABAAAAAYAAAAGAAAABg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HB0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AAA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Object Id="idInvalidSigLnImg">AQAAAGwAAAAAAAAAAAAAABgBAAB/AAAAAAAAAAAAAAClGwAAkQwAACBFTUYAAAEA6CAAALEAAAAGAAAAAAAAAAAAAAAAAAAAVgUAAAADAABYAQAAwQAAAAAAAAAAAAAAAAAAAMA/BQDo8QIACgAAABAAAAAAAAAAAAAAAEsAAAAQAAAAAAAAAAUAAAAeAAAAGAAAAAAAAAAAAAAAGQEAAIAAAAAnAAAAGAAAAAEAAAAAAAAAAAAAAAAAAAAlAAAADAAAAAEAAABMAAAAZAAAAAAAAAAAAAAAGAEAAH8AAAAAAAAAAAAAAB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8PDwAAAAAAAlAAAADAAAAAEAAABMAAAAZAAAAAAAAAAAAAAAGAEAAH8AAAAAAAAAAAAAABkBAACAAAAAIQDwAAAAAAAAAAAAAACAPwAAAAAAAAAAAACAPwAAAAAAAAAAAAAAAAAAAAAAAAAAAAAAAAAAAAAAAAAAJQAAAAwAAAAAAACAKAAAAAwAAAABAAAAJwAAABgAAAABAAAAAAAAAPDw8AAAAAAAJQAAAAwAAAABAAAATAAAAGQAAAAAAAAAAAAAABgBAAB/AAAAAAAAAAAAAAAZAQAAgAAAACEA8AAAAAAAAAAAAAAAgD8AAAAAAAAAAAAAgD8AAAAAAAAAAAAAAAAAAAAAAAAAAAAAAAAAAAAAAAAAACUAAAAMAAAAAAAAgCgAAAAMAAAAAQAAACcAAAAYAAAAAQAAAAAAAADw8PAAAAAAACUAAAAMAAAAAQAAAEwAAABkAAAAAAAAAAAAAAAYAQAAfwAAAAAAAAAAAAAAGQEAAIAAAAAhAPAAAAAAAAAAAAAAAIA/AAAAAAAAAAAAAIA/AAAAAAAAAAAAAAAAAAAAAAAAAAAAAAAAAAAAAAAAAAAlAAAADAAAAAAAAIAoAAAADAAAAAEAAAAnAAAAGAAAAAEAAAAAAAAA////AAAAAAAlAAAADAAAAAEAAABMAAAAZAAAAAAAAAAAAAAAGAEAAH8AAAAAAAAAAAAAABkBAACAAAAAIQDwAAAAAAAAAAAAAACAPwAAAAAAAAAAAACAPwAAAAAAAAAAAAAAAAAAAAAAAAAAAAAAAAAAAAAAAAAAJQAAAAwAAAAAAACAKAAAAAwAAAABAAAAJwAAABgAAAABAAAAAAAAAP///wAAAAAAJQAAAAwAAAABAAAATAAAAGQAAAAAAAAAAAAAABg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GQEAAIAAAAAAAAAAAAAAAB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0AAABHAAAAKQAAADMAAAB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4AAABIAAAAJQAAAAwAAAAEAAAAVAAAAJQAAAAqAAAAMwAAAIwAAABHAAAAAQAAANF2yUGrCslBKgAAADMAAAAMAAAATAAAAAAAAAAAAAAAAAAAAP//////////ZAAAAEUAZAB1AGEAcgBkAG8AIABBAHAAdQBkAAgAAAAJAAAACQAAAAgAAAAGAAAACQAAAAkAAAAEAAAACgAAAAkAAAAJAAAACQAAAEsAAABAAAAAMAAAAAUAAAAgAAAAAQAAAAEAAAAQAAAAAAAAAAAAAAAZAQAAgAAAAAAAAAAAAAAAGQEAAIAAAAAlAAAADAAAAAIAAAAnAAAAGAAAAAUAAAAAAAAA////AAAAAAAlAAAADAAAAAUAAABMAAAAZAAAAAAAAABQAAAAGAEAAHwAAAAAAAAAUAAAABk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UAAAACgAAAFAAAABUAAAAXAAAAAEAAADRdslBqwrJQQoAAABQAAAADAAAAEwAAAAAAAAAAAAAAAAAAAD//////////2QAAABFAGQAdQBhAHIAZABvACAAQQBwAHUAZAAGAAAABwAAAAcAAAAGAAAABAAAAAcAAAAHAAAAAwAAAAcAAAAHAAAABwAAAAcAAABLAAAAQAAAADAAAAAFAAAAIAAAAAEAAAABAAAAEAAAAAAAAAAAAAAAGQEAAIAAAAAAAAAAAAAAABk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vAAAAbAAAAAEAAADRdslBqwrJQQoAAABgAAAABwAAAEwAAAAAAAAAAAAAAAAAAAD//////////1wAAABTAO0AbgBkAGkAYwBvAAAABgAAAAMAAAAHAAAABwAAAAMAAAAFAAAABwAAAEsAAABAAAAAMAAAAAUAAAAgAAAAAQAAAAEAAAAQAAAAAAAAAAAAAAAZAQAAgAAAAAAAAAAAAAAAGQEAAIAAAAAlAAAADAAAAAIAAAAnAAAAGAAAAAUAAAAAAAAA////AAAAAAAlAAAADAAAAAUAAABMAAAAZAAAAAkAAABwAAAADwEAAHwAAAAJAAAAcAAAAAcBAAANAAAAIQDwAAAAAAAAAAAAAACAPwAAAAAAAAAAAACAPwAAAAAAAAAAAAAAAAAAAAAAAAAAAAAAAAAAAAAAAAAAJQAAAAwAAAAAAACAKAAAAAwAAAAFAAAAJQAAAAwAAAABAAAAGAAAAAwAAAAAAAAAEgAAAAwAAAABAAAAFgAAAAwAAAAAAAAAVAAAAEgBAAAKAAAAcAAAAA4BAAB8AAAAAQAAANF2yUGrCslBCgAAAHAAAAAqAAAATAAAAAQAAAAJAAAAcAAAABABAAB9AAAAoAAAAEYAaQByAG0AYQBkAG8AIABwAG8AcgA6ACAARQBEAFUAQQBSAEQATwAgAEEATABGAFIARQBEAE8AIABBAFAAVQBEACAATQBBAFIAVABJAE4ARQBaAAYAAAADAAAABAAAAAkAAAAGAAAABwAAAAcAAAADAAAABwAAAAcAAAAEAAAAAwAAAAMAAAAGAAAACAAAAAgAAAAHAAAABwAAAAgAAAAJAAAAAwAAAAcAAAAFAAAABgAAAAcAAAAGAAAACAAAAAkAAAADAAAABwAAAAYAAAAIAAAACAAAAAMAAAAKAAAABwAAAAcAAAAGAAAAAwAAAAgAAAAGAAAABg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HtnBM5qUUs93+PpFKLeK8KKBNK12jWGvfXVIJ42VmO8=</DigestValue>
    </Reference>
    <Reference Type="http://www.w3.org/2000/09/xmldsig#Object" URI="#idOfficeObject">
      <DigestMethod Algorithm="http://www.w3.org/2001/04/xmlenc#sha256"/>
      <DigestValue>LsTOGi3wXZa7gNgna4PsCkhpDpRZFSorGOJvMtGZdCw=</DigestValue>
    </Reference>
    <Reference Type="http://uri.etsi.org/01903#SignedProperties" URI="#idSignedProperties">
      <Transforms>
        <Transform Algorithm="http://www.w3.org/TR/2001/REC-xml-c14n-20010315"/>
      </Transforms>
      <DigestMethod Algorithm="http://www.w3.org/2001/04/xmlenc#sha256"/>
      <DigestValue>fqOc3+Mm0RCdGmOpKlw+xC35pviqKd8f/5u3lISqnXo=</DigestValue>
    </Reference>
    <Reference Type="http://www.w3.org/2000/09/xmldsig#Object" URI="#idValidSigLnImg">
      <DigestMethod Algorithm="http://www.w3.org/2001/04/xmlenc#sha256"/>
      <DigestValue>CatGYjKC6TUNpFYqz4B0E7KjQDDgFi9HJpUQII9O9+E=</DigestValue>
    </Reference>
    <Reference Type="http://www.w3.org/2000/09/xmldsig#Object" URI="#idInvalidSigLnImg">
      <DigestMethod Algorithm="http://www.w3.org/2001/04/xmlenc#sha256"/>
      <DigestValue>tD50H1Jhi4hktnHCQhZwKsB2Pnf3t0dMjba9iohBpoA=</DigestValue>
    </Reference>
  </SignedInfo>
  <SignatureValue>RfInYhKySngn+zDbfyPzbn+2CT1LllbQnxWM4ljETcVwpaaGq4onPgvEbCAWyS+2w5eluviO88RL
wlv+i2CRcnAyIsLPgaXH2nhxcnQd/6c+/8GML6ou38efvFjLDjok5opWGqKTTzCmhqzRla19xzu+
8JjkVdv28usFfisSwLYxVFWt6D40mloWPqqwsdH7D+l/dETt3JgEc76dTzgDhyS9EncWo5IeclvH
co7d5+S/Nh5bcp2LeXJEiw9gIFD4O5UfZnYS9q/kWx4NkJcKUafGoNUc257O5SvU/uu6KcmAVwGF
4PnCE8Fk0sL6VIQfLHVQ6pZ5HObJbvvCpIJh5g==</SignatureValue>
  <KeyInfo>
    <X509Data>
      <X509Certificate>MIIIlTCCBn2gAwIBAgIIaKvdCqNwQBQwDQYJKoZIhvcNAQELBQAwWjEaMBgGA1UEAwwRQ0EtRE9DVU1FTlRBIFMuQS4xFjAUBgNVBAUTDVJVQzgwMDUwMTcyLTExFzAVBgNVBAoMDkRPQ1VNRU5UQSBTLkEuMQswCQYDVQQGEwJQWTAeFw0yMzA4MDMxODU0MDBaFw0yNTA4MDIxODU0MDBaMIHFMSkwJwYDVQQDDCBDRVNBUiBEQU5JRUwgRkVSTkFOREVaIFNDSE5FSURFUjESMBAGA1UEBRMJQ0kyNTI4ODY5MRUwEwYDVQQqDAxDRVNBUiBEQU5JRUwxHDAaBgNVBAQME0ZFUk5BTkRFWiBTQ0hORUlERVIxCzAJBgNVBAsMAkYyMTUwMwYDVQQKDCxDRVJUSUZJQ0FETyBDVUFMSUZJQ0FETyBERSBGSVJNQSBFTEVDVFJPTklDQTELMAkGA1UEBhMCUFkwggEiMA0GCSqGSIb3DQEBAQUAA4IBDwAwggEKAoIBAQCntXf6qsq+9S7GVp5b6OF/GnNM7WtAyf491Z6ExoKn/SX/hM7nI2+8/PexPNLreXqFxDRy2XioceQGy/tjJb7Ay2h05sCya09xy+AfZOeT4pmDkN2JfkNatIfmj0vpAAzEeoZ1dT+oMogU9E1oyLKaELC1xsVYVqOO7QKT8+hTP9rELs0IrtgDavcItQupc2mFKigZfAq+MrEWRdQi+Z+RF/l/QAKsSjioE7BC263dDMlk6/zuGv5v6olIVu0Qrqwp6pIRm6w6LGMH81xc9QPAcWzSLlraQhEdOesCYqPiyY/Nhu0lYzX3UQge5zFnQGuYnlzqjUN/Pxge3Qg5g8xLAgMBAAGjggPxMIID7TAMBgNVHRMBAf8EAjAAMB8GA1UdIwQYMBaAFKE9hSvN2CyWHzkCDJ9TO1jYlQt7MIGUBggrBgEFBQcBAQSBhzCBhDBVBggrBgEFBQcwAoZJaHR0cHM6Ly93d3cuZGlnaXRvLmNvbS5weS91cGxvYWRzL2NlcnRpZmljYWRvLWRvY3VtZW50YS1zYS0xNTM1MTE3NzcxLmNydDArBggrBgEFBQcwAYYfaHR0cHM6Ly93d3cuZGlnaXRvLmNvbS5weS9vY3NwLzBUBgNVHREETTBLgR1jZXNhci5mZXJuYW5k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ns/8JkqBmuvgu02DVwJprNI6RRMA4GA1UdDwEB/wQEAwIF4DANBgkqhkiG9w0BAQsFAAOCAgEAVOk+MXBQuOpeX5Hw8VwYUdz9IJpDiDGwArna78s3F45Mjb3eIIIZTWhnrHtxQrr2pMrwysdCttGlQhsuji3TXY50l4MccCfD7IYhi+J9zTK1IU3vZJpVmy+3P2tDuQDGVZUkyTBSsaAVx/hY1yGOh3FQTV6xi6sNc35bQgbHJ0u9yuPuOwQvHxc5cpHXVEvAHblgdwx4NPifuVUtHdhq/fTfWmLItjERWZDodTlkEaVyi25co5CUch8Mx47km62Vt7Dt/+Ux81PMD3vV8QsUhTLnMLqdd1HEwPT8qSNgLq17tGrGDc1NOLRiAlSJ1cFOnnblQWbCR6FwpRa675NxX1LQ0PD6Veixs/XQ/EYo2tSTYsRQRQnBpIlNiR5C02IjR8D7geLYuG2EOCoN/Q20p6NzEjQDn2Vh/cJzR1M40INgaaETzRQn1CkR/7wMGRbRSTfg5Lh9fIVF3WrfCygUqoz9DG1roF7+NxxQAlXdrx5bBaGVtn3ULv/drBTqwoCxkbiVfiHNk6SwaWpTq6XvRLBCsUQ5xt3lWGTFPWSUwy1AeOE0iwdPvSgRRiIYoX9JjnGMDwvHcQByaY0Gtr5qUxyBgUHuM/nUTOIHiJpjVPJ7pohvXI4ZTYwC3TCuDIMdiySz0QDKyGHTFUWuWHd4rcW2WIKwf3I/wSlam3FgnE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2024-03-27T21:47:52Z</mdssi:Value>
        </mdssi:SignatureTime>
      </SignatureProperty>
    </SignatureProperties>
  </Object>
  <Object Id="idOfficeObject">
    <SignatureProperties>
      <SignatureProperty Id="idOfficeV1Details" Target="#idPackageSignature">
        <SignatureInfoV1 xmlns="http://schemas.microsoft.com/office/2006/digsig">
          <SetupID>{A81AC101-A936-4821-BD56-674ADFEC31FC}</SetupID>
          <SignatureText>César Fernández</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2024-03-27T21:47:52Z</xd:SigningTime>
          <xd:SigningCertificate>
            <xd:Cert>
              <xd:CertDigest>
                <DigestMethod Algorithm="http://www.w3.org/2001/04/xmlenc#sha256"/>
                <DigestValue>gfn0kAOL9tJphcXRT0sYZnLonupPeJuaeSPiSg7bpns=</DigestValue>
              </xd:CertDigest>
              <xd:IssuerSerial>
                <X509IssuerName>C=PY, O=DOCUMENTA S.A., SERIALNUMBER=RUC80050172-1, CN=CA-DOCUMENTA S.A.</X509IssuerName>
                <X509SerialNumber>7542365038723481620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CABAAB/AAAAAAAAAAAAAAA6FAAA/AgAACBFTUYAAAEAuBsAAKo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Hd3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Gcv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Zy8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Object Id="idInvalidSigLnImg">AQAAAGwAAAAAAAAAAAAAACABAAB/AAAAAAAAAAAAAAA6FAAA/AgAACBFTUYAAAEAKCEAALE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Dov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dGk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IQjA0ceQa2EhKHJqUXFiA5EnfjLJo7ndZqe7veQ/uYI=</DigestValue>
    </Reference>
    <Reference Type="http://www.w3.org/2000/09/xmldsig#Object" URI="#idOfficeObject">
      <DigestMethod Algorithm="http://www.w3.org/2001/04/xmlenc#sha256"/>
      <DigestValue>syEICPLf7nvdAnMVcz0QACu5OFXqyAarw5i/bXl9N00=</DigestValue>
    </Reference>
    <Reference Type="http://uri.etsi.org/01903#SignedProperties" URI="#idSignedProperties">
      <Transforms>
        <Transform Algorithm="http://www.w3.org/TR/2001/REC-xml-c14n-20010315"/>
      </Transforms>
      <DigestMethod Algorithm="http://www.w3.org/2001/04/xmlenc#sha256"/>
      <DigestValue>ai5AHLw/2ku6B8QzuBAUdQTR6PNK+6oiln1g3JeyPfo=</DigestValue>
    </Reference>
    <Reference Type="http://www.w3.org/2000/09/xmldsig#Object" URI="#idValidSigLnImg">
      <DigestMethod Algorithm="http://www.w3.org/2001/04/xmlenc#sha256"/>
      <DigestValue>6ylS8/GThM+Sq4Ci1kyAW7oC0EF7yC1eHLtQSW+mmTg=</DigestValue>
    </Reference>
    <Reference Type="http://www.w3.org/2000/09/xmldsig#Object" URI="#idInvalidSigLnImg">
      <DigestMethod Algorithm="http://www.w3.org/2001/04/xmlenc#sha256"/>
      <DigestValue>V6IitH5fSc8KDyN0qVX4SkQYnpv08L6rxQt2ShXp26M=</DigestValue>
    </Reference>
  </SignedInfo>
  <SignatureValue>ds8/tUSL02MK2vNoo1CQxGv0c8Pahj17XRMMXTlQ98nqvpTYRYJL35M03EKbP47L9RonLQTTkf7o
VFF2AJdqs1n5N3FIcVZjySmLzlLfqgikGDn1m9R0oasKlqRwA8rkl1Uoc1fLM0UKKbcMPaHQJeap
3+UHTbnEZNmlpebaHtdGM7OKBaWNtDNRhVong2XEjQQbtbTA6xymrBOnGfipazws3+0GjY/Shbr/
6P5oBWg3rmqTjCuFMPF/YjoCr+nxn76Uf1l98Pd5+2RF31h6U0EeYmroxAQ2d6Qlu+vIlImCqEMf
WuZUfdxXJHBkL3JUlaEOSei1cD8YHBOkbrIB7A==</SignatureValue>
  <KeyInfo>
    <X509Data>
      <X509Certificate>MIIIlTCCBn2gAwIBAgIIaKvdCqNwQBQwDQYJKoZIhvcNAQELBQAwWjEaMBgGA1UEAwwRQ0EtRE9DVU1FTlRBIFMuQS4xFjAUBgNVBAUTDVJVQzgwMDUwMTcyLTExFzAVBgNVBAoMDkRPQ1VNRU5UQSBTLkEuMQswCQYDVQQGEwJQWTAeFw0yMzA4MDMxODU0MDBaFw0yNTA4MDIxODU0MDBaMIHFMSkwJwYDVQQDDCBDRVNBUiBEQU5JRUwgRkVSTkFOREVaIFNDSE5FSURFUjESMBAGA1UEBRMJQ0kyNTI4ODY5MRUwEwYDVQQqDAxDRVNBUiBEQU5JRUwxHDAaBgNVBAQME0ZFUk5BTkRFWiBTQ0hORUlERVIxCzAJBgNVBAsMAkYyMTUwMwYDVQQKDCxDRVJUSUZJQ0FETyBDVUFMSUZJQ0FETyBERSBGSVJNQSBFTEVDVFJPTklDQTELMAkGA1UEBhMCUFkwggEiMA0GCSqGSIb3DQEBAQUAA4IBDwAwggEKAoIBAQCntXf6qsq+9S7GVp5b6OF/GnNM7WtAyf491Z6ExoKn/SX/hM7nI2+8/PexPNLreXqFxDRy2XioceQGy/tjJb7Ay2h05sCya09xy+AfZOeT4pmDkN2JfkNatIfmj0vpAAzEeoZ1dT+oMogU9E1oyLKaELC1xsVYVqOO7QKT8+hTP9rELs0IrtgDavcItQupc2mFKigZfAq+MrEWRdQi+Z+RF/l/QAKsSjioE7BC263dDMlk6/zuGv5v6olIVu0Qrqwp6pIRm6w6LGMH81xc9QPAcWzSLlraQhEdOesCYqPiyY/Nhu0lYzX3UQge5zFnQGuYnlzqjUN/Pxge3Qg5g8xLAgMBAAGjggPxMIID7TAMBgNVHRMBAf8EAjAAMB8GA1UdIwQYMBaAFKE9hSvN2CyWHzkCDJ9TO1jYlQt7MIGUBggrBgEFBQcBAQSBhzCBhDBVBggrBgEFBQcwAoZJaHR0cHM6Ly93d3cuZGlnaXRvLmNvbS5weS91cGxvYWRzL2NlcnRpZmljYWRvLWRvY3VtZW50YS1zYS0xNTM1MTE3NzcxLmNydDArBggrBgEFBQcwAYYfaHR0cHM6Ly93d3cuZGlnaXRvLmNvbS5weS9vY3NwLzBUBgNVHREETTBLgR1jZXNhci5mZXJuYW5k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ns/8JkqBmuvgu02DVwJprNI6RRMA4GA1UdDwEB/wQEAwIF4DANBgkqhkiG9w0BAQsFAAOCAgEAVOk+MXBQuOpeX5Hw8VwYUdz9IJpDiDGwArna78s3F45Mjb3eIIIZTWhnrHtxQrr2pMrwysdCttGlQhsuji3TXY50l4MccCfD7IYhi+J9zTK1IU3vZJpVmy+3P2tDuQDGVZUkyTBSsaAVx/hY1yGOh3FQTV6xi6sNc35bQgbHJ0u9yuPuOwQvHxc5cpHXVEvAHblgdwx4NPifuVUtHdhq/fTfWmLItjERWZDodTlkEaVyi25co5CUch8Mx47km62Vt7Dt/+Ux81PMD3vV8QsUhTLnMLqdd1HEwPT8qSNgLq17tGrGDc1NOLRiAlSJ1cFOnnblQWbCR6FwpRa675NxX1LQ0PD6Veixs/XQ/EYo2tSTYsRQRQnBpIlNiR5C02IjR8D7geLYuG2EOCoN/Q20p6NzEjQDn2Vh/cJzR1M40INgaaETzRQn1CkR/7wMGRbRSTfg5Lh9fIVF3WrfCygUqoz9DG1roF7+NxxQAlXdrx5bBaGVtn3ULv/drBTqwoCxkbiVfiHNk6SwaWpTq6XvRLBCsUQ5xt3lWGTFPWSUwy1AeOE0iwdPvSgRRiIYoX9JjnGMDwvHcQByaY0Gtr5qUxyBgUHuM/nUTOIHiJpjVPJ7pohvXI4ZTYwC3TCuDIMdiySz0QDKyGHTFUWuWHd4rcW2WIKwf3I/wSlam3FgnE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2024-03-27T21:48:19Z</mdssi:Value>
        </mdssi:SignatureTime>
      </SignatureProperty>
    </SignatureProperties>
  </Object>
  <Object Id="idOfficeObject">
    <SignatureProperties>
      <SignatureProperty Id="idOfficeV1Details" Target="#idPackageSignature">
        <SignatureInfoV1 xmlns="http://schemas.microsoft.com/office/2006/digsig">
          <SetupID>{D5311F95-4FDA-484D-A3EE-876228F6C79E}</SetupID>
          <SignatureText>César Fernández</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2024-03-27T21:48:19Z</xd:SigningTime>
          <xd:SigningCertificate>
            <xd:Cert>
              <xd:CertDigest>
                <DigestMethod Algorithm="http://www.w3.org/2001/04/xmlenc#sha256"/>
                <DigestValue>gfn0kAOL9tJphcXRT0sYZnLonupPeJuaeSPiSg7bpns=</DigestValue>
              </xd:CertDigest>
              <xd:IssuerSerial>
                <X509IssuerName>C=PY, O=DOCUMENTA S.A., SERIALNUMBER=RUC80050172-1, CN=CA-DOCUMENTA S.A.</X509IssuerName>
                <X509SerialNumber>7542365038723481620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CABAAB/AAAAAAAAAAAAAAA6FAAA/AgAACBFTUYAAAEAuBsAAKo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AAA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AAA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Object Id="idInvalidSigLnImg">AQAAAGwAAAAAAAAAAAAAACABAAB/AAAAAAAAAAAAAAA6FAAA/AgAACBFTUYAAAEAKCEAALE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AAA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AAA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psijYgJ7PBWcaU/qDjDJ3xbIrbR24Vl6SQvIyiC5qsA=</DigestValue>
    </Reference>
    <Reference Type="http://www.w3.org/2000/09/xmldsig#Object" URI="#idOfficeObject">
      <DigestMethod Algorithm="http://www.w3.org/2001/04/xmlenc#sha256"/>
      <DigestValue>HLVfsVkibE9tfmSCRW8mzaUKKG5J6jrdbJ3CApG4iYU=</DigestValue>
    </Reference>
    <Reference Type="http://uri.etsi.org/01903#SignedProperties" URI="#idSignedProperties">
      <Transforms>
        <Transform Algorithm="http://www.w3.org/TR/2001/REC-xml-c14n-20010315"/>
      </Transforms>
      <DigestMethod Algorithm="http://www.w3.org/2001/04/xmlenc#sha256"/>
      <DigestValue>DmK1WlbJU9N/FEeVg8kiUKsdCdwWUta5vhtFEUwG/FA=</DigestValue>
    </Reference>
    <Reference Type="http://www.w3.org/2000/09/xmldsig#Object" URI="#idValidSigLnImg">
      <DigestMethod Algorithm="http://www.w3.org/2001/04/xmlenc#sha256"/>
      <DigestValue>6ylS8/GThM+Sq4Ci1kyAW7oC0EF7yC1eHLtQSW+mmTg=</DigestValue>
    </Reference>
    <Reference Type="http://www.w3.org/2000/09/xmldsig#Object" URI="#idInvalidSigLnImg">
      <DigestMethod Algorithm="http://www.w3.org/2001/04/xmlenc#sha256"/>
      <DigestValue>V6IitH5fSc8KDyN0qVX4SkQYnpv08L6rxQt2ShXp26M=</DigestValue>
    </Reference>
  </SignedInfo>
  <SignatureValue>aa4zwgh13QDqFrL9Bwk9j+ineW+771gxRBqPitZZdmosON34Zi1sgJ5bd1QsqpdXK2NZ5rPFCHGI
J76BKjkN01BD4/A57PX6I2Tq17XMNaFAe5ky/dXvIc2Uy9V9ojm7zkGTIGloBx6T0jAXUIQTP6Md
Nnhlv5OgBXMHN4KjMoUZCHMo6SYIGggRdu8C8lDkMexuT8DSV/Y44aJlOtKjoTr5MT7jmqhD0xvX
Xs8MsltpA2Lxr7Epi0V5u7UqkXAYjDXdTwkFl+Q9DJ7408mrvD+iYA7RtEtLuGyMN+aDLTMjLQ79
XmZ49u6di6Yb9Kdh4sQEFfrDxo9HUJ9ZlKbj8Q==</SignatureValue>
  <KeyInfo>
    <X509Data>
      <X509Certificate>MIIIlTCCBn2gAwIBAgIIaKvdCqNwQBQwDQYJKoZIhvcNAQELBQAwWjEaMBgGA1UEAwwRQ0EtRE9DVU1FTlRBIFMuQS4xFjAUBgNVBAUTDVJVQzgwMDUwMTcyLTExFzAVBgNVBAoMDkRPQ1VNRU5UQSBTLkEuMQswCQYDVQQGEwJQWTAeFw0yMzA4MDMxODU0MDBaFw0yNTA4MDIxODU0MDBaMIHFMSkwJwYDVQQDDCBDRVNBUiBEQU5JRUwgRkVSTkFOREVaIFNDSE5FSURFUjESMBAGA1UEBRMJQ0kyNTI4ODY5MRUwEwYDVQQqDAxDRVNBUiBEQU5JRUwxHDAaBgNVBAQME0ZFUk5BTkRFWiBTQ0hORUlERVIxCzAJBgNVBAsMAkYyMTUwMwYDVQQKDCxDRVJUSUZJQ0FETyBDVUFMSUZJQ0FETyBERSBGSVJNQSBFTEVDVFJPTklDQTELMAkGA1UEBhMCUFkwggEiMA0GCSqGSIb3DQEBAQUAA4IBDwAwggEKAoIBAQCntXf6qsq+9S7GVp5b6OF/GnNM7WtAyf491Z6ExoKn/SX/hM7nI2+8/PexPNLreXqFxDRy2XioceQGy/tjJb7Ay2h05sCya09xy+AfZOeT4pmDkN2JfkNatIfmj0vpAAzEeoZ1dT+oMogU9E1oyLKaELC1xsVYVqOO7QKT8+hTP9rELs0IrtgDavcItQupc2mFKigZfAq+MrEWRdQi+Z+RF/l/QAKsSjioE7BC263dDMlk6/zuGv5v6olIVu0Qrqwp6pIRm6w6LGMH81xc9QPAcWzSLlraQhEdOesCYqPiyY/Nhu0lYzX3UQge5zFnQGuYnlzqjUN/Pxge3Qg5g8xLAgMBAAGjggPxMIID7TAMBgNVHRMBAf8EAjAAMB8GA1UdIwQYMBaAFKE9hSvN2CyWHzkCDJ9TO1jYlQt7MIGUBggrBgEFBQcBAQSBhzCBhDBVBggrBgEFBQcwAoZJaHR0cHM6Ly93d3cuZGlnaXRvLmNvbS5weS91cGxvYWRzL2NlcnRpZmljYWRvLWRvY3VtZW50YS1zYS0xNTM1MTE3NzcxLmNydDArBggrBgEFBQcwAYYfaHR0cHM6Ly93d3cuZGlnaXRvLmNvbS5weS9vY3NwLzBUBgNVHREETTBLgR1jZXNhci5mZXJuYW5k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ns/8JkqBmuvgu02DVwJprNI6RRMA4GA1UdDwEB/wQEAwIF4DANBgkqhkiG9w0BAQsFAAOCAgEAVOk+MXBQuOpeX5Hw8VwYUdz9IJpDiDGwArna78s3F45Mjb3eIIIZTWhnrHtxQrr2pMrwysdCttGlQhsuji3TXY50l4MccCfD7IYhi+J9zTK1IU3vZJpVmy+3P2tDuQDGVZUkyTBSsaAVx/hY1yGOh3FQTV6xi6sNc35bQgbHJ0u9yuPuOwQvHxc5cpHXVEvAHblgdwx4NPifuVUtHdhq/fTfWmLItjERWZDodTlkEaVyi25co5CUch8Mx47km62Vt7Dt/+Ux81PMD3vV8QsUhTLnMLqdd1HEwPT8qSNgLq17tGrGDc1NOLRiAlSJ1cFOnnblQWbCR6FwpRa675NxX1LQ0PD6Veixs/XQ/EYo2tSTYsRQRQnBpIlNiR5C02IjR8D7geLYuG2EOCoN/Q20p6NzEjQDn2Vh/cJzR1M40INgaaETzRQn1CkR/7wMGRbRSTfg5Lh9fIVF3WrfCygUqoz9DG1roF7+NxxQAlXdrx5bBaGVtn3ULv/drBTqwoCxkbiVfiHNk6SwaWpTq6XvRLBCsUQ5xt3lWGTFPWSUwy1AeOE0iwdPvSgRRiIYoX9JjnGMDwvHcQByaY0Gtr5qUxyBgUHuM/nUTOIHiJpjVPJ7pohvXI4ZTYwC3TCuDIMdiySz0QDKyGHTFUWuWHd4rcW2WIKwf3I/wSlam3FgnE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PfNv7LaF+iDR8872n/ZqA1hV9qb2y9qTS0o1vXfObIQ=</DigestValue>
      </Reference>
      <Reference URI="/xl/calcChain.xml?ContentType=application/vnd.openxmlformats-officedocument.spreadsheetml.calcChain+xml">
        <DigestMethod Algorithm="http://www.w3.org/2001/04/xmlenc#sha256"/>
        <DigestValue>WIZnMQGOFlWK3bnjCVF0J6fiFGhWFi0DpRHndt/TrvM=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Transform>
          <Transform Algorithm="http://www.w3.org/TR/2001/REC-xml-c14n-20010315"/>
        </Transforms>
        <DigestMethod Algorithm="http://www.w3.org/2001/04/xmlenc#sha256"/>
        <DigestValue>CyF5+dkfCVyhBmQ3aE803zN9tldrHA6mwiDZbKhsXvs=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MHCIrIwwgbsJMMDUxZ8QubEYpG/iHP8Y7PJDEMrpiWs=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7N4iJRJ40w+zwL3Mwk5ZNtjVzB9TWWyJ1QLmpIpT02Y=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lZRiiKDePv3rlA5V4BCjz8v1+OyKF8i1ZzCh9pOR77U=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Os+OcyVOtV3wOYB47fTTNyLpzs+VJEOFu6XWvdh6AKo=</DigestValue>
      </Reference>
      <Reference URI="/xl/drawings/drawing1.xml?ContentType=application/vnd.openxmlformats-officedocument.drawing+xml">
        <DigestMethod Algorithm="http://www.w3.org/2001/04/xmlenc#sha256"/>
        <DigestValue>Iz6eA9ejSMVOJTCQhfQE7e1JNIkO5JtCLIUh/1hOetc=</DigestValue>
      </Reference>
      <Reference URI="/xl/drawings/drawing2.xml?ContentType=application/vnd.openxmlformats-officedocument.drawing+xml">
        <DigestMethod Algorithm="http://www.w3.org/2001/04/xmlenc#sha256"/>
        <DigestValue>BG2c3ml0w7MVAEJKJnjW+UQGFmkloiLdHWkXdA8gTvM=</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CS/AOKfApTvMvqUcpdD/cM8MXX+7UInUo6GLmkOX/UQ=</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9m9MN1UFjjKtksz36KaTA83G+Oruo1bH8zyhIEBz0gU=</DigestValue>
      </Reference>
      <Reference URI="/xl/drawings/vmlDrawing1.vml?ContentType=application/vnd.openxmlformats-officedocument.vmlDrawing">
        <DigestMethod Algorithm="http://www.w3.org/2001/04/xmlenc#sha256"/>
        <DigestValue>zPHjihDFHo5F1KSrTeSob4pAI/JMf0ZtAiDWYHPoy+o=</DigestValue>
      </Reference>
      <Reference URI="/xl/drawings/vmlDrawing2.vml?ContentType=application/vnd.openxmlformats-officedocument.vmlDrawing">
        <DigestMethod Algorithm="http://www.w3.org/2001/04/xmlenc#sha256"/>
        <DigestValue>HK9yAL0Yp/sVaSP7gPMU3NJ6ZxpcoXUA7kJ9nRTRmkc=</DigestValue>
      </Reference>
      <Reference URI="/xl/drawings/vmlDrawing3.vml?ContentType=application/vnd.openxmlformats-officedocument.vmlDrawing">
        <DigestMethod Algorithm="http://www.w3.org/2001/04/xmlenc#sha256"/>
        <DigestValue>fxoQv7wAJetw33kuylLVhFz+OAApmoL/EgpDMzuPjhg=</DigestValue>
      </Reference>
      <Reference URI="/xl/drawings/vmlDrawing4.vml?ContentType=application/vnd.openxmlformats-officedocument.vmlDrawing">
        <DigestMethod Algorithm="http://www.w3.org/2001/04/xmlenc#sha256"/>
        <DigestValue>W098bPqd6hWIJVwkvsT6spIIpDnwvFniAU/kitXUj6E=</DigestValue>
      </Reference>
      <Reference URI="/xl/drawings/vmlDrawing5.vml?ContentType=application/vnd.openxmlformats-officedocument.vmlDrawing">
        <DigestMethod Algorithm="http://www.w3.org/2001/04/xmlenc#sha256"/>
        <DigestValue>bC2Ed577EST6sz2RjEy247+XkRQdPqfwgDnjQKZpIBs=</DigestValue>
      </Reference>
      <Reference URI="/xl/drawings/vmlDrawing6.vml?ContentType=application/vnd.openxmlformats-officedocument.vmlDrawing">
        <DigestMethod Algorithm="http://www.w3.org/2001/04/xmlenc#sha256"/>
        <DigestValue>7Nz5lND7acY6m9oa/DW5zaeh/mGET8io2jy2rTehmzs=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iIs+ntGEasXIxgsie30W0uHJsw2TQyQ6ZkMXO1ZIk/I=</DigestValue>
      </Reference>
      <Reference URI="/xl/externalLinks/externalLink1.xml?ContentType=application/vnd.openxmlformats-officedocument.spreadsheetml.externalLink+xml">
        <DigestMethod Algorithm="http://www.w3.org/2001/04/xmlenc#sha256"/>
        <DigestValue>UDcy1KiHho3lkSrYl+SiIPMzZCZP/lpiXjVgzkvpA00=</DigestValue>
      </Reference>
      <Reference URI="/xl/media/image1.png?ContentType=image/png">
        <DigestMethod Algorithm="http://www.w3.org/2001/04/xmlenc#sha256"/>
        <DigestValue>QETpk/eixegbAEuOayVHoshex+m3HA9JamopO4Ox6vE=</DigestValue>
      </Reference>
      <Reference URI="/xl/media/image10.emf?ContentType=image/x-emf">
        <DigestMethod Algorithm="http://www.w3.org/2001/04/xmlenc#sha256"/>
        <DigestValue>NQqpFzU2yXxfq5fg+vn2mWQoOpHAsLpP0VNjau2BtM8=</DigestValue>
      </Reference>
      <Reference URI="/xl/media/image11.emf?ContentType=image/x-emf">
        <DigestMethod Algorithm="http://www.w3.org/2001/04/xmlenc#sha256"/>
        <DigestValue>UrsvWXxuQ6+bMjt7WA4/Yn8+O+6n3uY1N4RJOOkk7p8=</DigestValue>
      </Reference>
      <Reference URI="/xl/media/image12.emf?ContentType=image/x-emf">
        <DigestMethod Algorithm="http://www.w3.org/2001/04/xmlenc#sha256"/>
        <DigestValue>QY797OSREllCPkUjl9htYiDhU3bJ508n/PoZaWXTMMg=</DigestValue>
      </Reference>
      <Reference URI="/xl/media/image13.emf?ContentType=image/x-emf">
        <DigestMethod Algorithm="http://www.w3.org/2001/04/xmlenc#sha256"/>
        <DigestValue>l5gFl7d8G+oVtmUDOM3DfPVgBbJHMhWybxKHChruND0=</DigestValue>
      </Reference>
      <Reference URI="/xl/media/image14.emf?ContentType=image/x-emf">
        <DigestMethod Algorithm="http://www.w3.org/2001/04/xmlenc#sha256"/>
        <DigestValue>pEYu0fainEkhYeJCmvrjswivDuzH0F83TyJ3UpJM7oU=</DigestValue>
      </Reference>
      <Reference URI="/xl/media/image15.emf?ContentType=image/x-emf">
        <DigestMethod Algorithm="http://www.w3.org/2001/04/xmlenc#sha256"/>
        <DigestValue>CqroBRf+FweFTxMD3LrPHTWG8Wh9wXFKIf2hD+4ozsQ=</DigestValue>
      </Reference>
      <Reference URI="/xl/media/image16.emf?ContentType=image/x-emf">
        <DigestMethod Algorithm="http://www.w3.org/2001/04/xmlenc#sha256"/>
        <DigestValue>IhdOw9z15/aHB4yZgjMbOhqgChrxhksZcoVU7DxP4CE=</DigestValue>
      </Reference>
      <Reference URI="/xl/media/image17.emf?ContentType=image/x-emf">
        <DigestMethod Algorithm="http://www.w3.org/2001/04/xmlenc#sha256"/>
        <DigestValue>c3AMe6JsB/YAAeEwnbBdsfawP60d/MS0eAELmT/5w4w=</DigestValue>
      </Reference>
      <Reference URI="/xl/media/image18.emf?ContentType=image/x-emf">
        <DigestMethod Algorithm="http://www.w3.org/2001/04/xmlenc#sha256"/>
        <DigestValue>4u8A6MNsYfoKhK3WMo/qNtrkghfC5TKSW7iAMp/SXoI=</DigestValue>
      </Reference>
      <Reference URI="/xl/media/image2.emf?ContentType=image/x-emf">
        <DigestMethod Algorithm="http://www.w3.org/2001/04/xmlenc#sha256"/>
        <DigestValue>YrJZApFJNC+RfY9VB8ewiIV0EEbtLa681ENcocVu5IE=</DigestValue>
      </Reference>
      <Reference URI="/xl/media/image3.emf?ContentType=image/x-emf">
        <DigestMethod Algorithm="http://www.w3.org/2001/04/xmlenc#sha256"/>
        <DigestValue>3bQ+yBiJuP/2zk1KjCMZ9Li79lJKcHA0PhuNuxMAP7g=</DigestValue>
      </Reference>
      <Reference URI="/xl/media/image4.emf?ContentType=image/x-emf">
        <DigestMethod Algorithm="http://www.w3.org/2001/04/xmlenc#sha256"/>
        <DigestValue>oWEXNxEPd8+J4S56Ag79H6npnBpn8262qDUrhKIWFCg=</DigestValue>
      </Reference>
      <Reference URI="/xl/media/image5.emf?ContentType=image/x-emf">
        <DigestMethod Algorithm="http://www.w3.org/2001/04/xmlenc#sha256"/>
        <DigestValue>klHAH7NqTe3LmasWVKi5AwSQrQNLOu5SlffvgY66KMU=</DigestValue>
      </Reference>
      <Reference URI="/xl/media/image6.emf?ContentType=image/x-emf">
        <DigestMethod Algorithm="http://www.w3.org/2001/04/xmlenc#sha256"/>
        <DigestValue>9NcKsVwdZ3GEuykdx6zehSEDyWzZW+juFeRssAoD+ts=</DigestValue>
      </Reference>
      <Reference URI="/xl/media/image7.emf?ContentType=image/x-emf">
        <DigestMethod Algorithm="http://www.w3.org/2001/04/xmlenc#sha256"/>
        <DigestValue>5tOfP4Gb65tS/9QRrLmC+hm2ugLm9+p1yVQVXCXVjB0=</DigestValue>
      </Reference>
      <Reference URI="/xl/media/image8.emf?ContentType=image/x-emf">
        <DigestMethod Algorithm="http://www.w3.org/2001/04/xmlenc#sha256"/>
        <DigestValue>dcGUbWEH+CLtPGuvsO2qY523wWvQKf+mt+a4P9uqYXA=</DigestValue>
      </Reference>
      <Reference URI="/xl/media/image9.emf?ContentType=image/x-emf">
        <DigestMethod Algorithm="http://www.w3.org/2001/04/xmlenc#sha256"/>
        <DigestValue>Sm8WWAKNPkWM76u3cIxZoeA2svQO+Oigo+7vceB8vGI=</DigestValue>
      </Reference>
      <Reference URI="/xl/printerSettings/printerSettings1.bin?ContentType=application/vnd.openxmlformats-officedocument.spreadsheetml.printerSettings">
        <DigestMethod Algorithm="http://www.w3.org/2001/04/xmlenc#sha256"/>
        <DigestValue>bzX8tJO2B1/sgbz4IqwN6Qmv4daysuBV07tUYbJu82o=</DigestValue>
      </Reference>
      <Reference URI="/xl/printerSettings/printerSettings2.bin?ContentType=application/vnd.openxmlformats-officedocument.spreadsheetml.printerSettings">
        <DigestMethod Algorithm="http://www.w3.org/2001/04/xmlenc#sha256"/>
        <DigestValue>z0F99Ey2ikOe051/M7zWn9nv0kFuwha9JgvVFSKN4tc=</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qyDsOob/rXgBLy2ens1unIpBZm//Ki0qbVyd8uX9/2I=</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erdIS1iKfwFCdbi3s0oPTvg5S/K15hG2IyNub5we1Ag=</DigestValue>
      </Reference>
      <Reference URI="/xl/sharedStrings.xml?ContentType=application/vnd.openxmlformats-officedocument.spreadsheetml.sharedStrings+xml">
        <DigestMethod Algorithm="http://www.w3.org/2001/04/xmlenc#sha256"/>
        <DigestValue>eQy+JxJwuNiE/FmzVAaCD+TVp2JXJeNdDC6LhD/3e94=</DigestValue>
      </Reference>
      <Reference URI="/xl/styles.xml?ContentType=application/vnd.openxmlformats-officedocument.spreadsheetml.styles+xml">
        <DigestMethod Algorithm="http://www.w3.org/2001/04/xmlenc#sha256"/>
        <DigestValue>2JZG8+R8jTfcuj7N5ONtL+EMWUYN9rd8SHha+ypO7b4=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o94SNxWmkJJfTkZc7QqEYQx4JOPijWutko/cVlK7WUw=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SzAJxDzX8i41wELTOhIVFyD8xUr/68tabd2OPw4qVBc=</DigestValue>
      </Reference>
      <Reference URI="/xl/worksheets/sheet2.xml?ContentType=application/vnd.openxmlformats-officedocument.spreadsheetml.worksheet+xml">
        <DigestMethod Algorithm="http://www.w3.org/2001/04/xmlenc#sha256"/>
        <DigestValue>e0kQERvdFkq/PRNjkCl/vjD0FFhqbo4EkrlHO+RDInQ=</DigestValue>
      </Reference>
      <Reference URI="/xl/worksheets/sheet3.xml?ContentType=application/vnd.openxmlformats-officedocument.spreadsheetml.worksheet+xml">
        <DigestMethod Algorithm="http://www.w3.org/2001/04/xmlenc#sha256"/>
        <DigestValue>ElDJyMywwCoZnBS7RBGXOBpd4YrxY02UTjP68NUOT8I=</DigestValue>
      </Reference>
      <Reference URI="/xl/worksheets/sheet4.xml?ContentType=application/vnd.openxmlformats-officedocument.spreadsheetml.worksheet+xml">
        <DigestMethod Algorithm="http://www.w3.org/2001/04/xmlenc#sha256"/>
        <DigestValue>QzovrXjXrQ6BYE5AGfqfmLf54MvayK0yWT3yQbIs8Zs=</DigestValue>
      </Reference>
      <Reference URI="/xl/worksheets/sheet5.xml?ContentType=application/vnd.openxmlformats-officedocument.spreadsheetml.worksheet+xml">
        <DigestMethod Algorithm="http://www.w3.org/2001/04/xmlenc#sha256"/>
        <DigestValue>QI9oI+VICpClJiOgmJnS8qKJEJzPeJRubIDgDHrM518=</DigestValue>
      </Reference>
      <Reference URI="/xl/worksheets/sheet6.xml?ContentType=application/vnd.openxmlformats-officedocument.spreadsheetml.worksheet+xml">
        <DigestMethod Algorithm="http://www.w3.org/2001/04/xmlenc#sha256"/>
        <DigestValue>rIEsRQDz3Z4bjSzHiHuLp4KWI9NUFbb6zec8TfZQq9w=</DigestValue>
      </Reference>
      <Reference URI="/xl/worksheets/sheet7.xml?ContentType=application/vnd.openxmlformats-officedocument.spreadsheetml.worksheet+xml">
        <DigestMethod Algorithm="http://www.w3.org/2001/04/xmlenc#sha256"/>
        <DigestValue>LwbXlayAjQZhVQdcz+SupIxf2GPNQCCWusVrg8OmGWI=</DigestValue>
      </Reference>
    </Manifest>
    <SignatureProperties>
      <SignatureProperty Id="idSignatureTime" Target="#idPackageSignature">
        <mdssi:SignatureTime xmlns:mdssi="http://schemas.openxmlformats.org/package/2006/digital-signature">
          <mdssi:Format>YYYY-MM-DDThh:mm:ssTZD</mdssi:Format>
          <mdssi:Value>2024-03-27T21:48:32Z</mdssi:Value>
        </mdssi:SignatureTime>
      </SignatureProperty>
    </SignatureProperties>
  </Object>
  <Object Id="idOfficeObject">
    <SignatureProperties>
      <SignatureProperty Id="idOfficeV1Details" Target="#idPackageSignature">
        <SignatureInfoV1 xmlns="http://schemas.microsoft.com/office/2006/digsig">
          <SetupID>{E515A13C-47C3-4CE5-9A40-6AA87CAF1F18}</SetupID>
          <SignatureText>César Fernández</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2024-03-27T21:48:32Z</xd:SigningTime>
          <xd:SigningCertificate>
            <xd:Cert>
              <xd:CertDigest>
                <DigestMethod Algorithm="http://www.w3.org/2001/04/xmlenc#sha256"/>
                <DigestValue>gfn0kAOL9tJphcXRT0sYZnLonupPeJuaeSPiSg7bpns=</DigestValue>
              </xd:CertDigest>
              <xd:IssuerSerial>
                <X509IssuerName>C=PY, O=DOCUMENTA S.A., SERIALNUMBER=RUC80050172-1, CN=CA-DOCUMENTA S.A.</X509IssuerName>
                <X509SerialNumber>7542365038723481620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CABAAB/AAAAAAAAAAAAAAA6FAAA/AgAACBFTUYAAAEAuBsAAKo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3AC8AMwAvADIAMAAyADQAAAAGAAAABgAAAAQAAAAGAAAABAAAAAYAAAAGAAAABg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AAA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AAA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Object Id="idInvalidSigLnImg">AQAAAGwAAAAAAAAAAAAAACABAAB/AAAAAAAAAAAAAAA6FAAA/AgAACBFTUYAAAEAKCEAALEAAAAGAAAAAAAAAAAAAAAAAAAAgAcAADgE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0AAABHAAAAKQAAADMAAAB1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4AAABIAAAAJQAAAAwAAAAEAAAAVAAAAKgAAAAqAAAAMwAAAJwAAABHAAAAAQAAAFVVj0EmtI9BKgAAADMAAAAPAAAATAAAAAAAAAAAAAAAAAAAAP//////////bAAAAEMA6QBzAGEAcgAgAEYAZQByAG4A4QBuAGQAZQB6AAAACgAAAAgAAAAHAAAACAAAAAYAAAAEAAAACAAAAAgAAAAGAAAACQAAAAgAAAAJAAAACQAAAAgAAAAH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4AAABcAAAAAQAAAFVVj0EmtI9BCgAAAFAAAAAPAAAATAAAAAAAAAAAAAAAAAAAAP//////////bAAAAEMA6QBzAGEAcgAgAEYAZQByAG4A4QBuAGQAZQB6AAAABwAAAAYAAAAFAAAABgAAAAQAAAADAAAABgAAAAYAAAAEAAAABwAAAAYAAAAHAAAABwAAAAYAAAAF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OgAAAGwAAAABAAAAVVWPQSa0j0EKAAAAYAAAAAgAAABMAAAAAAAAAAAAAAAAAAAA//////////9cAAAAQwBvAG4AdABhAGQAbwByAAcAAAAHAAAABwAAAAQAAAAGAAAABwAAAAcAAAAEAAAASwAAAEAAAAAwAAAABQAAACAAAAABAAAAAQAAABAAAAAAAAAAAAAAACEBAACAAAAAAAAAAAAAAAAhAQAAgAAAACUAAAAMAAAAAgAAACcAAAAYAAAABQAAAAAAAAD///8AAAAAACUAAAAMAAAABQAAAEwAAABkAAAACQAAAHAAAAAXAQAAfAAAAAkAAABwAAAADwEAAA0AAAAhAPAAAAAAAAAAAAAAAIA/AAAAAAAAAAAAAIA/AAAAAAAAAAAAAAAAAAAAAAAAAAAAAAAAAAAAAAAAAAAlAAAADAAAAAAAAIAoAAAADAAAAAUAAAAlAAAADAAAAAEAAAAYAAAADAAAAAAAAAASAAAADAAAAAEAAAAWAAAADAAAAAAAAABUAAAAXAEAAAoAAABwAAAAFgEAAHwAAAABAAAAVVWPQSa0j0EKAAAAcAAAAC0AAABMAAAABAAAAAkAAABwAAAAGAEAAH0AAACoAAAARgBpAHIAbQBhAGQAbwAgAHAAbwByADoAIABDAEUAUwBBAFIAIABEAEEATgBJAEUATAAgAEYARQBSAE4AQQBOAEQARQBaACAAUwBDAEgATgBFAEkARABFAFIAAAAGAAAAAwAAAAQAAAAJAAAABgAAAAcAAAAHAAAAAwAAAAcAAAAHAAAABAAAAAMAAAADAAAABwAAAAYAAAAGAAAABwAAAAcAAAADAAAACAAAAAcAAAAIAAAAAwAAAAYAAAAFAAAAAwAAAAYAAAAGAAAABwAAAAgAAAAHAAAACAAAAAgAAAAGAAAABgAAAAMAAAAGAAAABwAAAAgAAAAIAAAABgAAAAMAAAAIAAAABgAAAAcAAAAWAAAADAAAAAAAAAAlAAAADAAAAAIAAAAOAAAAFAAAAAAAAAAQAAAAFA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22f4d1c-4a35-40b6-96d5-1a9c7e49af38" xsi:nil="true"/>
    <lcf76f155ced4ddcb4097134ff3c332f xmlns="50cd21ce-157e-4cef-a9e1-719e8f6c805e">
      <Terms xmlns="http://schemas.microsoft.com/office/infopath/2007/PartnerControls"/>
    </lcf76f155ced4ddcb4097134ff3c332f>
    <_Flow_SignoffStatus xmlns="50cd21ce-157e-4cef-a9e1-719e8f6c805e" xsi:nil="true"/>
    <Hoa xmlns="50cd21ce-157e-4cef-a9e1-719e8f6c805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8F96CCBAA34616448FBC297C7A054588" ma:contentTypeVersion="20" ma:contentTypeDescription="Crear nuevo documento." ma:contentTypeScope="" ma:versionID="3104c9004da1f2b6f2b535a90fb4bf0f">
  <xsd:schema xmlns:xsd="http://www.w3.org/2001/XMLSchema" xmlns:xs="http://www.w3.org/2001/XMLSchema" xmlns:p="http://schemas.microsoft.com/office/2006/metadata/properties" xmlns:ns2="50cd21ce-157e-4cef-a9e1-719e8f6c805e" xmlns:ns3="e22f4d1c-4a35-40b6-96d5-1a9c7e49af38" targetNamespace="http://schemas.microsoft.com/office/2006/metadata/properties" ma:root="true" ma:fieldsID="2dcb6980ab1bc47eb2e682d161b2a979" ns2:_="" ns3:_="">
    <xsd:import namespace="50cd21ce-157e-4cef-a9e1-719e8f6c805e"/>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Location" minOccurs="0"/>
                <xsd:element ref="ns2:MediaServiceOCR" minOccurs="0"/>
                <xsd:element ref="ns2:MediaServiceEventHashCode" minOccurs="0"/>
                <xsd:element ref="ns2:MediaServiceGenerationTime" minOccurs="0"/>
                <xsd:element ref="ns2:_Flow_SignoffStatus" minOccurs="0"/>
                <xsd:element ref="ns2:MediaServiceAutoKeyPoints" minOccurs="0"/>
                <xsd:element ref="ns2:MediaServiceKeyPoints" minOccurs="0"/>
                <xsd:element ref="ns2:Hoa"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d21ce-157e-4cef-a9e1-719e8f6c805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_Flow_SignoffStatus" ma:index="18" nillable="true" ma:displayName="Estado de aprobación" ma:internalName="Estado_x0020_de_x0020_aprobaci_x00f3_n">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Hoa" ma:index="21" nillable="true" ma:displayName="Hoa" ma:format="DateTime" ma:internalName="Hoa">
      <xsd:simpleType>
        <xsd:restriction base="dms:DateTime"/>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Etiquetas de imagen" ma:readOnly="false" ma:fieldId="{5cf76f15-5ced-4ddc-b409-7134ff3c332f}" ma:taxonomyMulti="true" ma:sspId="70e97bc6-cb06-4325-887b-92c1d206ea9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2"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description="" ma:internalName="SharedWithDetails" ma:readOnly="true">
      <xsd:simpleType>
        <xsd:restriction base="dms:Note">
          <xsd:maxLength value="255"/>
        </xsd:restriction>
      </xsd:simpleType>
    </xsd:element>
    <xsd:element name="TaxCatchAll" ma:index="23" nillable="true" ma:displayName="Taxonomy Catch All Column" ma:hidden="true" ma:list="{feeac11a-efde-4c4f-bb69-b6af8c8fa618}" ma:internalName="TaxCatchAll" ma:showField="CatchAllData" ma:web="e22f4d1c-4a35-40b6-96d5-1a9c7e49af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43F6D4-14DB-490D-8E23-4EFC89F37163}">
  <ds:schemaRefs>
    <ds:schemaRef ds:uri="e22f4d1c-4a35-40b6-96d5-1a9c7e49af38"/>
    <ds:schemaRef ds:uri="http://schemas.openxmlformats.org/package/2006/metadata/core-properties"/>
    <ds:schemaRef ds:uri="50cd21ce-157e-4cef-a9e1-719e8f6c805e"/>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7360374F-DA8F-49A5-A77E-B2F669CC76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d21ce-157e-4cef-a9e1-719e8f6c805e"/>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B8BE2C7-B527-4259-B00D-AE2784F0ED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Información General</vt:lpstr>
      <vt:lpstr>Beneficiarios Finales</vt:lpstr>
      <vt:lpstr>Balance General</vt:lpstr>
      <vt:lpstr>Estado de Resultados</vt:lpstr>
      <vt:lpstr>Flujo de Efectivo </vt:lpstr>
      <vt:lpstr>Variacion PN</vt:lpstr>
      <vt:lpstr>Notas</vt:lpstr>
      <vt:lpstr>'Balance General'!Área_de_impresión</vt:lpstr>
      <vt:lpstr>'Estado de Resultados'!Área_de_impresión</vt:lpstr>
      <vt:lpstr>'Flujo de Efectivo '!Área_de_impresión</vt:lpstr>
      <vt:lpstr>Notas!Área_de_impresión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cesar.fernandez</dc:creator>
  <cp:lastModifiedBy>Osvaldo Miguel Martinez Gonzalez</cp:lastModifiedBy>
  <cp:lastPrinted>2024-03-27T12:34:24Z</cp:lastPrinted>
  <dcterms:created xsi:type="dcterms:W3CDTF">2017-03-20T17:23:58Z</dcterms:created>
  <dcterms:modified xsi:type="dcterms:W3CDTF">2024-03-27T15:09:02Z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0x0101008F96CCBAA34616448FBC297C7A054588</vt:lpwstr>
  </property>
</Properties>
</file>